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96830E5E-3521-444F-AA84-21596EB23C21}"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BM157" i="10"/>
  <c r="BL157" i="10"/>
  <c r="BK157" i="10"/>
  <c r="BM140" i="10" l="1"/>
  <c r="BL140" i="10"/>
  <c r="BK140" i="10"/>
  <c r="BM123" i="10" l="1"/>
  <c r="BL123" i="10"/>
  <c r="BK123" i="10"/>
  <c r="BM106" i="10" l="1"/>
  <c r="BL106" i="10"/>
  <c r="BK106" i="10"/>
  <c r="BM89" i="10" l="1"/>
  <c r="BL89" i="10"/>
  <c r="BK89" i="10"/>
  <c r="BM72" i="10" l="1"/>
  <c r="BL72" i="10"/>
  <c r="BK72" i="10"/>
  <c r="BM55" i="10" l="1"/>
  <c r="BL55" i="10"/>
  <c r="BK55" i="10"/>
  <c r="BM46" i="10" l="1"/>
  <c r="BL46" i="10"/>
  <c r="BK46" i="10"/>
  <c r="BM37" i="10" l="1"/>
  <c r="BL37" i="10"/>
  <c r="BK37" i="10"/>
  <c r="BM28" i="10" l="1"/>
  <c r="BL28" i="10"/>
  <c r="BK28" i="10"/>
  <c r="BM19" i="10" l="1"/>
  <c r="BL19" i="10"/>
  <c r="BK19" i="10"/>
  <c r="BM10" i="10" l="1"/>
  <c r="BL10" i="10"/>
  <c r="BK10" i="10"/>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<sst xmlns="http://schemas.openxmlformats.org/spreadsheetml/2006/main" count="19905" uniqueCount="10711">
  <si>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</si>
  <si>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</si>
  <si>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</si>
  <si>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</si>
  <si>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</si>
  <si>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</si>
  <si>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</si>
  <si>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</si>
  <si>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</si>
  <si>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</si>
  <si>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</si>
  <si>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</si>
  <si>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</si>
  <si>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</si>
  <si>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</si>
  <si>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</si>
  <si>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</si>
  <si>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</si>
  <si>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</si>
  <si>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</si>
  <si>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</si>
  <si>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</si>
  <si>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</si>
  <si>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</si>
  <si>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</si>
  <si>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</si>
  <si>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</si>
  <si>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</si>
  <si>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</si>
  <si>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</si>
  <si>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</si>
  <si>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</si>
  <si>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</si>
  <si>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</si>
  <si>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</si>
  <si>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</si>
  <si>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</si>
  <si>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</si>
  <si>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</si>
  <si>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</si>
  <si>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</si>
  <si>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</si>
  <si>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</si>
  <si>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</si>
  <si>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</si>
  <si>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</si>
  <si>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</si>
  <si>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</si>
  <si>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</si>
  <si>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</si>
  <si>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</si>
  <si>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</si>
  <si>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</si>
  <si>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</si>
  <si>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</si>
  <si>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</si>
  <si>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</si>
  <si>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</si>
  <si>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</si>
  <si>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</si>
  <si>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</si>
  <si>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</si>
  <si>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</si>
  <si>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</si>
  <si>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</si>
  <si>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</si>
  <si>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</si>
  <si>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</si>
  <si>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</si>
  <si>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</si>
  <si>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</si>
  <si>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</si>
  <si>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</si>
  <si>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</si>
  <si>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</si>
  <si>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</si>
  <si>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</si>
  <si>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</si>
  <si>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</si>
  <si>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</si>
  <si>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</si>
  <si>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</si>
  <si>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</si>
  <si>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</si>
  <si>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</si>
  <si>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</si>
  <si>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</si>
  <si>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</si>
  <si>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</si>
  <si>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</si>
  <si>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</si>
  <si>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</si>
  <si>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</si>
  <si>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</si>
  <si>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</si>
  <si>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</si>
  <si>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</si>
  <si>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</si>
  <si>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</si>
  <si>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</si>
  <si>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</si>
  <si>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</si>
  <si>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</si>
  <si>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</si>
  <si>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</si>
  <si>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</si>
  <si>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</si>
  <si>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</si>
  <si>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</si>
  <si>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</si>
  <si>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</si>
  <si>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</si>
  <si>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</si>
  <si>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</si>
  <si>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</si>
  <si>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</si>
  <si>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</si>
  <si>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</si>
  <si>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</si>
  <si>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</si>
  <si>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</si>
  <si>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</si>
  <si>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</si>
  <si>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</si>
  <si>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</si>
  <si>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</si>
  <si>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</si>
  <si>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</si>
  <si>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</si>
  <si>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</si>
  <si>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</si>
  <si>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</si>
  <si>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</si>
  <si>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</si>
  <si>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</si>
  <si>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</si>
  <si>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</si>
  <si>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</si>
  <si>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</si>
  <si>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</si>
  <si>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</si>
  <si>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</si>
  <si>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</si>
  <si>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</si>
  <si>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</si>
  <si>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</si>
  <si>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</si>
  <si>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</si>
  <si>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</si>
  <si>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</si>
  <si>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</si>
  <si>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</si>
  <si>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</si>
  <si>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</si>
  <si>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</si>
  <si>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</si>
  <si>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</si>
  <si>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</si>
  <si>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</si>
  <si>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</si>
  <si>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</si>
  <si>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</si>
  <si>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</si>
  <si>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</si>
  <si>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</si>
  <si>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</si>
  <si>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</si>
  <si>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</si>
  <si>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</si>
  <si>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</si>
  <si>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</si>
  <si>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</si>
  <si>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</si>
  <si>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</si>
  <si>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</si>
  <si>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</si>
  <si>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</si>
  <si>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</si>
  <si>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</si>
  <si>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</si>
  <si>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</si>
  <si>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</si>
  <si>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</si>
  <si>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</si>
  <si>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</si>
  <si>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</si>
  <si>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</si>
  <si>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</si>
  <si>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</si>
  <si>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</si>
  <si>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</si>
  <si>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</si>
  <si>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</si>
  <si>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</si>
  <si>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</si>
  <si>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</si>
  <si>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</si>
  <si>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</si>
  <si>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</si>
  <si>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</si>
  <si>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</si>
  <si>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</si>
  <si>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</si>
  <si>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</si>
  <si>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</si>
  <si>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</si>
  <si>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</si>
  <si>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</si>
  <si>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</si>
  <si>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</si>
  <si>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</si>
  <si>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</si>
  <si>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</si>
  <si>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</si>
  <si>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</si>
  <si>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</si>
  <si>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</si>
  <si>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</si>
  <si>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</si>
  <si>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</si>
  <si>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</si>
  <si>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</si>
  <si>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</si>
  <si>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</si>
  <si>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</si>
  <si>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</si>
  <si>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</si>
  <si>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</si>
  <si>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</si>
  <si>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</si>
  <si>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</si>
  <si>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</si>
  <si>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</si>
  <si>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</si>
  <si>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</si>
  <si>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</si>
  <si>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</si>
  <si>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</si>
  <si>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</si>
  <si>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</si>
  <si>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</si>
  <si>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</si>
  <si>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</si>
  <si>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</si>
  <si>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</si>
  <si>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</si>
  <si>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</si>
  <si>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</si>
  <si>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</si>
  <si>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</si>
  <si>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</si>
  <si>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</si>
  <si>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</si>
  <si>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</si>
  <si>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</si>
  <si>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</si>
  <si>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</si>
  <si>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</si>
  <si>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</si>
  <si>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</si>
  <si>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</si>
  <si>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</si>
  <si>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</si>
  <si>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</si>
  <si>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</si>
  <si>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</si>
  <si>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</si>
  <si>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</si>
  <si>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</si>
  <si>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</si>
  <si>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</si>
  <si>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</si>
  <si>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</si>
  <si>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</si>
  <si>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</si>
  <si>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</si>
  <si>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</si>
  <si>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</si>
  <si>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</si>
  <si>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</si>
  <si>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</si>
  <si>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</si>
  <si>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</si>
  <si>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</si>
  <si>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</si>
  <si>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</si>
  <si>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</si>
  <si>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</si>
  <si>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</si>
  <si>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</si>
  <si>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</si>
  <si>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</si>
  <si>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</si>
  <si>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</si>
  <si>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</si>
  <si>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</si>
  <si>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</si>
  <si>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</si>
  <si>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</si>
  <si>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</si>
  <si>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</si>
  <si>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</si>
  <si>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</si>
  <si>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</si>
  <si>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</si>
  <si>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</si>
  <si>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</si>
  <si>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</si>
  <si>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</si>
  <si>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</si>
  <si>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</si>
  <si>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</si>
  <si>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</si>
  <si>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</si>
  <si>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</si>
  <si>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</si>
  <si>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</si>
  <si>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</si>
  <si>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</si>
  <si>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</si>
  <si>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</si>
  <si>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</si>
  <si>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</si>
  <si>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</si>
  <si>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</si>
  <si>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</si>
  <si>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</si>
  <si>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</si>
  <si>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</si>
  <si>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</si>
  <si>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</si>
  <si>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</si>
  <si>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</si>
  <si>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</si>
  <si>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</si>
  <si>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</si>
  <si>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</si>
  <si>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</si>
  <si>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</si>
  <si>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</si>
  <si>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</si>
  <si>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</si>
  <si>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</si>
  <si>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</si>
  <si>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</si>
  <si>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</si>
  <si>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</si>
  <si>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</si>
  <si>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</si>
  <si>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</si>
  <si>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</si>
  <si>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</si>
  <si>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</si>
  <si>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</si>
  <si>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</si>
  <si>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</si>
  <si>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</si>
  <si>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</si>
  <si>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</si>
  <si>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</si>
  <si>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</si>
  <si>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</si>
  <si>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</si>
  <si>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</si>
  <si>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</si>
  <si>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</si>
  <si>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</si>
  <si>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</si>
  <si>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</si>
  <si>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</si>
  <si>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</si>
  <si>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</si>
  <si>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</si>
  <si>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</si>
  <si>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</si>
  <si>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</si>
  <si>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</si>
  <si>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</si>
  <si>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</si>
  <si>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</si>
  <si>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</si>
  <si>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</si>
  <si>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</si>
  <si>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</si>
  <si>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</si>
  <si>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</si>
  <si>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</si>
  <si>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</si>
  <si>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</si>
  <si>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</si>
  <si>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</si>
  <si>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</si>
  <si>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</si>
  <si>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</si>
  <si>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</si>
  <si>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</si>
  <si>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</si>
  <si>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</si>
  <si>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</si>
  <si>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</si>
  <si>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</si>
  <si>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</si>
  <si>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</si>
  <si>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</si>
  <si>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</si>
  <si>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</si>
  <si>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</si>
  <si>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</si>
  <si>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</si>
  <si>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</si>
  <si>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</si>
  <si>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</si>
  <si>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</si>
  <si>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</si>
  <si>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</si>
  <si>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</si>
  <si>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</si>
  <si>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</si>
  <si>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</si>
  <si>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</si>
  <si>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</si>
  <si>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</si>
  <si>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</si>
  <si>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</si>
  <si>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</si>
  <si>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</si>
  <si>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</si>
  <si>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</si>
  <si>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</si>
  <si>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</si>
  <si>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</si>
  <si>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</si>
  <si>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</si>
  <si>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</si>
  <si>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</si>
  <si>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</si>
  <si>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</si>
  <si>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</si>
  <si>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</si>
  <si>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</si>
  <si>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</si>
  <si>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</si>
  <si>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</si>
  <si>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</si>
  <si>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</si>
  <si>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</si>
  <si>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</si>
  <si>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</si>
  <si>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</si>
  <si>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</si>
  <si>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</si>
  <si>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</si>
  <si>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</si>
  <si>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</si>
  <si>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</si>
  <si>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</si>
  <si>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</si>
  <si>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</si>
  <si>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</si>
  <si>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</si>
  <si>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</si>
  <si>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</si>
  <si>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</si>
  <si>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</si>
  <si>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</si>
  <si>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</si>
  <si>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</si>
  <si>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</si>
  <si>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</si>
  <si>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</si>
  <si>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</si>
  <si>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</si>
  <si>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</si>
  <si>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</si>
  <si>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</si>
  <si>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</si>
  <si>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</si>
  <si>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</si>
  <si>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</si>
  <si>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</si>
  <si>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</si>
  <si>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</si>
  <si>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</si>
  <si>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</si>
  <si>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</si>
  <si>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</si>
  <si>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</si>
  <si>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</si>
  <si>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</si>
  <si>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</si>
  <si>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</si>
  <si>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</si>
  <si>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</si>
  <si>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</si>
  <si>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</si>
  <si>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</si>
  <si>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</si>
  <si>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</si>
  <si>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</si>
  <si>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</si>
  <si>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</si>
  <si>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</si>
  <si>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</si>
  <si>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</si>
  <si>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</si>
  <si>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</si>
  <si>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</si>
  <si>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</si>
  <si>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</si>
  <si>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</si>
  <si>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</si>
  <si>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</si>
  <si>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</si>
  <si>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</si>
  <si>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</si>
  <si>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</si>
  <si>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</si>
  <si>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</si>
  <si>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</si>
  <si>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</si>
  <si>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</si>
  <si>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</si>
  <si>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</si>
  <si>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</si>
  <si>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</si>
  <si>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</si>
  <si>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</si>
  <si>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</si>
  <si>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</si>
  <si>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</si>
  <si>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</si>
  <si>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</si>
  <si>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</si>
  <si>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</si>
  <si>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</si>
  <si>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</si>
  <si>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</si>
  <si>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</si>
  <si>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</si>
  <si>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</si>
  <si>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</si>
  <si>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</si>
  <si>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</si>
  <si>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</si>
  <si>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</si>
  <si>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</si>
  <si>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</si>
  <si>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</si>
  <si>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</si>
  <si>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</si>
  <si>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</si>
  <si>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</si>
  <si>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</si>
  <si>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</si>
  <si>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</si>
  <si>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</si>
  <si>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</si>
  <si>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</si>
  <si>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</si>
  <si>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</si>
  <si>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</si>
  <si>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</si>
  <si>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</si>
  <si>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</si>
  <si>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</si>
  <si>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</si>
  <si>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</si>
  <si>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</si>
  <si>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</si>
  <si>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</si>
  <si>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</si>
  <si>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</si>
  <si>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</si>
  <si>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</si>
  <si>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</si>
  <si>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</si>
  <si>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</si>
  <si>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</si>
  <si>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</si>
  <si>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</si>
  <si>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</si>
  <si>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</si>
  <si>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</si>
  <si>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</si>
  <si>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</si>
  <si>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</si>
  <si>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</si>
  <si>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</si>
  <si>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</si>
  <si>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</si>
  <si>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</si>
  <si>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</si>
  <si>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</si>
  <si>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</si>
  <si>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</si>
  <si>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</si>
  <si>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</si>
  <si>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</si>
  <si>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</si>
  <si>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</si>
  <si>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</si>
  <si>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</si>
  <si>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</si>
  <si>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</si>
  <si>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</si>
  <si>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</si>
  <si>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</si>
  <si>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</si>
  <si>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</si>
  <si>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</si>
  <si>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</si>
  <si>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</si>
  <si>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</si>
  <si>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</si>
  <si>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</si>
  <si>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</si>
  <si>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</si>
  <si>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</si>
  <si>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</si>
  <si>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</si>
  <si>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</si>
  <si>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</si>
  <si>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</si>
  <si>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</si>
  <si>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</si>
  <si>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</si>
  <si>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</si>
  <si>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</si>
  <si>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</si>
  <si>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</si>
  <si>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</si>
  <si>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</si>
  <si>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</si>
  <si>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</si>
  <si>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</si>
  <si>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</si>
  <si>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</si>
  <si>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</si>
  <si>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</si>
  <si>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</si>
  <si>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</si>
  <si>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</si>
  <si>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</si>
  <si>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</si>
  <si>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</si>
  <si>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</si>
  <si>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</si>
  <si>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</si>
  <si>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</si>
  <si>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</si>
  <si>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</si>
  <si>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</si>
  <si>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</si>
  <si>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</si>
  <si>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</si>
  <si>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</si>
  <si>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</si>
  <si>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</si>
  <si>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</si>
  <si>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</si>
  <si>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</si>
  <si>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</si>
  <si>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</si>
  <si>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</si>
  <si>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</si>
  <si>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</si>
  <si>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</si>
  <si>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</si>
  <si>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</si>
  <si>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</si>
  <si>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</si>
  <si>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</si>
  <si>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</si>
  <si>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</si>
  <si>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</si>
  <si>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</si>
  <si>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</si>
  <si>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</si>
  <si>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</si>
  <si>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</si>
  <si>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</si>
  <si>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</si>
  <si>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</si>
  <si>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</si>
  <si>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</si>
  <si>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</si>
  <si>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</si>
  <si>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</si>
  <si>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</si>
  <si>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</si>
  <si>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</si>
  <si>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</si>
  <si>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</si>
  <si>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</si>
  <si>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</si>
  <si>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</si>
  <si>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</si>
  <si>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</si>
  <si>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</si>
  <si>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</si>
  <si>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</si>
  <si>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</si>
  <si>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</si>
  <si>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</si>
  <si>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</si>
  <si>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</si>
  <si>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</si>
  <si>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</si>
  <si>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</si>
  <si>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</si>
  <si>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</si>
  <si>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</si>
  <si>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</si>
  <si>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</si>
  <si>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</si>
  <si>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</si>
  <si>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</si>
  <si>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</si>
  <si>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</si>
  <si>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</si>
  <si>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</si>
  <si>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</si>
  <si>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</si>
  <si>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</si>
  <si>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</si>
  <si>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</si>
  <si>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</si>
  <si>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</si>
  <si>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</si>
  <si>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</si>
  <si>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</si>
  <si>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</si>
  <si>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</si>
  <si>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</si>
  <si>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</si>
  <si>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</si>
  <si>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</si>
  <si>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</si>
  <si>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</si>
  <si>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</si>
  <si>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</si>
  <si>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</si>
  <si>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</si>
  <si>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</si>
  <si>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</si>
  <si>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</si>
  <si>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</si>
  <si>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</si>
  <si>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</si>
  <si>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</si>
  <si>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</si>
  <si>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</si>
  <si>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</si>
  <si>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</si>
  <si>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</si>
  <si>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</si>
  <si>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</si>
  <si>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</si>
  <si>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</si>
  <si>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</si>
  <si>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</si>
  <si>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</si>
  <si>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</si>
  <si>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</si>
  <si>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</si>
  <si>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</si>
  <si>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</si>
  <si>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</si>
  <si>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</si>
  <si>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</si>
  <si>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</si>
  <si>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</si>
  <si>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</si>
  <si>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</si>
  <si>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</si>
  <si>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</si>
  <si>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</si>
  <si>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</si>
  <si>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</si>
  <si>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</si>
  <si>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</si>
  <si>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</si>
  <si>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</si>
  <si>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</si>
  <si>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</si>
  <si>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</si>
  <si>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</si>
  <si>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</si>
  <si>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</si>
  <si>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</si>
  <si>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</si>
  <si>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</si>
  <si>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</si>
  <si>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</si>
  <si>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</si>
  <si>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</si>
  <si>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</si>
  <si>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</si>
  <si>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</si>
  <si>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</si>
  <si>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</si>
  <si>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</si>
  <si>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</si>
  <si>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</si>
  <si>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</si>
  <si>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</si>
  <si>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</si>
  <si>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</si>
  <si>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</si>
  <si>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</si>
  <si>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</si>
  <si>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</si>
  <si>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</si>
  <si>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</si>
  <si>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</si>
  <si>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</si>
  <si>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</si>
  <si>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</si>
  <si>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</si>
  <si>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</si>
  <si>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</si>
  <si>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</si>
  <si>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</si>
  <si>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</si>
  <si>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</si>
  <si>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</si>
  <si>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</si>
  <si>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</si>
  <si>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</si>
  <si>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</si>
  <si>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</si>
  <si>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</si>
  <si>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</si>
  <si>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</si>
  <si>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</si>
  <si>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</si>
  <si>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</si>
  <si>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</si>
  <si>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</si>
  <si>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</si>
  <si>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</si>
  <si>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</si>
  <si>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</si>
  <si>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</si>
  <si>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</si>
  <si>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</si>
  <si>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</si>
  <si>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</si>
  <si>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</si>
  <si>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</si>
  <si>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</si>
  <si>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</si>
  <si>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</si>
  <si>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</si>
  <si>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</si>
  <si>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</si>
  <si>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</si>
  <si>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</si>
  <si>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</si>
  <si>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</si>
  <si>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</si>
  <si>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</si>
  <si>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</si>
  <si>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</si>
  <si>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</si>
  <si>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</si>
  <si>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</si>
  <si>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</si>
  <si>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</si>
  <si>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</si>
  <si>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</si>
  <si>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</si>
  <si>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</si>
  <si>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</si>
  <si>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</si>
  <si>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</si>
  <si>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</si>
  <si>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</si>
  <si>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</si>
  <si>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</si>
  <si>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</si>
  <si>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</si>
  <si>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</si>
  <si>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</si>
  <si>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</si>
  <si>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</si>
  <si>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</si>
  <si>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</si>
  <si>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</si>
  <si>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</si>
  <si>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</si>
  <si>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</si>
  <si>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</si>
  <si>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</si>
  <si>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</si>
  <si>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</si>
  <si>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</si>
  <si>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</si>
  <si>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</si>
  <si>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</si>
  <si>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</si>
  <si>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</si>
  <si>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</si>
  <si>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</si>
  <si>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</si>
  <si>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</si>
  <si>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</si>
  <si>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</si>
  <si>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</si>
  <si>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</si>
  <si>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</si>
  <si>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</si>
  <si>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</si>
  <si>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</si>
  <si>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</si>
  <si>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</si>
  <si>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</si>
  <si>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</si>
  <si>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</si>
  <si>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</si>
  <si>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</si>
  <si>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</si>
  <si>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</si>
  <si>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</si>
  <si>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</si>
  <si>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</si>
  <si>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</si>
  <si>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</si>
  <si>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</si>
  <si>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</si>
  <si>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</si>
  <si>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</si>
  <si>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</si>
  <si>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</si>
  <si>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</si>
  <si>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</si>
  <si>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</si>
  <si>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</si>
  <si>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</si>
  <si>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</si>
  <si>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</si>
  <si>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</si>
  <si>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</si>
  <si>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</si>
  <si>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</si>
  <si>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</si>
  <si>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</si>
  <si>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</si>
  <si>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</si>
  <si>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</si>
  <si>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</si>
  <si>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</si>
  <si>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</si>
  <si>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</si>
  <si>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</si>
  <si>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</si>
  <si>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</si>
  <si>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</si>
  <si>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</si>
  <si>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</si>
  <si>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</si>
  <si>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</si>
  <si>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</si>
  <si>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</si>
  <si>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</si>
  <si>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</si>
  <si>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</si>
  <si>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</si>
  <si>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</si>
  <si>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</si>
  <si>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</si>
  <si>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</si>
  <si>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</si>
  <si>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</si>
  <si>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</si>
  <si>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</si>
  <si>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</si>
  <si>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</si>
  <si>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</si>
  <si>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</si>
  <si>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</si>
  <si>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</si>
  <si>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</si>
  <si>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</si>
  <si>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</si>
  <si>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</si>
  <si>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</si>
  <si>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</si>
  <si>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</si>
  <si>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</si>
  <si>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</si>
  <si>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</si>
  <si>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</si>
  <si>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</si>
  <si>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</si>
  <si>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</si>
  <si>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</si>
  <si>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</si>
  <si>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</si>
  <si>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</si>
  <si>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</si>
  <si>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</si>
  <si>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</si>
  <si>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</si>
  <si>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</si>
  <si>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</si>
  <si>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</si>
  <si>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</si>
  <si>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</si>
  <si>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</si>
  <si>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</si>
  <si>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</si>
  <si>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</si>
  <si>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</si>
  <si>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</si>
  <si>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</si>
  <si>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</si>
  <si>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</si>
  <si>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</si>
  <si>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</si>
  <si>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</si>
  <si>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</si>
  <si>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</si>
  <si>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</si>
  <si>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</si>
  <si>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</si>
  <si>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</si>
  <si>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</si>
  <si>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</si>
  <si>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</si>
  <si>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</si>
  <si>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</si>
  <si>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</si>
  <si>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</si>
  <si>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</si>
  <si>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</si>
  <si>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</si>
  <si>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</si>
  <si>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</si>
  <si>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</si>
  <si>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</si>
  <si>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</si>
  <si>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</si>
  <si>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</si>
  <si>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</si>
  <si>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</si>
  <si>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</si>
  <si>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</si>
  <si>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</si>
  <si>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</si>
  <si>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</si>
  <si>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</si>
  <si>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</si>
  <si>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</si>
  <si>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</si>
  <si>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</si>
  <si>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</si>
  <si>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</si>
  <si>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</si>
  <si>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</si>
  <si>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</si>
  <si>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</si>
  <si>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</si>
  <si>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</si>
  <si>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</si>
  <si>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</si>
  <si>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</si>
  <si>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</si>
  <si>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</si>
  <si>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</si>
  <si>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</si>
  <si>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</si>
  <si>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</si>
  <si>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</si>
  <si>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</si>
  <si>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</si>
  <si>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</si>
  <si>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</si>
  <si>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</si>
  <si>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</si>
  <si>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</si>
  <si>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</si>
  <si>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</si>
  <si>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</si>
  <si>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</si>
  <si>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</si>
  <si>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</si>
  <si>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</si>
  <si>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</si>
  <si>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</si>
  <si>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</si>
  <si>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</si>
  <si>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</si>
  <si>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</si>
  <si>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</si>
  <si>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</si>
  <si>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</si>
  <si>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</si>
  <si>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</si>
  <si>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</si>
  <si>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</si>
  <si>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</si>
  <si>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</si>
  <si>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</si>
  <si>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</si>
  <si>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</si>
  <si>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</si>
  <si>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</si>
  <si>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</si>
  <si>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</si>
  <si>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</si>
  <si>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</si>
  <si>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</si>
  <si>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</si>
  <si>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</si>
  <si>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</si>
  <si>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</si>
  <si>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</si>
  <si>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</si>
  <si>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</si>
  <si>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</si>
  <si>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</si>
  <si>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</si>
  <si>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</si>
  <si>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</si>
  <si>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</si>
  <si>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</si>
  <si>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</si>
  <si>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</si>
  <si>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</si>
  <si>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</si>
  <si>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</si>
  <si>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</si>
  <si>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</si>
  <si>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</si>
  <si>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</si>
  <si>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</si>
  <si>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</si>
  <si>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</si>
  <si>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</si>
  <si>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</si>
  <si>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</si>
  <si>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</si>
  <si>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</si>
  <si>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</si>
  <si>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</si>
  <si>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</si>
  <si>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</si>
  <si>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</si>
  <si>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</si>
  <si>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</si>
  <si>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</si>
  <si>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</si>
  <si>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</si>
  <si>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</si>
  <si>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</si>
  <si>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</si>
  <si>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</si>
  <si>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</si>
  <si>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</si>
  <si>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</si>
  <si>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</si>
  <si>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</si>
  <si>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</si>
  <si>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</si>
  <si>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</si>
  <si>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</si>
  <si>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</si>
  <si>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</si>
  <si>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</si>
  <si>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</si>
  <si>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</si>
  <si>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</si>
  <si>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</si>
  <si>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</si>
  <si>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</si>
  <si>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</si>
  <si>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</si>
  <si>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</si>
  <si>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</si>
  <si>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</si>
  <si>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</si>
  <si>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</si>
  <si>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</si>
  <si>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</si>
  <si>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</si>
  <si>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</si>
  <si>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</si>
  <si>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</si>
  <si>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</si>
  <si>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</si>
  <si>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</si>
  <si>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</si>
  <si>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</si>
  <si>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</si>
  <si>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</si>
  <si>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</si>
  <si>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</si>
  <si>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</si>
  <si>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</si>
  <si>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</si>
  <si>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</si>
  <si>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</si>
  <si>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</si>
  <si>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</si>
  <si>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</si>
  <si>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</si>
  <si>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</si>
  <si>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</si>
  <si>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</si>
  <si>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</si>
  <si>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</si>
  <si>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</si>
  <si>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</si>
  <si>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</si>
  <si>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</si>
  <si>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</si>
  <si>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</si>
  <si>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</si>
  <si>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</si>
  <si>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</si>
  <si>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</si>
  <si>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</si>
  <si>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</si>
  <si>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</si>
  <si>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</si>
  <si>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</si>
  <si>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</si>
  <si>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</si>
  <si>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</si>
  <si>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</si>
  <si>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</si>
  <si>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</si>
  <si>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</si>
  <si>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</si>
  <si>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</si>
  <si>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</si>
  <si>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</si>
  <si>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</si>
  <si>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</si>
  <si>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</si>
  <si>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</si>
  <si>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</si>
  <si>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</si>
  <si>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</si>
  <si>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</si>
  <si>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</si>
  <si>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</si>
  <si>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</si>
  <si>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</si>
  <si>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</si>
  <si>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</si>
  <si>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</si>
  <si>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</si>
  <si>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</si>
  <si>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</si>
  <si>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</si>
  <si>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</si>
  <si>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</si>
  <si>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</si>
  <si>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</si>
  <si>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</si>
  <si>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</si>
  <si>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</si>
  <si>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</si>
  <si>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</si>
  <si>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</si>
  <si>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</si>
  <si>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</si>
  <si>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</si>
  <si>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</si>
  <si>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</si>
  <si>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</si>
  <si>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</si>
  <si>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</si>
  <si>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</si>
  <si>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</si>
  <si>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</si>
  <si>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</si>
  <si>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</si>
  <si>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</si>
  <si>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</si>
  <si>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</si>
  <si>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</si>
  <si>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</si>
  <si>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</si>
  <si>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</si>
  <si>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</si>
  <si>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</si>
  <si>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</si>
  <si>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</si>
  <si>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</si>
  <si>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</si>
  <si>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</si>
  <si>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</si>
  <si>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</si>
  <si>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</si>
  <si>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</si>
  <si>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</si>
  <si>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</si>
  <si>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</si>
  <si>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</si>
  <si>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</si>
  <si>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</si>
  <si>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</si>
  <si>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</si>
  <si>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</si>
  <si>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</si>
  <si>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</si>
  <si>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</si>
  <si>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</si>
  <si>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</si>
  <si>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</si>
  <si>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</si>
  <si>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</si>
  <si>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</si>
  <si>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</si>
  <si>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</si>
  <si>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</si>
  <si>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</si>
  <si>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</si>
  <si>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</si>
  <si>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</si>
  <si>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</si>
  <si>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</si>
  <si>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</si>
  <si>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</si>
  <si>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</si>
  <si>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</si>
  <si>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</si>
  <si>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</si>
  <si>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</si>
  <si>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</si>
  <si>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</si>
  <si>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</si>
  <si>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</si>
  <si>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</si>
  <si>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</si>
  <si>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</si>
  <si>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</si>
  <si>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</si>
  <si>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</si>
  <si>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</si>
  <si>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</si>
  <si>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</si>
  <si>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</si>
  <si>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</si>
  <si>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</si>
  <si>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</si>
  <si>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</si>
  <si>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</si>
  <si>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</si>
  <si>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</si>
  <si>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</si>
  <si>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</si>
  <si>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</si>
  <si>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</si>
  <si>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</si>
  <si>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</si>
  <si>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</si>
  <si>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</si>
  <si>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</si>
  <si>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</si>
  <si>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</si>
  <si>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</si>
  <si>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</si>
  <si>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</si>
  <si>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</si>
  <si>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</si>
  <si>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</si>
  <si>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</si>
  <si>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</si>
  <si>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</si>
  <si>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</si>
  <si>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</si>
  <si>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</si>
  <si>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</si>
  <si>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</si>
  <si>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</si>
  <si>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</si>
  <si>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</si>
  <si>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</si>
  <si>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</si>
  <si>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</si>
  <si>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</si>
  <si>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</si>
  <si>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</si>
  <si>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</si>
  <si>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</si>
  <si>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</si>
  <si>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</si>
  <si>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</si>
  <si>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</si>
  <si>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</si>
  <si>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</si>
  <si>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</si>
  <si>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</si>
  <si>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</si>
  <si>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</si>
  <si>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</si>
  <si>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</si>
  <si>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</si>
  <si>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</si>
  <si>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</si>
  <si>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</si>
  <si>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</si>
  <si>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</si>
  <si>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</si>
  <si>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</si>
  <si>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</si>
  <si>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</si>
  <si>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</si>
  <si>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</si>
  <si>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</si>
  <si>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</si>
  <si>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</si>
  <si>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</si>
  <si>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</si>
  <si>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</si>
  <si>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</si>
  <si>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</si>
  <si>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</si>
  <si>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</si>
  <si>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</si>
  <si>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</si>
  <si>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</si>
  <si>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</si>
  <si>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</si>
  <si>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</si>
  <si>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</si>
  <si>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</si>
  <si>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</si>
  <si>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</si>
  <si>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</si>
  <si>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</si>
  <si>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</si>
  <si>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</si>
  <si>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</si>
  <si>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</si>
  <si>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</si>
  <si>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</si>
  <si>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</si>
  <si>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</si>
  <si>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</si>
  <si>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</si>
  <si>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</si>
  <si>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</si>
  <si>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</si>
  <si>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</si>
  <si>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</si>
  <si>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</si>
  <si>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</si>
  <si>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</si>
  <si>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</si>
  <si>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</si>
  <si>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</si>
  <si>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</si>
  <si>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</si>
  <si>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</si>
  <si>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</si>
  <si>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</si>
  <si>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</si>
  <si>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</si>
  <si>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</si>
  <si>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</si>
  <si>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</si>
  <si>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</si>
  <si>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</si>
  <si>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</si>
  <si>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</si>
  <si>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</si>
  <si>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</si>
  <si>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</si>
  <si>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</si>
  <si>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</si>
  <si>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</si>
  <si>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</si>
  <si>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</si>
  <si>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</si>
  <si>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</si>
  <si>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</si>
  <si>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</si>
  <si>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</si>
  <si>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</si>
  <si>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</si>
  <si>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</si>
  <si>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</si>
  <si>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</si>
  <si>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</si>
  <si>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</si>
  <si>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</si>
  <si>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</si>
  <si>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</si>
  <si>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</si>
  <si>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</si>
  <si>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</si>
  <si>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</si>
  <si>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</si>
  <si>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</si>
  <si>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</si>
  <si>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</si>
  <si>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</si>
  <si>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</si>
  <si>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</si>
  <si>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</si>
  <si>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</si>
  <si>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</si>
  <si>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</si>
  <si>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</si>
  <si>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</si>
  <si>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</si>
  <si>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</si>
  <si>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</si>
  <si>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</si>
  <si>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</si>
  <si>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</si>
  <si>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</si>
  <si>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</si>
  <si>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</si>
  <si>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</si>
  <si>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</si>
  <si>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</si>
  <si>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</si>
  <si>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</si>
  <si>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</si>
  <si>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</si>
  <si>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</si>
  <si>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</si>
  <si>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</si>
  <si>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</si>
  <si>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</si>
  <si>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</si>
  <si>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</si>
  <si>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</si>
  <si>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</si>
  <si>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</si>
  <si>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</si>
  <si>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</si>
  <si>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</si>
  <si>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</si>
  <si>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</si>
  <si>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</si>
  <si>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</si>
  <si>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</si>
  <si>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</si>
  <si>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</si>
  <si>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</si>
  <si>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</si>
  <si>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</si>
  <si>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</si>
  <si>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</si>
  <si>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</si>
  <si>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</si>
  <si>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</si>
  <si>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</si>
  <si>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</si>
  <si>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</si>
  <si>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</si>
  <si>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</si>
  <si>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</si>
  <si>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</si>
  <si>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</si>
  <si>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</si>
  <si>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</si>
  <si>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</si>
  <si>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</si>
  <si>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</si>
  <si>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</si>
  <si>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</si>
  <si>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</si>
  <si>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</si>
  <si>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</si>
  <si>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</si>
  <si>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</si>
  <si>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</si>
  <si>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</si>
  <si>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</si>
  <si>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</si>
  <si>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</si>
  <si>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</si>
  <si>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</si>
  <si>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</si>
  <si>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</si>
  <si>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</si>
  <si>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</si>
  <si>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</si>
  <si>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</si>
  <si>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</si>
  <si>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</si>
  <si>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</si>
  <si>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</si>
  <si>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</si>
  <si>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</si>
  <si>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</si>
  <si>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</si>
  <si>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</si>
  <si>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</si>
  <si>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</si>
  <si>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</si>
  <si>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</si>
  <si>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</si>
  <si>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</si>
  <si>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</si>
  <si>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</si>
  <si>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</si>
  <si>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</si>
  <si>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</si>
  <si>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</si>
  <si>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</si>
  <si>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</si>
  <si>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</si>
  <si>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</si>
  <si>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</si>
  <si>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</si>
  <si>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</si>
  <si>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</si>
  <si>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</si>
  <si>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</si>
  <si>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</si>
  <si>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</si>
  <si>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</si>
  <si>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</si>
  <si>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</si>
  <si>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</si>
  <si>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</si>
  <si>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</si>
  <si>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</si>
  <si>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</si>
  <si>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</si>
  <si>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</si>
  <si>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</si>
  <si>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</si>
  <si>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</si>
  <si>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</si>
  <si>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</si>
  <si>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</si>
  <si>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</si>
  <si>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</si>
  <si>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</si>
  <si>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</si>
  <si>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</si>
  <si>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</si>
  <si>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</si>
  <si>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</si>
  <si>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</si>
  <si>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</si>
  <si>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</si>
  <si>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</si>
  <si>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</si>
  <si>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</si>
  <si>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</si>
  <si>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</si>
  <si>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</si>
  <si>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</si>
  <si>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</si>
  <si>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</si>
  <si>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</si>
  <si>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</si>
  <si>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</si>
  <si>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</si>
  <si>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</si>
  <si>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</si>
  <si>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</si>
  <si>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</si>
  <si>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</si>
  <si>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</si>
  <si>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</si>
  <si>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</si>
  <si>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</si>
  <si>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</si>
  <si>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</si>
  <si>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</si>
  <si>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</si>
  <si>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</si>
  <si>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</si>
  <si>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</si>
  <si>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</si>
  <si>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</si>
  <si>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</si>
  <si>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</si>
  <si>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</si>
  <si>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</si>
  <si>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</si>
  <si>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</si>
  <si>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</si>
  <si>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</si>
  <si>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</si>
  <si>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</si>
  <si>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</si>
  <si>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</si>
  <si>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</si>
  <si>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</si>
  <si>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</si>
  <si>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</si>
  <si>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</si>
  <si>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</si>
  <si>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</si>
  <si>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</si>
  <si>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</si>
  <si>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</si>
  <si>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</si>
  <si>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</si>
  <si>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</si>
  <si>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</si>
  <si>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</si>
  <si>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</si>
  <si>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</si>
  <si>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</si>
  <si>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</si>
  <si>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</si>
  <si>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</si>
  <si>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</si>
  <si>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</si>
  <si>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</si>
  <si>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</si>
  <si>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</si>
  <si>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</si>
  <si>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</si>
  <si>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</si>
  <si>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</si>
  <si>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</si>
  <si>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</si>
  <si>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</si>
  <si>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</si>
  <si>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</si>
  <si>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</si>
  <si>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</si>
  <si>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</si>
  <si>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</si>
  <si>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</si>
  <si>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</si>
  <si>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</si>
  <si>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</si>
  <si>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</si>
  <si>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</si>
  <si>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</si>
  <si>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</si>
  <si>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</si>
  <si>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</si>
  <si>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</si>
  <si>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</si>
  <si>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</si>
  <si>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</si>
  <si>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</si>
  <si>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</si>
  <si>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</si>
  <si>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</si>
  <si>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</si>
  <si>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</si>
  <si>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</si>
  <si>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</si>
  <si>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</si>
  <si>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</si>
  <si>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</si>
  <si>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</si>
  <si>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</si>
  <si>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</si>
  <si>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</si>
  <si>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</si>
  <si>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</si>
  <si>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</si>
  <si>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</si>
  <si>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</si>
  <si>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</si>
  <si>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</si>
  <si>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</si>
  <si>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</si>
  <si>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</si>
  <si>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</si>
  <si>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</si>
  <si>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</si>
  <si>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</si>
  <si>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</si>
  <si>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</si>
  <si>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</si>
  <si>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</si>
  <si>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</si>
  <si>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</si>
  <si>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</si>
  <si>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</si>
  <si>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</si>
  <si>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</si>
  <si>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</si>
  <si>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</si>
  <si>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</si>
  <si>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</si>
  <si>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</si>
  <si>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</si>
  <si>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</si>
  <si>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</si>
  <si>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</si>
  <si>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</si>
  <si>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</si>
  <si>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</si>
  <si>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</si>
  <si>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</si>
  <si>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</si>
  <si>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</si>
  <si>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</si>
  <si>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</si>
  <si>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</si>
  <si>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</si>
  <si>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</si>
  <si>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</si>
  <si>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</si>
  <si>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</si>
  <si>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</si>
  <si>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</si>
  <si>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</si>
  <si>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</si>
  <si>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</si>
  <si>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</si>
  <si>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</si>
  <si>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</si>
  <si>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</si>
  <si>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</si>
  <si>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</si>
  <si>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</si>
  <si>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</si>
  <si>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</si>
  <si>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</si>
  <si>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</si>
  <si>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</si>
  <si>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</si>
  <si>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</si>
  <si>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</si>
  <si>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</si>
  <si>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</si>
  <si>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</si>
  <si>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</si>
  <si>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</si>
  <si>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</si>
  <si>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</si>
  <si>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</si>
  <si>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</si>
  <si>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</si>
  <si>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</si>
  <si>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</si>
  <si>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</si>
  <si>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</si>
  <si>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</si>
  <si>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</si>
  <si>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</si>
  <si>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</si>
  <si>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</si>
  <si>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</si>
  <si>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</si>
  <si>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</si>
  <si>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</si>
  <si>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</si>
  <si>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</si>
  <si>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</si>
  <si>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</si>
  <si>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</si>
  <si>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</si>
  <si>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</si>
  <si>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</si>
  <si>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</si>
  <si>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</si>
  <si>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</si>
  <si>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</si>
  <si>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</si>
  <si>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</si>
  <si>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</si>
  <si>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</si>
  <si>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</si>
  <si>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</si>
  <si>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</si>
  <si>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</si>
  <si>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</si>
  <si>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</si>
  <si>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</si>
  <si>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</si>
  <si>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</si>
  <si>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</si>
  <si>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</si>
  <si>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</si>
  <si>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</si>
  <si>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</si>
  <si>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</si>
  <si>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</si>
  <si>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</si>
  <si>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</si>
  <si>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</si>
  <si>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</si>
  <si>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</si>
  <si>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</si>
  <si>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</si>
  <si>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</si>
  <si>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</si>
  <si>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</si>
  <si>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</si>
  <si>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</si>
  <si>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</si>
  <si>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</si>
  <si>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</si>
  <si>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</si>
  <si>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</si>
  <si>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</si>
  <si>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</si>
  <si>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</si>
  <si>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</si>
  <si>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</si>
  <si>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</si>
  <si>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</si>
  <si>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</si>
  <si>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</si>
  <si>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</si>
  <si>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</si>
  <si>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</si>
  <si>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</si>
  <si>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</si>
  <si>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</si>
  <si>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</si>
  <si>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</si>
  <si>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</si>
  <si>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</si>
  <si>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</si>
  <si>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</si>
  <si>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</si>
  <si>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</si>
  <si>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</si>
  <si>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</si>
  <si>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</si>
  <si>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</si>
  <si>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</si>
  <si>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</si>
  <si>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</si>
  <si>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</si>
  <si>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</si>
  <si>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</si>
  <si>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</si>
  <si>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</si>
  <si>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</si>
  <si>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</si>
  <si>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</si>
  <si>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</si>
  <si>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</si>
  <si>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</si>
  <si>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</si>
  <si>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</si>
  <si>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</si>
  <si>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</si>
  <si>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</si>
  <si>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</si>
  <si>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</si>
  <si>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</si>
  <si>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</si>
  <si>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</si>
  <si>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</si>
  <si>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</si>
  <si>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</si>
  <si>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</si>
  <si>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</si>
  <si>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</si>
  <si>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</si>
  <si>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</si>
  <si>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</si>
  <si>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</si>
  <si>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</si>
  <si>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</si>
  <si>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</si>
  <si>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</si>
  <si>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</si>
  <si>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</si>
  <si>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</si>
  <si>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</si>
  <si>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</si>
  <si>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</si>
  <si>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</si>
  <si>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</si>
  <si>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</si>
  <si>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</si>
  <si>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</si>
  <si>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</si>
  <si>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</si>
  <si>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</si>
  <si>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</si>
  <si>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</si>
  <si>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</si>
  <si>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</si>
  <si>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</si>
  <si>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</si>
  <si>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</si>
  <si>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</si>
  <si>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</si>
  <si>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</si>
  <si>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</si>
  <si>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</si>
  <si>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</si>
  <si>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</si>
  <si>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</si>
  <si>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</si>
  <si>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</si>
  <si>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</si>
  <si>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</si>
  <si>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</si>
  <si>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</si>
  <si>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</si>
  <si>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</si>
  <si>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</si>
  <si>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</si>
  <si>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</si>
  <si>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</si>
  <si>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</si>
  <si>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</si>
  <si>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</si>
  <si>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</si>
  <si>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</si>
  <si>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</si>
  <si>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</si>
  <si>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</si>
  <si>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</si>
  <si>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</si>
  <si>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</si>
  <si>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</si>
  <si>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</si>
  <si>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</si>
  <si>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</si>
  <si>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</si>
  <si>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</si>
  <si>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</si>
  <si>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</si>
  <si>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</si>
  <si>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</si>
  <si>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</si>
  <si>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</si>
  <si>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</si>
  <si>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</si>
  <si>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</si>
  <si>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</si>
  <si>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</si>
  <si>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</si>
  <si>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</si>
  <si>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</si>
  <si>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</si>
  <si>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</si>
  <si>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</si>
  <si>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</si>
  <si>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</si>
  <si>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</si>
  <si>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</si>
  <si>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</si>
  <si>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</si>
  <si>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</si>
  <si>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</si>
  <si>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</si>
  <si>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</si>
  <si>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</si>
  <si>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</si>
  <si>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</si>
  <si>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</si>
  <si>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</si>
  <si>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</si>
  <si>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</si>
  <si>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</si>
  <si>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</si>
  <si>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</si>
  <si>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</si>
  <si>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</si>
  <si>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</si>
  <si>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</si>
  <si>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</si>
  <si>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</si>
  <si>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</si>
  <si>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</si>
  <si>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</si>
  <si>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</si>
  <si>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</si>
  <si>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</si>
  <si>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</si>
  <si>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</si>
  <si>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</si>
  <si>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</si>
  <si>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</si>
  <si>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</si>
  <si>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</si>
  <si>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</si>
  <si>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</si>
  <si>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</si>
  <si>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</si>
  <si>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</si>
  <si>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</si>
  <si>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</si>
  <si>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</si>
  <si>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</si>
  <si>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</si>
  <si>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</si>
  <si>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</si>
  <si>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</si>
  <si>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</si>
  <si>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</si>
  <si>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</si>
  <si>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</si>
  <si>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</si>
  <si>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</si>
  <si>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</si>
  <si>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</si>
  <si>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</si>
  <si>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</si>
  <si>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</si>
  <si>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</si>
  <si>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</si>
  <si>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</si>
  <si>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</si>
  <si>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</si>
  <si>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</si>
  <si>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</si>
  <si>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</si>
  <si>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</si>
  <si>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</si>
  <si>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</si>
  <si>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</si>
  <si>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</si>
  <si>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</si>
  <si>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</si>
  <si>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</si>
  <si>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</si>
  <si>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</si>
  <si>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</si>
  <si>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</si>
  <si>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</si>
  <si>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</si>
  <si>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</si>
  <si>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</si>
  <si>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</si>
  <si>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</si>
  <si>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</si>
  <si>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</si>
  <si>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</si>
  <si>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</si>
  <si>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</si>
  <si>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</si>
  <si>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</si>
  <si>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</si>
  <si>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</si>
  <si>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</si>
  <si>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</si>
  <si>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</si>
  <si>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</si>
  <si>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</si>
  <si>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</si>
  <si>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</si>
  <si>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</si>
  <si>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</si>
  <si>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</si>
  <si>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</si>
  <si>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</si>
  <si>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</si>
  <si>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</si>
  <si>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</si>
  <si>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</si>
  <si>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</si>
  <si>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</si>
  <si>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</si>
  <si>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</si>
  <si>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</si>
  <si>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</si>
  <si>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</si>
  <si>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</si>
  <si>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</si>
  <si>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</si>
  <si>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</si>
  <si>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</si>
  <si>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</si>
  <si>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</si>
  <si>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</si>
  <si>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</si>
  <si>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</si>
  <si>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</si>
  <si>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</si>
  <si>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</si>
  <si>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</si>
  <si>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</si>
  <si>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</si>
  <si>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</si>
  <si>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</si>
  <si>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</si>
  <si>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</si>
  <si>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</si>
  <si>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</si>
  <si>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</si>
  <si>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</si>
  <si>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</si>
  <si>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</si>
  <si>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</si>
  <si>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</si>
  <si>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</si>
  <si>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</si>
  <si>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</si>
  <si>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</si>
  <si>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</si>
  <si>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</si>
  <si>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</si>
  <si>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</si>
  <si>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</si>
  <si>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</si>
  <si>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</si>
  <si>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</si>
  <si>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</si>
  <si>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</si>
  <si>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</si>
  <si>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</si>
  <si>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</si>
  <si>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</si>
  <si>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</si>
  <si>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</si>
  <si>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</si>
  <si>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</si>
  <si>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</si>
  <si>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</si>
  <si>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</si>
  <si>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</si>
  <si>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</si>
  <si>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</si>
  <si>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</si>
  <si>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</si>
  <si>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</si>
  <si>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</si>
  <si>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</si>
  <si>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</si>
  <si>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</si>
  <si>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</si>
  <si>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</si>
  <si>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</si>
  <si>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</si>
  <si>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</si>
  <si>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</si>
  <si>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</si>
  <si>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</si>
  <si>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</si>
  <si>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</si>
  <si>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</si>
  <si>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</si>
  <si>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</si>
  <si>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</si>
  <si>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</si>
  <si>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</si>
  <si>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</si>
  <si>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</si>
  <si>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</si>
  <si>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</si>
  <si>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</si>
  <si>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</si>
  <si>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</si>
  <si>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</si>
  <si>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</si>
  <si>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</si>
  <si>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</si>
  <si>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</si>
  <si>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</si>
  <si>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</si>
  <si>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</si>
  <si>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</si>
  <si>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</si>
  <si>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</si>
  <si>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</si>
  <si>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</si>
  <si>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</si>
  <si>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</si>
  <si>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</si>
  <si>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</si>
  <si>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</si>
  <si>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</si>
  <si>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</si>
  <si>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</si>
  <si>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</si>
  <si>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</si>
  <si>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</si>
  <si>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</si>
  <si>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</si>
  <si>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</si>
  <si>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</si>
  <si>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</si>
  <si>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</si>
  <si>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</si>
  <si>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</si>
  <si>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</si>
  <si>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</si>
  <si>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</si>
  <si>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</si>
  <si>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</si>
  <si>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</si>
  <si>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</si>
  <si>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</si>
  <si>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</si>
  <si>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</si>
  <si>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</si>
  <si>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</si>
  <si>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</si>
  <si>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</si>
  <si>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</si>
  <si>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</si>
  <si>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</si>
  <si>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</si>
  <si>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</si>
  <si>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</si>
  <si>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</si>
  <si>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</si>
  <si>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</si>
  <si>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</si>
  <si>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</si>
  <si>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</si>
  <si>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</si>
  <si>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</si>
  <si>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</si>
  <si>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</si>
  <si>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</si>
  <si>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</si>
  <si>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</si>
  <si>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</si>
  <si>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</si>
  <si>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</si>
  <si>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</si>
  <si>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</si>
  <si>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</si>
  <si>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</si>
  <si>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</si>
  <si>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</si>
  <si>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</si>
  <si>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</si>
  <si>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</si>
  <si>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</si>
  <si>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</si>
  <si>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</si>
  <si>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</si>
  <si>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</si>
  <si>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</si>
  <si>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</si>
  <si>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</si>
  <si>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</si>
  <si>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</si>
  <si>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</si>
  <si>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</si>
  <si>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</si>
  <si>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</si>
  <si>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</si>
  <si>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</si>
  <si>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</si>
  <si>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</si>
  <si>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</si>
  <si>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</si>
  <si>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</si>
  <si>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</si>
  <si>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</si>
  <si>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</si>
  <si>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</si>
  <si>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</si>
  <si>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</si>
  <si>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</si>
  <si>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</si>
  <si>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</si>
  <si>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</si>
  <si>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</si>
  <si>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</si>
  <si>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</si>
  <si>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</si>
  <si>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</si>
  <si>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</si>
  <si>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</si>
  <si>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</si>
  <si>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</si>
  <si>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</si>
  <si>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</si>
  <si>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</si>
  <si>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</si>
  <si>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</si>
  <si>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</si>
  <si>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</si>
  <si>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</si>
  <si>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</si>
  <si>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</si>
  <si>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</si>
  <si>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</si>
  <si>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</si>
  <si>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</si>
  <si>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</si>
  <si>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</si>
  <si>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</si>
  <si>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</si>
  <si>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</si>
  <si>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</si>
  <si>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</si>
  <si>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</si>
  <si>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</si>
  <si>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</si>
  <si>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</si>
  <si>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</si>
  <si>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</si>
  <si>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</si>
  <si>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</si>
  <si>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</si>
  <si>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</si>
  <si>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</si>
  <si>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</si>
  <si>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</si>
  <si>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</si>
  <si>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</si>
  <si>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</si>
  <si>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</si>
  <si>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</si>
  <si>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</si>
  <si>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</si>
  <si>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</si>
  <si>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</si>
  <si>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</si>
  <si>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</si>
  <si>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</si>
  <si>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</si>
  <si>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</si>
  <si>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</si>
  <si>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</si>
  <si>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</si>
  <si>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</si>
  <si>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</si>
  <si>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</si>
  <si>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</si>
  <si>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</si>
  <si>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</si>
  <si>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</si>
  <si>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</si>
  <si>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</si>
  <si>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</si>
  <si>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</si>
  <si>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</si>
  <si>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</si>
  <si>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</si>
  <si>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</si>
  <si>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</si>
  <si>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</si>
  <si>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</si>
  <si>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</si>
  <si>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</si>
  <si>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</si>
  <si>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</si>
  <si>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</si>
  <si>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</si>
  <si>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</si>
  <si>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</si>
  <si>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</si>
  <si>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</si>
  <si>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</si>
  <si>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</si>
  <si>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</si>
  <si>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</si>
  <si>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</si>
  <si>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</si>
  <si>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</si>
  <si>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</si>
  <si>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</si>
  <si>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</si>
  <si>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</si>
  <si>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</si>
  <si>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</si>
  <si>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</si>
  <si>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</si>
  <si>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</si>
  <si>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</si>
  <si>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</si>
  <si>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</si>
  <si>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</si>
  <si>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</si>
  <si>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</si>
  <si>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</si>
  <si>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</si>
  <si>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</si>
  <si>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</si>
  <si>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</si>
  <si>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</si>
  <si>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</si>
  <si>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</si>
  <si>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</si>
  <si>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</si>
  <si>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</si>
  <si>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</si>
  <si>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</si>
  <si>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</si>
  <si>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</si>
  <si>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</si>
  <si>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</si>
  <si>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</si>
  <si>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</si>
  <si>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</si>
  <si>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</si>
  <si>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</si>
  <si>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</si>
  <si>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</si>
  <si>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</si>
  <si>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</si>
  <si>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</si>
  <si>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</si>
  <si>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</si>
  <si>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</si>
  <si>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</si>
  <si>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</si>
  <si>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</si>
  <si>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</si>
  <si>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</si>
  <si>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</si>
  <si>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</si>
  <si>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</si>
  <si>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</si>
  <si>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</si>
  <si>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</si>
  <si>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</si>
  <si>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</si>
  <si>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</si>
  <si>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</si>
  <si>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</si>
  <si>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</si>
  <si>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</si>
  <si>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</si>
  <si>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</si>
  <si>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</si>
  <si>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</si>
  <si>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</si>
  <si>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</si>
  <si>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</si>
  <si>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</si>
  <si>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</si>
  <si>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</si>
  <si>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</si>
  <si>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</si>
  <si>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</si>
  <si>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</si>
  <si>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</si>
  <si>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</si>
  <si>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</si>
  <si>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</si>
  <si>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</si>
  <si>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</si>
  <si>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</si>
  <si>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</si>
  <si>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</si>
  <si>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</si>
  <si>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</si>
  <si>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</si>
  <si>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</si>
  <si>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</si>
  <si>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</si>
  <si>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</si>
  <si>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</si>
  <si>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</si>
  <si>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</si>
  <si>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</si>
  <si>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</si>
  <si>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</si>
  <si>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</si>
  <si>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</si>
  <si>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</si>
  <si>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</si>
  <si>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</si>
  <si>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</si>
  <si>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</si>
  <si>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</si>
  <si>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</si>
  <si>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</si>
  <si>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</si>
  <si>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</si>
  <si>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</si>
  <si>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</si>
  <si>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</si>
  <si>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</si>
  <si>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</si>
  <si>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</si>
  <si>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</si>
  <si>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</si>
  <si>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</si>
  <si>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</si>
  <si>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</si>
  <si>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</si>
  <si>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</si>
  <si>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</si>
  <si>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</si>
  <si>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</si>
  <si>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</si>
  <si>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</si>
  <si>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</si>
  <si>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</si>
  <si>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</si>
  <si>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</si>
  <si>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</si>
  <si>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</si>
  <si>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</si>
  <si>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</si>
  <si>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</si>
  <si>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</si>
  <si>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</si>
  <si>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</si>
  <si>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</si>
  <si>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</si>
  <si>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</si>
  <si>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</si>
  <si>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</si>
  <si>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</si>
  <si>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</si>
  <si>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</si>
  <si>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</si>
  <si>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</si>
  <si>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</si>
  <si>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</si>
  <si>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</si>
  <si>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</si>
  <si>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</si>
  <si>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</si>
  <si>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</si>
  <si>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</si>
  <si>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</si>
  <si>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</si>
  <si>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</si>
  <si>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</si>
  <si>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</si>
  <si>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</si>
  <si>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</si>
  <si>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</si>
  <si>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</si>
  <si>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</si>
  <si>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</si>
  <si>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</si>
  <si>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</si>
  <si>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</si>
  <si>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</si>
  <si>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</si>
  <si>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</si>
  <si>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</si>
  <si>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</si>
  <si>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</si>
  <si>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</si>
  <si>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</si>
  <si>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</si>
  <si>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</si>
  <si>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</si>
  <si>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</si>
  <si>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</si>
  <si>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</si>
  <si>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</si>
  <si>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</si>
  <si>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</si>
  <si>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</si>
  <si>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</si>
  <si>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</si>
  <si>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</si>
  <si>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</si>
  <si>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</si>
  <si>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</si>
  <si>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</si>
  <si>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</si>
  <si>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</si>
  <si>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</si>
  <si>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</si>
  <si>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</si>
  <si>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</si>
  <si>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</si>
  <si>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</si>
  <si>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</si>
  <si>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</si>
  <si>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</si>
  <si>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</si>
  <si>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</si>
  <si>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</si>
  <si>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</si>
  <si>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</si>
  <si>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</si>
  <si>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</si>
  <si>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</si>
  <si>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</si>
  <si>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</si>
  <si>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</si>
  <si>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</si>
  <si>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</si>
  <si>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</si>
  <si>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</si>
  <si>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</si>
  <si>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</si>
  <si>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</si>
  <si>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</si>
  <si>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</si>
  <si>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</si>
  <si>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</si>
  <si>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</si>
  <si>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</si>
  <si>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</si>
  <si>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</si>
  <si>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</si>
  <si>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</si>
  <si>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</si>
  <si>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</si>
  <si>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</si>
  <si>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</si>
  <si>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</si>
  <si>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</si>
  <si>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</si>
  <si>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</si>
  <si>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</si>
  <si>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</si>
  <si>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</si>
  <si>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</si>
  <si>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</si>
  <si>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</si>
  <si>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</si>
  <si>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</si>
  <si>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</si>
  <si>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</si>
  <si>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</si>
  <si>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</si>
  <si>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</si>
  <si>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</si>
  <si>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</si>
  <si>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</si>
  <si>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</si>
  <si>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</si>
  <si>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</si>
  <si>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</si>
  <si>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</si>
  <si>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</si>
  <si>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</si>
  <si>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</si>
  <si>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</si>
  <si>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</si>
  <si>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</si>
  <si>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</si>
  <si>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</si>
  <si>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</si>
  <si>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</si>
  <si>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</si>
  <si>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</si>
  <si>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</si>
  <si>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</si>
  <si>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</si>
  <si>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</si>
  <si>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</si>
  <si>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</si>
  <si>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</si>
  <si>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</si>
  <si>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</si>
  <si>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</si>
  <si>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</si>
  <si>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</si>
  <si>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</si>
  <si>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</si>
  <si>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</si>
  <si>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</si>
  <si>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</si>
  <si>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</si>
  <si>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</si>
  <si>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</si>
  <si>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</si>
  <si>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</si>
  <si>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</si>
  <si>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</si>
  <si>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</si>
  <si>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</si>
  <si>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</si>
  <si>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</si>
  <si>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</si>
  <si>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</si>
  <si>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</si>
  <si>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</si>
  <si>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</si>
  <si>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</si>
  <si>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</si>
  <si>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</si>
  <si>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</si>
  <si>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</si>
  <si>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</si>
  <si>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</si>
  <si>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</si>
  <si>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</si>
  <si>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</si>
  <si>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</si>
  <si>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</si>
  <si>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</si>
  <si>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</si>
  <si>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</si>
  <si>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</si>
  <si>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</si>
  <si>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</si>
  <si>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</si>
  <si>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</si>
  <si>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</si>
  <si>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</si>
  <si>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</si>
  <si>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</si>
  <si>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</si>
  <si>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</si>
  <si>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</si>
  <si>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</si>
  <si>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</si>
  <si>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</si>
  <si>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</si>
  <si>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</si>
  <si>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</si>
  <si>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</si>
  <si>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</si>
  <si>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</si>
  <si>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</si>
  <si>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</si>
  <si>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</si>
  <si>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</si>
  <si>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</si>
  <si>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</si>
  <si>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</si>
  <si>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</si>
  <si>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</si>
  <si>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</si>
  <si>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</si>
  <si>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</si>
  <si>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</si>
  <si>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</si>
  <si>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</si>
  <si>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</si>
  <si>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</si>
  <si>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</si>
  <si>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</si>
  <si>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</si>
  <si>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</si>
  <si>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</si>
  <si>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</si>
  <si>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</si>
  <si>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</si>
  <si>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</si>
  <si>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</si>
  <si>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</si>
  <si>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</si>
  <si>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</si>
  <si>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</si>
  <si>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</si>
  <si>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</si>
  <si>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</si>
  <si>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</si>
  <si>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</si>
  <si>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</si>
  <si>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</si>
  <si>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</si>
  <si>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</si>
  <si>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</si>
  <si>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</si>
  <si>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</si>
  <si>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</si>
  <si>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</si>
  <si>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</si>
  <si>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</si>
  <si>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</si>
  <si>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</si>
  <si>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</si>
  <si>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</si>
  <si>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</si>
  <si>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</si>
  <si>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</si>
  <si>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</si>
  <si>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</si>
  <si>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</si>
  <si>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</si>
  <si>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</si>
  <si>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</si>
  <si>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</si>
  <si>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</si>
  <si>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</si>
  <si>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</si>
  <si>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</si>
  <si>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</si>
  <si>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</si>
  <si>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</si>
  <si>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</si>
  <si>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</si>
  <si>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</si>
  <si>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</si>
  <si>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</si>
  <si>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</si>
  <si>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</si>
  <si>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</si>
  <si>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</si>
  <si>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</si>
  <si>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</si>
  <si>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</si>
  <si>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</si>
  <si>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</si>
  <si>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</si>
  <si>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</si>
  <si>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</si>
  <si>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</si>
  <si>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</si>
  <si>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</si>
  <si>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</si>
  <si>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</si>
  <si>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</si>
  <si>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</si>
  <si>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</si>
  <si>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</si>
  <si>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</si>
  <si>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</si>
  <si>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</si>
  <si>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</si>
  <si>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</si>
  <si>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</si>
  <si>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</si>
  <si>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</si>
  <si>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</si>
  <si>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</si>
  <si>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</si>
  <si>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</si>
  <si>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</si>
  <si>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</si>
  <si>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</si>
  <si>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</si>
  <si>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</si>
  <si>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</si>
  <si>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</si>
  <si>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</si>
  <si>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</si>
  <si>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</si>
  <si>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</si>
  <si>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</si>
  <si>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</si>
  <si>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</si>
  <si>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</si>
  <si>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</si>
  <si>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</si>
  <si>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</si>
  <si>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</si>
  <si>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</si>
  <si>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</si>
  <si>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</si>
  <si>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</si>
  <si>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</si>
  <si>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</si>
  <si>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</si>
  <si>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</si>
  <si>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</si>
  <si>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</si>
  <si>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</si>
  <si>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</si>
  <si>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</si>
  <si>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</si>
  <si>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</si>
  <si>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</si>
  <si>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</si>
  <si>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</si>
  <si>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</si>
  <si>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</si>
  <si>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</si>
  <si>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</si>
  <si>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</si>
  <si>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</si>
  <si>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</si>
  <si>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</si>
  <si>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</si>
  <si>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</si>
  <si>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</si>
  <si>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</si>
  <si>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</si>
  <si>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</si>
  <si>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</si>
  <si>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</si>
  <si>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</si>
  <si>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</si>
  <si>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</si>
  <si>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</si>
  <si>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</si>
  <si>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</si>
  <si>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</si>
  <si>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</si>
  <si>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</si>
  <si>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</si>
  <si>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</si>
  <si>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</si>
  <si>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</si>
  <si>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</si>
  <si>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</si>
  <si>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</si>
  <si>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</si>
  <si>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</si>
  <si>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</si>
  <si>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</si>
  <si>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</si>
  <si>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</si>
  <si>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</si>
  <si>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</si>
  <si>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</si>
  <si>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</si>
  <si>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</si>
  <si>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</si>
  <si>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</si>
  <si>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</si>
  <si>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</si>
  <si>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</si>
  <si>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</si>
  <si>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</si>
  <si>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</si>
  <si>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</si>
  <si>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</si>
  <si>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</si>
  <si>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</si>
  <si>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</si>
  <si>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</si>
  <si>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</si>
  <si>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</si>
  <si>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</si>
  <si>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</si>
  <si>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</si>
  <si>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</si>
  <si>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</si>
  <si>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</si>
  <si>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</si>
  <si>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</si>
  <si>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</si>
  <si>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</si>
  <si>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</si>
  <si>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</si>
  <si>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</si>
  <si>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</si>
  <si>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</si>
  <si>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</si>
  <si>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</si>
  <si>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</si>
  <si>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</si>
  <si>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</si>
  <si>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</si>
  <si>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</si>
  <si>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</si>
  <si>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</si>
  <si>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</si>
  <si>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</si>
  <si>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</si>
  <si>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</si>
  <si>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</si>
  <si>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</si>
  <si>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</si>
  <si>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</si>
  <si>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</si>
  <si>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</si>
  <si>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</si>
  <si>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</si>
  <si>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</si>
  <si>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</si>
  <si>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</si>
  <si>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</si>
  <si>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</si>
  <si>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</si>
  <si>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</si>
  <si>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</si>
  <si>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</si>
  <si>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</si>
  <si>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</si>
  <si>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</si>
  <si>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</si>
  <si>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</si>
  <si>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</si>
  <si>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</si>
  <si>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</si>
  <si>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</si>
  <si>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</si>
  <si>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</si>
  <si>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</si>
  <si>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</si>
  <si>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</si>
  <si>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</si>
  <si>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</si>
  <si>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</si>
  <si>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</si>
  <si>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</si>
  <si>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</si>
  <si>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</si>
  <si>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</si>
  <si>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</si>
  <si>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</si>
  <si>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</si>
  <si>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</si>
  <si>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</si>
  <si>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</si>
  <si>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</si>
  <si>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</si>
  <si>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</si>
  <si>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</si>
  <si>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</si>
  <si>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</si>
  <si>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</si>
  <si>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</si>
  <si>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</si>
  <si>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</si>
  <si>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</si>
  <si>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</si>
  <si>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</si>
  <si>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</si>
  <si>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</si>
  <si>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</si>
  <si>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</si>
  <si>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</si>
  <si>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</si>
  <si>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</si>
  <si>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</si>
  <si>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</si>
  <si>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</si>
  <si>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</si>
  <si>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</si>
  <si>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</si>
  <si>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</si>
  <si>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</si>
  <si>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</si>
  <si>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</si>
  <si>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</si>
  <si>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</si>
  <si>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</si>
  <si>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</si>
  <si>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</si>
  <si>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</si>
  <si>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</si>
  <si>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</si>
  <si>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</si>
  <si>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</si>
  <si>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</si>
  <si>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</si>
  <si>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</si>
  <si>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</si>
  <si>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</si>
  <si>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</si>
  <si>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</si>
  <si>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</si>
  <si>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</si>
  <si>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</si>
  <si>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</si>
  <si>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</si>
  <si>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</si>
  <si>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</si>
  <si>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</si>
  <si>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</si>
  <si>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</si>
  <si>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</si>
  <si>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</si>
  <si>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</si>
  <si>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</si>
  <si>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</si>
  <si>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</si>
  <si>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</si>
  <si>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</si>
  <si>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</si>
  <si>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</si>
  <si>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</si>
  <si>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</si>
  <si>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</si>
  <si>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</si>
  <si>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</si>
  <si>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</si>
  <si>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</si>
  <si>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</si>
  <si>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</si>
  <si>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</si>
  <si>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</si>
  <si>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</si>
  <si>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</si>
  <si>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</si>
  <si>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</si>
  <si>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</si>
  <si>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</si>
  <si>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</si>
  <si>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</si>
  <si>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</si>
  <si>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</si>
  <si>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</si>
  <si>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</si>
  <si>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</si>
  <si>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</si>
  <si>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</si>
  <si>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</si>
  <si>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</si>
  <si>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</si>
  <si>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</si>
  <si>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</si>
  <si>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</si>
  <si>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</si>
  <si>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</si>
  <si>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</si>
  <si>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</si>
  <si>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</si>
  <si>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</si>
  <si>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</si>
  <si>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</si>
  <si>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</si>
  <si>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</si>
  <si>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</si>
  <si>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</si>
  <si>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</si>
  <si>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</si>
  <si>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</si>
  <si>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</si>
  <si>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</si>
  <si>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</si>
  <si>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</si>
  <si>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</si>
  <si>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</si>
  <si>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</si>
  <si>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</si>
  <si>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</si>
  <si>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</si>
  <si>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</si>
  <si>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</si>
  <si>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</si>
  <si>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</si>
  <si>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</si>
  <si>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</si>
  <si>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</si>
  <si>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</si>
  <si>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</si>
  <si>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</si>
  <si>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</si>
  <si>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</si>
  <si>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</si>
  <si>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</si>
  <si>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</si>
  <si>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</si>
  <si>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</si>
  <si>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</si>
  <si>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</si>
  <si>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</si>
  <si>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</si>
  <si>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</si>
  <si>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</si>
  <si>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</si>
  <si>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</si>
  <si>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</si>
  <si>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</si>
  <si>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</si>
  <si>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</si>
  <si>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</si>
  <si>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</si>
  <si>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</si>
  <si>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</si>
  <si>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</si>
  <si>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</si>
  <si>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</si>
  <si>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</si>
  <si>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</si>
  <si>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</si>
  <si>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</si>
  <si>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</si>
  <si>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</si>
  <si>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</si>
  <si>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</si>
  <si>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</si>
  <si>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</si>
  <si>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</si>
  <si>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</si>
  <si>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</si>
  <si>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</si>
  <si>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</si>
  <si>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</si>
  <si>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</si>
  <si>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</si>
  <si>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</si>
  <si>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</si>
  <si>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</si>
  <si>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</si>
  <si>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</si>
  <si>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</si>
  <si>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</si>
  <si>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</si>
  <si>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</si>
  <si>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</si>
  <si>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</si>
  <si>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</si>
  <si>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</si>
  <si>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</si>
  <si>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</si>
  <si>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</si>
  <si>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</si>
  <si>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</si>
  <si>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</si>
  <si>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</si>
  <si>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</si>
  <si>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</si>
  <si>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</si>
  <si>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</si>
  <si>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</si>
  <si>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</si>
  <si>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</si>
  <si>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</si>
  <si>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</si>
  <si>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</si>
  <si>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</si>
  <si>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</si>
  <si>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</si>
  <si>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</si>
  <si>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</si>
  <si>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</si>
  <si>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</si>
  <si>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</si>
  <si>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</si>
  <si>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</si>
  <si>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</si>
  <si>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</si>
  <si>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</si>
  <si>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</si>
  <si>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</si>
  <si>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</si>
  <si>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</si>
  <si>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</si>
  <si>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</si>
  <si>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</si>
  <si>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</si>
  <si>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</si>
  <si>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</si>
  <si>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</si>
  <si>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</si>
  <si>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</si>
  <si>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</si>
  <si>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</si>
  <si>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</si>
  <si>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</si>
  <si>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</si>
  <si>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</si>
  <si>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</si>
  <si>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</si>
  <si>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</si>
  <si>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</si>
  <si>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</si>
  <si>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</si>
  <si>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</si>
  <si>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</si>
  <si>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</si>
  <si>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</si>
  <si>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</si>
  <si>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</si>
  <si>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</si>
  <si>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</si>
  <si>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</si>
  <si>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</si>
  <si>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</si>
  <si>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</si>
  <si>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</si>
  <si>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</si>
  <si>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</si>
  <si>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</si>
  <si>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</si>
  <si>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</si>
  <si>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</si>
  <si>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</si>
  <si>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</si>
  <si>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</si>
  <si>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</si>
  <si>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</si>
  <si>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</si>
  <si>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</si>
  <si>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</si>
  <si>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</si>
  <si>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</si>
  <si>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</si>
  <si>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</si>
  <si>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</si>
  <si>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</si>
  <si>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</si>
  <si>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</si>
  <si>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</si>
  <si>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</si>
  <si>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</si>
  <si>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</si>
  <si>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</si>
  <si>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</si>
  <si>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</si>
  <si>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</si>
  <si>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</si>
  <si>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</si>
  <si>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</si>
  <si>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</si>
  <si>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</si>
  <si>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</si>
  <si>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</si>
  <si>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</si>
  <si>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</si>
  <si>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</si>
  <si>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</si>
  <si>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</si>
  <si>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</si>
  <si>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</si>
  <si>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</si>
  <si>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</si>
  <si>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</si>
  <si>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</si>
  <si>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</si>
  <si>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</si>
  <si>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</si>
  <si>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</si>
  <si>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</si>
  <si>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</si>
  <si>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</si>
  <si>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</si>
  <si>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</si>
  <si>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</si>
  <si>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</si>
  <si>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</si>
  <si>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</si>
  <si>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</si>
  <si>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</si>
  <si>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</si>
  <si>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</si>
  <si>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</si>
  <si>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</si>
  <si>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</si>
  <si>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</si>
  <si>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</si>
  <si>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</si>
  <si>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</si>
  <si>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</si>
  <si>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</si>
  <si>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</si>
  <si>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</si>
  <si>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</si>
  <si>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</si>
  <si>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</si>
  <si>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</si>
  <si>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</si>
  <si>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</si>
  <si>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</si>
  <si>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</si>
  <si>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</si>
  <si>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</si>
  <si>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</si>
  <si>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</si>
  <si>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</si>
  <si>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</si>
  <si>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</si>
  <si>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</si>
  <si>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</si>
  <si>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</si>
  <si>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</si>
  <si>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</si>
  <si>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</si>
  <si>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</si>
  <si>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</si>
  <si>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</si>
  <si>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</si>
  <si>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</si>
  <si>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</si>
  <si>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</si>
  <si>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</si>
  <si>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</si>
  <si>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</si>
  <si>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</si>
  <si>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</si>
  <si>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</si>
  <si>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</si>
  <si>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</si>
  <si>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</si>
  <si>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</si>
  <si>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</si>
  <si>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</si>
  <si>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</si>
  <si>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</si>
  <si>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</si>
  <si>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</si>
  <si>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</si>
  <si>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</si>
  <si>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</si>
  <si>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</si>
  <si>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</si>
  <si>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</si>
  <si>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</si>
  <si>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</si>
  <si>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</si>
  <si>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</si>
  <si>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</si>
  <si>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</si>
  <si>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</si>
  <si>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</si>
  <si>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</si>
  <si>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</si>
  <si>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</si>
  <si>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</si>
  <si>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</si>
  <si>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</si>
  <si>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</si>
  <si>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</si>
  <si>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</si>
  <si>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</si>
  <si>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</si>
  <si>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</si>
  <si>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</si>
  <si>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</si>
  <si>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</si>
  <si>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</si>
  <si>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</si>
  <si>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</si>
  <si>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</si>
  <si>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</si>
  <si>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</si>
  <si>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</si>
  <si>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</si>
  <si>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</si>
  <si>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</si>
  <si>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</si>
  <si>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</si>
  <si>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</si>
  <si>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</si>
  <si>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</si>
  <si>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</si>
  <si>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</si>
  <si>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</si>
  <si>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</si>
  <si>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</si>
  <si>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</si>
  <si>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</si>
  <si>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</si>
  <si>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</si>
  <si>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</si>
  <si>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</si>
  <si>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</si>
  <si>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</si>
  <si>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</si>
  <si>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</si>
  <si>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</si>
  <si>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</si>
  <si>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</si>
  <si>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</si>
  <si>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</si>
  <si>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</si>
  <si>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</si>
  <si>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</si>
  <si>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</si>
  <si>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</si>
  <si>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</si>
  <si>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</si>
  <si>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</si>
  <si>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</si>
  <si>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</si>
  <si>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</si>
  <si>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</si>
  <si>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</si>
  <si>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</si>
  <si>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</si>
  <si>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</si>
  <si>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</si>
  <si>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</si>
  <si>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</si>
  <si>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</si>
  <si>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</si>
  <si>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</si>
  <si>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</si>
  <si>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</si>
  <si>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</si>
  <si>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</si>
  <si>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</si>
  <si>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</si>
  <si>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</si>
  <si>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</si>
  <si>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</si>
  <si>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</si>
  <si>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</si>
  <si>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</si>
  <si>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</si>
  <si>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</si>
  <si>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</si>
  <si>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</si>
  <si>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</si>
  <si>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</si>
  <si>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</si>
  <si>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</si>
  <si>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</si>
  <si>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</si>
  <si>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</si>
  <si>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</si>
  <si>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</si>
  <si>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</si>
  <si>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</si>
  <si>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</si>
  <si>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</si>
  <si>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</si>
  <si>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</si>
  <si>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</si>
  <si>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</si>
  <si>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</si>
  <si>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</si>
  <si>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</si>
  <si>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</si>
  <si>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</si>
  <si>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</si>
  <si>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</si>
  <si>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</si>
  <si>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</si>
  <si>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</si>
  <si>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</si>
  <si>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</si>
  <si>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</si>
  <si>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</si>
  <si>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</si>
  <si>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</si>
  <si>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</si>
  <si>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</si>
  <si>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</si>
  <si>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</si>
  <si>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</si>
  <si>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</si>
  <si>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</si>
  <si>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</si>
  <si>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</si>
  <si>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</si>
  <si>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</si>
  <si>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</si>
  <si>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</si>
  <si>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</si>
  <si>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</si>
  <si>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</si>
  <si>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</si>
  <si>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</si>
  <si>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</si>
  <si>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</si>
  <si>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</si>
  <si>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</si>
  <si>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</si>
  <si>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</si>
  <si>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</si>
  <si>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</si>
  <si>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</si>
  <si>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</si>
  <si>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</si>
  <si>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</si>
  <si>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</si>
  <si>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</si>
  <si>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</si>
  <si>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</si>
  <si>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</si>
  <si>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</si>
  <si>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</si>
  <si>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</si>
  <si>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</si>
  <si>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</si>
  <si>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</si>
  <si>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</si>
  <si>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</si>
  <si>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</si>
  <si>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</si>
  <si>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</si>
  <si>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</si>
  <si>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</si>
  <si>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</si>
  <si>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</si>
  <si>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</si>
  <si>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</si>
  <si>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</si>
  <si>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</si>
  <si>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</si>
  <si>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</si>
  <si>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</si>
  <si>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</si>
  <si>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</si>
  <si>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</si>
  <si>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</si>
  <si>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</si>
  <si>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</si>
  <si>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</si>
  <si>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</si>
  <si>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</si>
  <si>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</si>
  <si>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</si>
  <si>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</si>
  <si>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</si>
  <si>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</si>
  <si>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</si>
  <si>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</si>
  <si>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</si>
  <si>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</si>
  <si>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</si>
  <si>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</si>
  <si>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</si>
  <si>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</si>
  <si>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</si>
  <si>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</si>
  <si>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</si>
  <si>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</si>
  <si>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</si>
  <si>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</si>
  <si>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</si>
  <si>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</si>
  <si>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</si>
  <si>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</si>
  <si>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</si>
  <si>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</si>
  <si>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</si>
  <si>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</si>
  <si>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</si>
  <si>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</si>
  <si>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</si>
  <si>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</si>
  <si>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</si>
  <si>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</si>
  <si>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</si>
  <si>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</si>
  <si>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</si>
  <si>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</si>
  <si>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</si>
  <si>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</si>
  <si>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</si>
  <si>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</si>
  <si>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</si>
  <si>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</si>
  <si>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</si>
  <si>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</si>
  <si>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</si>
  <si>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</si>
  <si>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</si>
  <si>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</si>
  <si>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</si>
  <si>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</si>
  <si>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</si>
  <si>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</si>
  <si>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</si>
  <si>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</si>
  <si>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</si>
  <si>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</si>
  <si>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</si>
  <si>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</si>
  <si>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</si>
  <si>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</si>
  <si>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</si>
  <si>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</si>
  <si>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</si>
  <si>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</si>
  <si>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</si>
  <si>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</si>
  <si>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</si>
  <si>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</si>
  <si>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</si>
  <si>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</si>
  <si>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</si>
  <si>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</si>
  <si>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</si>
  <si>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</si>
  <si>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</si>
  <si>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</si>
  <si>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</si>
  <si>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</si>
  <si>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</si>
  <si>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</si>
  <si>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</si>
  <si>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</si>
  <si>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</si>
  <si>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</si>
  <si>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</si>
  <si>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</si>
  <si>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</si>
  <si>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</si>
  <si>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</si>
  <si>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</si>
  <si>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</si>
  <si>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</si>
  <si>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</si>
  <si>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</si>
  <si>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</si>
  <si>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</si>
  <si>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</si>
  <si>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</si>
  <si>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</si>
  <si>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</si>
  <si>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</si>
  <si>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</si>
  <si>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</si>
  <si>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</si>
  <si>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</si>
  <si>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</si>
  <si>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</si>
  <si>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</si>
  <si>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</si>
  <si>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</si>
  <si>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</si>
  <si>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</si>
  <si>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</si>
  <si>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</si>
  <si>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</si>
  <si>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</si>
  <si>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</si>
  <si>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</si>
  <si>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</si>
  <si>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</si>
  <si>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</si>
  <si>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</si>
  <si>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</si>
  <si>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</si>
  <si>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</si>
  <si>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</si>
  <si>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</si>
  <si>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</si>
  <si>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</si>
  <si>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</si>
  <si>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</si>
  <si>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</si>
  <si>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</si>
  <si>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</si>
  <si>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</si>
  <si>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</si>
  <si>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</si>
  <si>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</si>
  <si>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</si>
  <si>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</si>
  <si>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</si>
  <si>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</si>
  <si>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</si>
  <si>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</si>
  <si>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</si>
  <si>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</si>
  <si>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</si>
  <si>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</si>
  <si>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</si>
  <si>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</si>
  <si>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</si>
  <si>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</si>
  <si>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</si>
  <si>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</si>
  <si>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</si>
  <si>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</si>
  <si>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</si>
  <si>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</si>
  <si>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</si>
  <si>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</si>
  <si>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</si>
  <si>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</si>
  <si>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</si>
  <si>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</si>
  <si>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</si>
  <si>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</si>
  <si>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</si>
  <si>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</si>
  <si>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</si>
  <si>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</si>
  <si>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</si>
  <si>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</si>
  <si>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</si>
  <si>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</si>
  <si>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</si>
  <si>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</si>
  <si>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</si>
  <si>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</si>
  <si>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</si>
  <si>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</si>
  <si>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</si>
  <si>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</si>
  <si>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</si>
  <si>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</si>
  <si>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</si>
  <si>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</si>
  <si>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</si>
  <si>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</si>
  <si>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</si>
  <si>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</si>
  <si>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</si>
  <si>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</si>
  <si>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</si>
  <si>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</si>
  <si>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</si>
  <si>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</si>
  <si>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</si>
  <si>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</si>
  <si>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</si>
  <si>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</si>
  <si>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</si>
  <si>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</si>
  <si>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</si>
  <si>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</si>
  <si>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</si>
  <si>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</si>
  <si>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</si>
  <si>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</si>
  <si>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</si>
  <si>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</si>
  <si>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</si>
  <si>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</si>
  <si>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</si>
  <si>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</si>
  <si>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</si>
  <si>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</si>
  <si>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</si>
  <si>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</si>
  <si>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</si>
  <si>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</si>
  <si>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</si>
  <si>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</si>
  <si>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</si>
  <si>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</si>
  <si>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</si>
  <si>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</si>
  <si>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</si>
  <si>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</si>
  <si>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</si>
  <si>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</si>
  <si>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</si>
  <si>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</si>
  <si>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</si>
  <si>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</si>
  <si>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</si>
  <si>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</si>
  <si>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</si>
  <si>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</si>
  <si>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</si>
  <si>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</si>
  <si>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</si>
  <si>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</si>
  <si>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</si>
  <si>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</si>
  <si>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</si>
  <si>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</si>
  <si>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</si>
  <si>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</si>
  <si>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</si>
  <si>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</si>
  <si>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</si>
  <si>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</si>
  <si>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</si>
  <si>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</si>
  <si>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</si>
  <si>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</si>
  <si>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</si>
  <si>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</si>
  <si>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</si>
  <si>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</si>
  <si>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</si>
  <si>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</si>
  <si>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</si>
  <si>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</si>
  <si>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</si>
  <si>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</si>
  <si>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</si>
  <si>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</si>
  <si>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</si>
  <si>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</si>
  <si>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</si>
  <si>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</si>
  <si>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</si>
  <si>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</si>
  <si>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</si>
  <si>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</si>
  <si>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</si>
  <si>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</si>
  <si>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</si>
  <si>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</si>
  <si>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</si>
  <si>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</si>
  <si>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</si>
  <si>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</si>
  <si>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</si>
  <si>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</si>
  <si>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</si>
  <si>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</si>
  <si>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</si>
  <si>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</si>
  <si>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</si>
  <si>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</si>
  <si>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</si>
  <si>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</si>
  <si>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</si>
  <si>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</si>
  <si>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</si>
  <si>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</si>
  <si>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</si>
  <si>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</si>
  <si>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</si>
  <si>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</si>
  <si>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</si>
  <si>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</si>
  <si>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</si>
  <si>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</si>
  <si>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</si>
  <si>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</si>
  <si>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</si>
  <si>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</si>
  <si>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</si>
  <si>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</si>
  <si>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</si>
  <si>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</si>
  <si>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</si>
  <si>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</si>
  <si>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</si>
  <si>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</si>
  <si>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</si>
  <si>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</si>
  <si>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</si>
  <si>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</si>
  <si>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</si>
  <si>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</si>
  <si>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</si>
  <si>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</si>
  <si>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</si>
  <si>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</si>
  <si>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</si>
  <si>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</si>
  <si>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</si>
  <si>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</si>
  <si>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</si>
  <si>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</si>
  <si>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</si>
  <si>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</si>
  <si>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</si>
  <si>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</si>
  <si>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</si>
  <si>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</si>
  <si>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</si>
  <si>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</si>
  <si>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</si>
  <si>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</si>
  <si>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</si>
  <si>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</si>
  <si>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</si>
  <si>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</si>
  <si>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</si>
  <si>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</si>
  <si>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</si>
  <si>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</si>
  <si>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</si>
  <si>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</si>
  <si>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</si>
  <si>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</si>
  <si>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</si>
  <si>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</si>
  <si>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</si>
  <si>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</si>
  <si>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</si>
  <si>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</si>
  <si>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</si>
  <si>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</si>
  <si>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</si>
  <si>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</si>
  <si>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</si>
  <si>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</si>
  <si>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</si>
  <si>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</si>
  <si>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</si>
  <si>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</si>
  <si>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</si>
  <si>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</si>
  <si>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</si>
  <si>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</si>
  <si>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</si>
  <si>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</si>
  <si>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</si>
  <si>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</si>
  <si>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</si>
  <si>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</si>
  <si>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</si>
  <si>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</si>
  <si>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</si>
  <si>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</si>
  <si>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</si>
  <si>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</si>
  <si>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</si>
  <si>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</si>
  <si>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</si>
  <si>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</si>
  <si>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</si>
  <si>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</si>
  <si>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</si>
  <si>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</si>
  <si>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</si>
  <si>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</si>
  <si>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</si>
  <si>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</si>
  <si>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</si>
  <si>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</si>
  <si>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</si>
  <si>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</si>
  <si>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</si>
  <si>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</si>
  <si>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</si>
  <si>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</si>
  <si>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</si>
  <si>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</si>
  <si>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</si>
  <si>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</si>
  <si>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</si>
  <si>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</si>
  <si>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</si>
  <si>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</si>
  <si>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</si>
  <si>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</si>
  <si>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</si>
  <si>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</si>
  <si>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</si>
  <si>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</si>
  <si>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</si>
  <si>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</si>
  <si>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</si>
  <si>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</si>
  <si>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</si>
  <si>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</si>
  <si>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</si>
  <si>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</si>
  <si>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</si>
  <si>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</si>
  <si>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</si>
  <si>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</si>
  <si>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</si>
  <si>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</si>
  <si>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</si>
  <si>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</si>
  <si>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</si>
  <si>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</si>
  <si>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</si>
  <si>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</si>
  <si>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</si>
  <si>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</si>
  <si>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</si>
  <si>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</si>
  <si>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</si>
  <si>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</si>
  <si>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</si>
  <si>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</si>
  <si>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</si>
  <si>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</si>
  <si>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</si>
  <si>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</si>
  <si>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</si>
  <si>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</si>
  <si>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</si>
  <si>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</si>
  <si>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</si>
  <si>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</si>
  <si>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</si>
  <si>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</si>
  <si>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</si>
  <si>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</si>
  <si>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</si>
  <si>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</si>
  <si>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</si>
  <si>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</si>
  <si>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</si>
  <si>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</si>
  <si>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</si>
  <si>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</si>
  <si>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</si>
  <si>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</si>
  <si>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</si>
  <si>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</si>
  <si>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</si>
  <si>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</si>
  <si>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</si>
  <si>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</si>
  <si>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</si>
  <si>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</si>
  <si>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</si>
  <si>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</si>
  <si>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</si>
  <si>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</si>
  <si>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</si>
  <si>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</si>
  <si>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</si>
  <si>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</si>
  <si>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</si>
  <si>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</si>
  <si>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</si>
  <si>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</si>
  <si>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</si>
  <si>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</si>
  <si>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</si>
  <si>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</si>
  <si>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</si>
  <si>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</si>
  <si>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</si>
  <si>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</si>
  <si>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</si>
  <si>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</si>
  <si>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</si>
  <si>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</si>
  <si>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</si>
  <si>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</si>
  <si>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</si>
  <si>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</si>
  <si>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</si>
  <si>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</si>
  <si>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</si>
  <si>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</si>
  <si>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</si>
  <si>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</si>
  <si>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</si>
  <si>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</si>
  <si>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</si>
  <si>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</si>
  <si>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</si>
  <si>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</si>
  <si>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</si>
  <si>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</si>
  <si>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</si>
  <si>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</si>
  <si>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</si>
  <si>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</si>
  <si>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</si>
  <si>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</si>
  <si>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</si>
  <si>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</si>
  <si>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</si>
  <si>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</si>
  <si>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</si>
  <si>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</si>
  <si>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</si>
  <si>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</si>
  <si>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</si>
  <si>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</si>
  <si>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</si>
  <si>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</si>
  <si>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</si>
  <si>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</si>
  <si>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</si>
  <si>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</si>
  <si>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</si>
  <si>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</si>
  <si>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</si>
  <si>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</si>
  <si>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</si>
  <si>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</si>
  <si>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</si>
  <si>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</si>
  <si>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</si>
  <si>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</si>
  <si>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</si>
  <si>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</si>
  <si>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</si>
  <si>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</si>
  <si>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</si>
  <si>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</si>
  <si>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</si>
  <si>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</si>
  <si>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</si>
  <si>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</si>
  <si>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</si>
  <si>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</si>
  <si>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</si>
  <si>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</si>
  <si>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</si>
  <si>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</si>
  <si>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</si>
  <si>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</si>
  <si>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</si>
  <si>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</si>
  <si>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</si>
  <si>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</si>
  <si>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</si>
  <si>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</si>
  <si>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</si>
  <si>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</si>
  <si>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</si>
  <si>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</si>
  <si>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</si>
  <si>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</si>
  <si>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</si>
  <si>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</si>
  <si>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</si>
  <si>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</si>
  <si>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</si>
  <si>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</si>
  <si>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</si>
  <si>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</si>
  <si>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</si>
  <si>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</si>
  <si>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</si>
  <si>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</si>
  <si>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</si>
  <si>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</si>
  <si>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</si>
  <si>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</si>
  <si>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</si>
  <si>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</si>
  <si>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</si>
  <si>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</si>
  <si>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</si>
  <si>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</si>
  <si>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</si>
  <si>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</si>
  <si>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</si>
  <si>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</si>
  <si>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</si>
  <si>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</si>
  <si>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</si>
  <si>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</si>
  <si>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</si>
  <si>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</si>
  <si>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</si>
  <si>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</si>
  <si>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</si>
  <si>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</si>
  <si>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</si>
  <si>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</si>
  <si>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</si>
  <si>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</si>
  <si>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</si>
  <si>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</si>
  <si>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</si>
  <si>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</si>
  <si>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</si>
  <si>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</si>
  <si>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</si>
  <si>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</si>
  <si>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</si>
  <si>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</si>
  <si>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</si>
  <si>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</si>
  <si>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</si>
  <si>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</si>
  <si>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</si>
  <si>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</si>
  <si>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</si>
  <si>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</si>
  <si>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</si>
  <si>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</si>
  <si>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</si>
  <si>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</si>
  <si>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</si>
  <si>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</si>
  <si>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</si>
  <si>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</si>
  <si>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</si>
  <si>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</si>
  <si>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</si>
  <si>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</si>
  <si>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</si>
  <si>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</si>
  <si>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</si>
  <si>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</si>
  <si>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</si>
  <si>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</si>
  <si>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</si>
  <si>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</si>
  <si>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</si>
  <si>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</si>
  <si>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</si>
  <si>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</si>
  <si>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</si>
  <si>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</si>
  <si>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</si>
  <si>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</si>
  <si>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</si>
  <si>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</si>
  <si>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</si>
  <si>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</si>
  <si>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</si>
  <si>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</si>
  <si>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</si>
  <si>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</si>
  <si>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</si>
  <si>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</si>
  <si>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</si>
  <si>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</si>
  <si>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</si>
  <si>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</si>
  <si>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</si>
  <si>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</si>
  <si>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</si>
  <si>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</si>
  <si>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</si>
  <si>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</si>
  <si>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</si>
  <si>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</si>
  <si>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</si>
  <si>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</si>
  <si>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</si>
  <si>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</si>
  <si>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</si>
  <si>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</si>
  <si>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</si>
  <si>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</si>
  <si>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</si>
  <si>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</si>
  <si>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</si>
  <si>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</si>
  <si>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</si>
  <si>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</si>
  <si>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</si>
  <si>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</si>
  <si>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</si>
  <si>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</si>
  <si>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</si>
  <si>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</si>
  <si>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</si>
  <si>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</si>
  <si>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</si>
  <si>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</si>
  <si>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</si>
  <si>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</si>
  <si>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</si>
  <si>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</si>
  <si>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</si>
  <si>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</si>
  <si>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</si>
  <si>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</si>
  <si>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</si>
  <si>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</si>
  <si>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</si>
  <si>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</si>
  <si>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</si>
  <si>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</si>
  <si>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</si>
  <si>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</si>
  <si>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</si>
  <si>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</si>
  <si>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</si>
  <si>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</si>
  <si>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</si>
  <si>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</si>
  <si>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</si>
  <si>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</si>
  <si>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</si>
  <si>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</si>
  <si>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</si>
  <si>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</si>
  <si>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</si>
  <si>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</si>
  <si>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</si>
  <si>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</si>
  <si>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</si>
  <si>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</si>
  <si>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</si>
  <si>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</si>
  <si>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</si>
  <si>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</si>
  <si>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</si>
  <si>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</si>
  <si>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</si>
  <si>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</si>
  <si>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</si>
  <si>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</si>
  <si>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</si>
  <si>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</si>
  <si>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</si>
  <si>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</si>
  <si>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</si>
  <si>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</si>
  <si>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</si>
  <si>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</si>
  <si>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</si>
  <si>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</si>
  <si>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</si>
  <si>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</si>
  <si>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</si>
  <si>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</si>
  <si>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</si>
  <si>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</si>
  <si>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</si>
  <si>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</si>
  <si>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</si>
  <si>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</si>
  <si>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</si>
  <si>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</si>
  <si>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</si>
  <si>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</si>
  <si>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</si>
  <si>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</si>
  <si>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</si>
  <si>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</si>
  <si>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</si>
  <si>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</si>
  <si>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</si>
  <si>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</si>
  <si>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</si>
  <si>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</si>
  <si>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</si>
  <si>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</si>
  <si>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</si>
  <si>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</si>
  <si>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</si>
  <si>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</si>
  <si>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</si>
  <si>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</si>
  <si>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</si>
  <si>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</si>
  <si>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</si>
  <si>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</si>
  <si>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</si>
  <si>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</si>
  <si>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</si>
  <si>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</si>
  <si>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</si>
  <si>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</si>
  <si>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</si>
  <si>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</si>
  <si>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</si>
  <si>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</si>
  <si>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</si>
  <si>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</si>
  <si>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</si>
  <si>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</si>
  <si>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</si>
  <si>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</si>
  <si>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</si>
  <si>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</si>
  <si>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</si>
  <si>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</si>
  <si>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</si>
  <si>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</si>
  <si>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</si>
  <si>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</si>
  <si>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</si>
  <si>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</si>
  <si>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</si>
  <si>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</si>
  <si>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</si>
  <si>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</si>
  <si>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</si>
  <si>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</si>
  <si>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</si>
  <si>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</si>
  <si>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</si>
  <si>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</si>
  <si>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</si>
  <si>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</si>
  <si>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</si>
  <si>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</si>
  <si>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</si>
  <si>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</si>
  <si>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</si>
  <si>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</si>
  <si>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</si>
  <si>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</si>
  <si>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</si>
  <si>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</si>
  <si>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</si>
  <si>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</si>
  <si>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</si>
  <si>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</si>
  <si>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</si>
  <si>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</si>
  <si>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</si>
  <si>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</si>
  <si>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</si>
  <si>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</si>
  <si>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</si>
  <si>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</si>
  <si>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</si>
  <si>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</si>
  <si>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</si>
  <si>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</si>
  <si>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</si>
  <si>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</si>
  <si>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</si>
  <si>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</si>
  <si>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</si>
  <si>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</si>
  <si>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</si>
  <si>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</si>
  <si>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</si>
  <si>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</si>
  <si>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</si>
  <si>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</si>
  <si>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</si>
  <si>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</si>
  <si>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</si>
  <si>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</si>
  <si>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</si>
  <si>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</si>
  <si>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</si>
  <si>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</si>
  <si>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</si>
  <si>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</si>
  <si>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</si>
  <si>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</si>
  <si>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</si>
  <si>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</si>
  <si>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</si>
  <si>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</si>
  <si>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</si>
  <si>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</si>
  <si>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</si>
  <si>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</si>
  <si>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</si>
  <si>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</si>
  <si>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</si>
  <si>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</si>
  <si>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</si>
  <si>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</si>
  <si>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</si>
  <si>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</si>
  <si>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</si>
  <si>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</si>
  <si>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</si>
  <si>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</si>
  <si>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</si>
  <si>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</si>
  <si>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</si>
  <si>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</si>
  <si>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</si>
  <si>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</si>
  <si>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</si>
  <si>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</si>
  <si>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</si>
  <si>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</si>
  <si>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</si>
  <si>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</si>
  <si>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</si>
  <si>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</si>
  <si>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</si>
  <si>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</si>
  <si>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</si>
  <si>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</si>
  <si>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</si>
  <si>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</si>
  <si>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</si>
  <si>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</si>
  <si>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</si>
  <si>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</si>
  <si>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</si>
  <si>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</si>
  <si>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</si>
  <si>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</si>
  <si>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</si>
  <si>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</si>
  <si>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</si>
  <si>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</si>
  <si>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</si>
  <si>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</si>
  <si>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</si>
  <si>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</si>
  <si>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</si>
  <si>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</si>
  <si>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</si>
  <si>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</si>
  <si>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</si>
  <si>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</si>
  <si>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</si>
  <si>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</si>
  <si>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</si>
  <si>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</si>
  <si>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</si>
  <si>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</si>
  <si>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</si>
  <si>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</si>
  <si>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</si>
  <si>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</si>
  <si>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</si>
  <si>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</si>
  <si>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</si>
  <si>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</si>
  <si>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</si>
  <si>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</si>
  <si>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</si>
  <si>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</si>
  <si>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</si>
  <si>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</si>
  <si>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</si>
  <si>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</si>
  <si>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</si>
  <si>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</si>
  <si>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</si>
  <si>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</si>
  <si>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</si>
  <si>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</si>
  <si>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</si>
  <si>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</si>
  <si>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</si>
  <si>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</si>
  <si>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</si>
  <si>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</si>
  <si>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</si>
  <si>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</si>
  <si>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</si>
  <si>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</si>
  <si>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</si>
  <si>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</si>
  <si>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</si>
  <si>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</si>
  <si>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</si>
  <si>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</si>
  <si>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</si>
  <si>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</si>
  <si>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</si>
  <si>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</si>
  <si>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</si>
  <si>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</si>
  <si>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</si>
  <si>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</si>
  <si>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</si>
  <si>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</si>
  <si>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</si>
  <si>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</si>
  <si>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</si>
  <si>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</si>
  <si>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</si>
  <si>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</si>
  <si>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</si>
  <si>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</si>
  <si>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</si>
  <si>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</si>
  <si>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</si>
  <si>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</si>
  <si>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</si>
  <si>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</si>
  <si>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</si>
  <si>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</si>
  <si>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</si>
  <si>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</si>
  <si>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</si>
  <si>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</si>
  <si>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</si>
  <si>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</si>
  <si>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</si>
  <si>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</si>
  <si>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</si>
  <si>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</si>
  <si>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</si>
  <si>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</si>
  <si>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</si>
  <si>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</si>
  <si>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</si>
  <si>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</si>
  <si>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</si>
  <si>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</si>
  <si>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</si>
  <si>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</si>
  <si>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</si>
  <si>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</si>
  <si>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</si>
  <si>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</si>
  <si>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</si>
  <si>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</si>
  <si>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</si>
  <si>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</si>
  <si>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</si>
  <si>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</si>
  <si>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</si>
  <si>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</si>
  <si>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</si>
  <si>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</si>
  <si>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</si>
  <si>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</si>
  <si>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</si>
  <si>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</si>
  <si>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</si>
  <si>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</si>
  <si>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</si>
  <si>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</si>
  <si>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</si>
  <si>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</si>
  <si>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</si>
  <si>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</si>
  <si>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</si>
  <si>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</si>
  <si>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</si>
  <si>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</si>
  <si>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</si>
  <si>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</si>
  <si>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</si>
  <si>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</si>
  <si>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</si>
  <si>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</si>
  <si>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</si>
  <si>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</si>
  <si>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</si>
  <si>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</si>
  <si>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</si>
  <si>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</si>
  <si>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</si>
  <si>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</si>
  <si>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</si>
  <si>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</si>
  <si>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</si>
  <si>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</si>
  <si>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</si>
  <si>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</si>
  <si>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</si>
  <si>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</si>
  <si>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</si>
  <si>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</si>
  <si>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</si>
  <si>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</si>
  <si>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</si>
  <si>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</si>
  <si>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</si>
  <si>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</si>
  <si>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</si>
  <si>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</si>
  <si>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</si>
  <si>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</si>
  <si>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</si>
  <si>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</si>
  <si>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</si>
  <si>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</si>
  <si>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</si>
  <si>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</si>
  <si>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</si>
  <si>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</si>
  <si>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</si>
  <si>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</si>
  <si>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</si>
  <si>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</si>
  <si>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</si>
  <si>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</si>
  <si>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</si>
  <si>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</si>
  <si>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</si>
  <si>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</si>
  <si>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</si>
  <si>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</si>
  <si>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</si>
  <si>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</si>
  <si>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</si>
  <si>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</si>
  <si>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</si>
  <si>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</si>
  <si>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</si>
  <si>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</si>
  <si>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</si>
  <si>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</si>
  <si>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</si>
  <si>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</si>
  <si>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</si>
  <si>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</si>
  <si>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</si>
  <si>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</si>
  <si>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</si>
  <si>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</si>
  <si>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</si>
  <si>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</si>
  <si>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</si>
  <si>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</si>
  <si>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</si>
  <si>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</si>
  <si>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</si>
  <si>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</si>
  <si>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</si>
  <si>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</si>
  <si>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</si>
  <si>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</si>
  <si>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</si>
  <si>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</si>
  <si>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</si>
  <si>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</si>
  <si>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</si>
  <si>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</si>
  <si>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</si>
  <si>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</si>
  <si>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</si>
  <si>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</si>
  <si>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</si>
  <si>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</si>
  <si>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</si>
  <si>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</si>
  <si>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</si>
  <si>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</si>
  <si>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</si>
  <si>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</si>
  <si>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</si>
  <si>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</si>
  <si>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</si>
  <si>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</si>
  <si>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</si>
  <si>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</si>
  <si>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</si>
  <si>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</si>
  <si>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</si>
  <si>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</si>
  <si>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</si>
  <si>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</si>
  <si>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</si>
  <si>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</si>
  <si>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</si>
  <si>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</si>
  <si>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</si>
  <si>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</si>
  <si>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</si>
  <si>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</si>
  <si>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</si>
  <si>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</si>
  <si>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</si>
  <si>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</si>
  <si>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</si>
  <si>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</si>
  <si>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</si>
  <si>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</si>
  <si>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</si>
  <si>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</si>
  <si>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</si>
  <si>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</si>
  <si>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</si>
  <si>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</si>
  <si>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</si>
  <si>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</si>
  <si>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</si>
  <si>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</si>
  <si>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</si>
  <si>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</si>
  <si>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</si>
  <si>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</si>
  <si>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</si>
  <si>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</si>
  <si>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</si>
  <si>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</si>
  <si>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</si>
  <si>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</si>
  <si>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</si>
  <si>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</si>
  <si>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</si>
  <si>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</si>
  <si>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</si>
  <si>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</si>
  <si>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</si>
  <si>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</si>
  <si>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</si>
  <si>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</si>
  <si>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</si>
  <si>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</si>
  <si>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</si>
  <si>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</si>
  <si>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</si>
  <si>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</si>
  <si>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</si>
  <si>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</si>
  <si>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</si>
  <si>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</si>
  <si>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</si>
  <si>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</si>
  <si>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</si>
  <si>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</si>
  <si>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</si>
  <si>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</si>
  <si>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</si>
  <si>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</si>
  <si>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</si>
  <si>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</si>
  <si>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</si>
  <si>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</si>
  <si>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</si>
  <si>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</si>
  <si>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</si>
  <si>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</si>
  <si>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</si>
  <si>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</si>
  <si>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</si>
  <si>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</si>
  <si>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</si>
  <si>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</si>
  <si>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</si>
  <si>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</si>
  <si>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</si>
  <si>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</si>
  <si>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</si>
  <si>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</si>
  <si>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</si>
  <si>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</si>
  <si>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</si>
  <si>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</si>
  <si>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</si>
  <si>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</si>
  <si>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</si>
  <si>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</si>
  <si>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</si>
  <si>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</si>
  <si>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</si>
  <si>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</si>
  <si>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</si>
  <si>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</si>
  <si>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</si>
  <si>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</si>
  <si>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</si>
  <si>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</si>
  <si>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</si>
  <si>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</si>
  <si>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</si>
  <si>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</si>
  <si>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</si>
  <si>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</si>
  <si>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</si>
  <si>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</si>
  <si>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</si>
  <si>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</si>
  <si>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</si>
  <si>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</si>
  <si>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</si>
  <si>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</si>
  <si>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</si>
  <si>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</si>
  <si>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</si>
  <si>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</si>
  <si>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</si>
  <si>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</si>
  <si>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</si>
  <si>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</si>
  <si>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</si>
  <si>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</si>
  <si>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</si>
  <si>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</si>
  <si>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</si>
  <si>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</si>
  <si>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</si>
  <si>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</si>
  <si>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</si>
  <si>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</si>
  <si>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</si>
  <si>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</si>
  <si>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</si>
  <si>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</si>
  <si>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</si>
  <si>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</si>
  <si>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</si>
  <si>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</si>
  <si>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</si>
  <si>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</si>
  <si>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</si>
  <si>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</si>
  <si>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</si>
  <si>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</si>
  <si>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</si>
  <si>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</si>
  <si>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</si>
  <si>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</si>
  <si>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</si>
  <si>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</si>
  <si>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</si>
  <si>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</si>
  <si>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</si>
  <si>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</si>
  <si>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</si>
  <si>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</si>
  <si>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</si>
  <si>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</si>
  <si>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</si>
  <si>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</si>
  <si>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</si>
  <si>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</si>
  <si>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</si>
  <si>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</si>
  <si>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</si>
  <si>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</si>
  <si>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</si>
  <si>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</si>
  <si>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</si>
  <si>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</si>
  <si>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</si>
  <si>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</si>
  <si>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</si>
  <si>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</si>
  <si>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</si>
  <si>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</si>
  <si>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</si>
  <si>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</si>
  <si>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</si>
  <si>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</si>
  <si>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</si>
  <si>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</si>
  <si>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</si>
  <si>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</si>
  <si>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</si>
  <si>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</si>
  <si>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</si>
  <si>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</si>
  <si>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</si>
  <si>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</si>
  <si>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</si>
  <si>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</si>
  <si>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</si>
  <si>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</si>
  <si>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</si>
  <si>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</si>
  <si>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</si>
  <si>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</si>
  <si>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</si>
  <si>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</si>
  <si>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</si>
  <si>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</si>
  <si>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</si>
  <si>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</si>
  <si>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</si>
  <si>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</si>
  <si>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</si>
  <si>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</si>
  <si>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</si>
  <si>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</si>
  <si>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</si>
  <si>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</si>
  <si>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</si>
  <si>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</si>
  <si>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</si>
  <si>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</si>
  <si>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</si>
  <si>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</si>
  <si>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</si>
  <si>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</si>
  <si>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</si>
  <si>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</si>
  <si>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</si>
  <si>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</si>
  <si>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</si>
  <si>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</si>
  <si>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</si>
  <si>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</si>
  <si>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</si>
  <si>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</si>
  <si>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</si>
  <si>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</si>
  <si>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</si>
  <si>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</si>
  <si>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</si>
  <si>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</si>
  <si>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</si>
  <si>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</si>
  <si>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</si>
  <si>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</si>
  <si>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</si>
  <si>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</si>
  <si>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</si>
  <si>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</si>
  <si>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</si>
  <si>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</si>
  <si>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</si>
  <si>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</si>
  <si>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</si>
  <si>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</si>
  <si>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</si>
  <si>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</si>
  <si>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</si>
  <si>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</si>
  <si>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</si>
  <si>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</si>
  <si>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</si>
  <si>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</si>
  <si>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</si>
  <si>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</si>
  <si>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</si>
  <si>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</si>
  <si>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</si>
  <si>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</si>
  <si>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</si>
  <si>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</si>
  <si>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</si>
  <si>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</si>
  <si>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</si>
  <si>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</si>
  <si>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</si>
  <si>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</si>
  <si>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</si>
  <si>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</si>
  <si>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</si>
  <si>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</si>
  <si>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</si>
  <si>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</si>
  <si>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</si>
  <si>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</si>
  <si>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</si>
  <si>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</si>
  <si>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</si>
  <si>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</si>
  <si>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</si>
  <si>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</si>
  <si>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</si>
  <si>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</si>
  <si>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</si>
  <si>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</si>
  <si>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</si>
  <si>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</si>
  <si>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</si>
  <si>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</si>
  <si>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</si>
  <si>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</si>
  <si>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</si>
  <si>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</si>
  <si>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</si>
  <si>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</si>
  <si>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</si>
  <si>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</si>
  <si>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</si>
  <si>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</si>
  <si>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</si>
  <si>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</si>
  <si>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</si>
  <si>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</si>
  <si>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</si>
  <si>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</si>
  <si>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</si>
  <si>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</si>
  <si>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</si>
  <si>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</si>
  <si>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</si>
  <si>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</si>
  <si>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</si>
  <si>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</si>
  <si>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</si>
  <si>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</si>
  <si>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</si>
  <si>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</si>
  <si>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</si>
  <si>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</si>
  <si>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</si>
  <si>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</si>
  <si>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</si>
  <si>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</si>
  <si>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</si>
  <si>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</si>
  <si>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</si>
  <si>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</si>
  <si>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</si>
  <si>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</si>
  <si>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</si>
  <si>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</si>
  <si>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</si>
  <si>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</si>
  <si>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</si>
  <si>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</si>
  <si>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</si>
  <si>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</si>
  <si>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</si>
  <si>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</si>
  <si>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</si>
  <si>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</si>
  <si>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</si>
  <si>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</si>
  <si>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</si>
  <si>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</si>
  <si>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</si>
  <si>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</si>
  <si>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</si>
  <si>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</si>
  <si>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</si>
  <si>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</si>
  <si>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</si>
  <si>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</si>
  <si>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</si>
  <si>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</si>
  <si>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</si>
  <si>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</si>
  <si>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</si>
  <si>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</si>
  <si>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</si>
  <si>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</si>
  <si>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</si>
  <si>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</si>
  <si>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</si>
  <si>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</si>
  <si>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</si>
  <si>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</si>
  <si>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</si>
  <si>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</si>
  <si>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</si>
  <si>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</si>
  <si>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</si>
  <si>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</si>
  <si>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</si>
  <si>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</si>
  <si>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</si>
  <si>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</si>
  <si>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</si>
  <si>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</si>
  <si>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</si>
  <si>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</si>
  <si>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</si>
  <si>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</si>
  <si>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</si>
  <si>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</si>
  <si>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</si>
  <si>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</si>
  <si>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</si>
  <si>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</si>
  <si>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</si>
  <si>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</si>
  <si>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</si>
  <si>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</si>
  <si>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</si>
  <si>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</si>
  <si>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</si>
  <si>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</si>
  <si>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</si>
  <si>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</si>
  <si>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</si>
  <si>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</si>
  <si>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</si>
  <si>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</si>
  <si>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</si>
  <si>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</si>
  <si>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</si>
  <si>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</si>
  <si>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</si>
  <si>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</si>
  <si>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</si>
  <si>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</si>
  <si>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</si>
  <si>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</si>
  <si>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</si>
  <si>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</si>
  <si>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</si>
  <si>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</si>
  <si>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</si>
  <si>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</si>
  <si>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</si>
  <si>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</si>
  <si>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</si>
  <si>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</si>
  <si>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</si>
  <si>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</si>
  <si>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</si>
  <si>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</si>
  <si>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</si>
  <si>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</si>
  <si>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</si>
  <si>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</si>
  <si>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</si>
  <si>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</si>
  <si>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</si>
  <si>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</si>
  <si>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</si>
  <si>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</si>
  <si>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</si>
  <si>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</si>
  <si>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</si>
  <si>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</si>
  <si>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</si>
  <si>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</si>
  <si>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</si>
  <si>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</si>
  <si>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</si>
  <si>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</si>
  <si>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</si>
  <si>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</si>
  <si>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</si>
  <si>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</si>
  <si>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</si>
  <si>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</si>
  <si>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</si>
  <si>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</si>
  <si>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</si>
  <si>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</si>
  <si>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</si>
  <si>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</si>
  <si>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</si>
  <si>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</si>
  <si>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</si>
  <si>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</si>
  <si>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</si>
  <si>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</si>
  <si>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</si>
  <si>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</si>
  <si>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</si>
  <si>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</si>
  <si>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</si>
  <si>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</si>
  <si>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</si>
  <si>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</si>
  <si>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</si>
  <si>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</si>
  <si>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</si>
  <si>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</si>
  <si>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</si>
  <si>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</si>
  <si>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</si>
  <si>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</si>
  <si>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</si>
  <si>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</si>
  <si>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</si>
  <si>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</si>
  <si>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</si>
  <si>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</si>
  <si>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</si>
  <si>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</si>
  <si>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</si>
  <si>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</si>
  <si>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</si>
  <si>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</si>
  <si>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</si>
  <si>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</si>
  <si>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</si>
  <si>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</si>
  <si>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</si>
  <si>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</si>
  <si>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</si>
  <si>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</si>
  <si>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</si>
  <si>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</si>
  <si>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</si>
  <si>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</si>
  <si>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</si>
  <si>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</si>
  <si>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</si>
  <si>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</si>
  <si>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</si>
  <si>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</si>
  <si>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</si>
  <si>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</si>
  <si>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</si>
  <si>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</si>
  <si>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</si>
  <si>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</si>
  <si>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</si>
  <si>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</si>
  <si>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</si>
  <si>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</si>
  <si>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</si>
  <si>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</si>
  <si>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</si>
  <si>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</si>
  <si>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</si>
  <si>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</si>
  <si>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</si>
  <si>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</si>
  <si>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</si>
  <si>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</si>
  <si>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</si>
  <si>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</si>
  <si>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</si>
  <si>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</si>
  <si>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</si>
  <si>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</si>
  <si>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</si>
  <si>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</si>
  <si>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</si>
  <si>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</si>
  <si>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</si>
  <si>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</si>
  <si>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</si>
  <si>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</si>
  <si>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</si>
  <si>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</si>
  <si>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</si>
  <si>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</si>
  <si>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</si>
  <si>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</si>
  <si>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</si>
  <si>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</si>
  <si>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</si>
  <si>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</si>
  <si>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</si>
  <si>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</si>
  <si>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</si>
  <si>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</si>
  <si>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</si>
  <si>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</si>
  <si>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</si>
  <si>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</si>
  <si>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</si>
  <si>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</si>
  <si>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</si>
  <si>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</si>
  <si>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</si>
  <si>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</si>
  <si>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</si>
  <si>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</si>
  <si>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</si>
  <si>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</si>
  <si>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</si>
  <si>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</si>
  <si>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</si>
  <si>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</si>
  <si>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</si>
  <si>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</si>
  <si>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</si>
  <si>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</si>
  <si>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</si>
  <si>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</si>
  <si>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</si>
  <si>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</si>
  <si>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</si>
  <si>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</si>
  <si>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</si>
  <si>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</si>
  <si>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</si>
  <si>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</si>
  <si>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</si>
  <si>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</si>
  <si>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</si>
  <si>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</si>
  <si>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</si>
  <si>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</si>
  <si>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</si>
  <si>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</si>
  <si>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</si>
  <si>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</si>
  <si>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</si>
  <si>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</si>
  <si>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</si>
  <si>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</si>
  <si>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</si>
  <si>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</si>
  <si>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</si>
  <si>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</si>
  <si>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</si>
  <si>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</si>
  <si>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</si>
  <si>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</si>
  <si>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</si>
  <si>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</si>
  <si>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</si>
  <si>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</si>
  <si>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</si>
  <si>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</si>
  <si>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</si>
  <si>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</si>
  <si>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</si>
  <si>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</si>
  <si>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</si>
  <si>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</si>
  <si>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</si>
  <si>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</si>
  <si>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</si>
  <si>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</si>
  <si>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</si>
  <si>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</si>
  <si>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</si>
  <si>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</si>
  <si>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</si>
  <si>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</si>
  <si>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</si>
  <si>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</si>
  <si>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</si>
  <si>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</si>
  <si>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</si>
  <si>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</si>
  <si>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</si>
  <si>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</si>
  <si>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</si>
  <si>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</si>
  <si>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</si>
  <si>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</si>
  <si>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</si>
  <si>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</si>
  <si>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</si>
  <si>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</si>
  <si>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</si>
  <si>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</si>
  <si>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</si>
  <si>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</si>
  <si>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</si>
  <si>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</si>
  <si>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</si>
  <si>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</si>
  <si>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</si>
  <si>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</si>
  <si>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</si>
  <si>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</si>
  <si>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</si>
  <si>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</si>
  <si>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</si>
  <si>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</si>
  <si>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</si>
  <si>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</si>
  <si>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</si>
  <si>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</si>
  <si>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</si>
  <si>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</si>
  <si>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</si>
  <si>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</si>
  <si>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</si>
  <si>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</si>
  <si>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</si>
  <si>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</si>
  <si>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</si>
  <si>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</si>
  <si>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</si>
  <si>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</si>
  <si>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</si>
  <si>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</si>
  <si>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</si>
  <si>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</si>
  <si>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</si>
  <si>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</si>
  <si>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</si>
  <si>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</si>
  <si>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</si>
  <si>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</si>
  <si>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</si>
  <si>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</si>
  <si>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</si>
  <si>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</si>
  <si>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</si>
  <si>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</si>
  <si>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</si>
  <si>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</si>
  <si>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</si>
  <si>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</si>
  <si>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</si>
  <si>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</si>
  <si>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</si>
  <si>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</si>
  <si>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</si>
  <si>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</si>
  <si>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</si>
  <si>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</si>
  <si>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</si>
  <si>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</si>
  <si>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</si>
  <si>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</si>
  <si>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</si>
  <si>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</si>
  <si>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</si>
  <si>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</si>
  <si>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</si>
  <si>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</si>
  <si>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</si>
  <si>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</si>
  <si>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</si>
  <si>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</si>
  <si>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</si>
  <si>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</si>
  <si>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</si>
  <si>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</si>
  <si>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</si>
  <si>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</si>
  <si>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</si>
  <si>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</si>
  <si>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</si>
  <si>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</si>
  <si>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</si>
  <si>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</si>
  <si>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</si>
  <si>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</si>
  <si>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</si>
  <si>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</si>
  <si>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</si>
  <si>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</si>
  <si>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</si>
  <si>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</si>
  <si>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</si>
  <si>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</si>
  <si>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</si>
  <si>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</si>
  <si>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</si>
  <si>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</si>
  <si>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</si>
  <si>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</si>
  <si>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</si>
  <si>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</si>
  <si>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</si>
  <si>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</si>
  <si>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</si>
  <si>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</si>
  <si>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</si>
  <si>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</si>
  <si>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</si>
  <si>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</si>
  <si>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</si>
  <si>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</si>
  <si>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</si>
  <si>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</si>
  <si>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</si>
  <si>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</si>
  <si>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</si>
  <si>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</si>
  <si>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</si>
  <si>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</si>
  <si>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</si>
  <si>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</si>
  <si>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</si>
  <si>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</si>
  <si>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</si>
  <si>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</si>
  <si>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</si>
  <si>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</si>
  <si>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</si>
  <si>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</si>
  <si>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</si>
  <si>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</si>
  <si>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</si>
  <si>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</si>
  <si>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</si>
  <si>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</si>
  <si>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</si>
  <si>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</si>
  <si>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</si>
  <si>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</si>
  <si>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</si>
  <si>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</si>
  <si>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</si>
  <si>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</si>
  <si>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</si>
  <si>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</si>
  <si>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</si>
  <si>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</si>
  <si>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</si>
  <si>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</si>
  <si>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</si>
  <si>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</si>
  <si>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</si>
  <si>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</si>
  <si>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</si>
  <si>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</si>
  <si>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</si>
  <si>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</si>
  <si>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</si>
  <si>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</si>
  <si>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</si>
  <si>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</si>
  <si>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</si>
  <si>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</si>
  <si>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</si>
  <si>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</si>
  <si>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</si>
  <si>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</si>
  <si>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</si>
  <si>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</si>
  <si>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</si>
  <si>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</si>
  <si>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</si>
  <si>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</si>
  <si>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</si>
  <si>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</si>
  <si>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</si>
  <si>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</si>
  <si>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</si>
  <si>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</si>
  <si>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</si>
  <si>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</si>
  <si>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</si>
  <si>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</si>
  <si>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</si>
  <si>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</si>
  <si>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</si>
  <si>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</si>
  <si>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</si>
  <si>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</si>
  <si>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</si>
  <si>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</si>
  <si>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</si>
  <si>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</si>
  <si>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</si>
  <si>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</si>
  <si>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</si>
  <si>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</si>
  <si>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</si>
  <si>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</si>
  <si>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</si>
  <si>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</si>
  <si>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</si>
  <si>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</si>
  <si>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</si>
  <si>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</si>
  <si>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</si>
  <si>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</si>
  <si>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</si>
  <si>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</si>
  <si>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</si>
  <si>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</si>
  <si>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</si>
  <si>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</si>
  <si>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</si>
  <si>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</si>
  <si>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</si>
  <si>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</si>
  <si>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</si>
  <si>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</si>
  <si>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</si>
  <si>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</si>
  <si>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</si>
  <si>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</si>
  <si>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</si>
  <si>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</si>
  <si>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</si>
  <si>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</si>
  <si>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</si>
  <si>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</si>
  <si>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</si>
  <si>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</si>
  <si>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</si>
  <si>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</si>
  <si>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</si>
  <si>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</si>
  <si>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</si>
  <si>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</si>
  <si>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</si>
  <si>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</si>
  <si>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</si>
  <si>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</si>
  <si>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</si>
  <si>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</si>
  <si>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</si>
  <si>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</si>
  <si>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</si>
  <si>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</si>
  <si>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</si>
  <si>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</si>
  <si>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</si>
  <si>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</si>
  <si>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</si>
  <si>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</si>
  <si>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</si>
  <si>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</si>
  <si>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</si>
  <si>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</si>
  <si>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</si>
  <si>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</si>
  <si>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</si>
  <si>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</si>
  <si>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</si>
  <si>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</si>
  <si>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</si>
  <si>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</si>
  <si>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</si>
  <si>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</si>
  <si>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</si>
  <si>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</si>
  <si>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</si>
  <si>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</si>
  <si>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</si>
  <si>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</si>
  <si>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</si>
  <si>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</si>
  <si>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</si>
  <si>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</si>
  <si>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</si>
  <si>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</si>
  <si>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</si>
  <si>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</si>
  <si>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</si>
  <si>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</si>
  <si>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</si>
  <si>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</si>
  <si>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</si>
  <si>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</si>
  <si>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</si>
  <si>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</si>
  <si>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</si>
  <si>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</si>
  <si>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</si>
  <si>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</si>
  <si>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</si>
  <si>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</si>
  <si>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</si>
  <si>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</si>
  <si>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</si>
  <si>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</si>
  <si>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</si>
  <si>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</si>
  <si>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</si>
  <si>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</si>
  <si>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</si>
  <si>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</si>
  <si>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</si>
  <si>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</si>
  <si>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</si>
  <si>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</si>
  <si>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</si>
  <si>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</si>
  <si>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</si>
  <si>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</si>
  <si>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</si>
  <si>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</si>
  <si>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</si>
  <si>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</si>
  <si>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</si>
  <si>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</si>
  <si>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</si>
  <si>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</si>
  <si>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</si>
  <si>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</si>
  <si>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</si>
  <si>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</si>
  <si>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</si>
  <si>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</si>
  <si>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</si>
  <si>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</si>
  <si>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</si>
  <si>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</si>
  <si>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</si>
  <si>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</si>
  <si>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</si>
  <si>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</si>
  <si>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</si>
  <si>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</si>
  <si>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</si>
  <si>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</si>
  <si>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</si>
  <si>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</si>
  <si>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</si>
  <si>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</si>
  <si>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</si>
  <si>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</si>
  <si>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</si>
  <si>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</si>
  <si>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</si>
  <si>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</si>
  <si>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</si>
  <si>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</si>
  <si>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</si>
  <si>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</si>
  <si>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</si>
  <si>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</si>
  <si>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</si>
  <si>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</si>
  <si>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</si>
  <si>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</si>
  <si>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</si>
  <si>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</si>
  <si>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</si>
  <si>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</si>
  <si>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</si>
  <si>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</si>
  <si>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</si>
  <si>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</si>
  <si>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</si>
  <si>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</si>
  <si>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</si>
  <si>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</si>
  <si>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</si>
  <si>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</si>
  <si>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</si>
  <si>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</si>
  <si>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</si>
  <si>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</si>
  <si>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</si>
  <si>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</si>
  <si>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</si>
  <si>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</si>
  <si>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</si>
  <si>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</si>
  <si>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</si>
  <si>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</si>
  <si>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</si>
  <si>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</si>
  <si>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</si>
  <si>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</si>
  <si>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</si>
  <si>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</si>
  <si>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</si>
  <si>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</si>
  <si>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</si>
  <si>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</si>
  <si>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</si>
  <si>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</si>
  <si>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</si>
  <si>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</si>
  <si>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</si>
  <si>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</si>
  <si>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</si>
  <si>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</si>
  <si>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</si>
  <si>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</si>
  <si>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</si>
  <si>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</si>
  <si>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</si>
  <si>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</si>
  <si>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</si>
  <si>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</si>
  <si>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</si>
  <si>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</si>
  <si>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</si>
  <si>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</si>
  <si>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</si>
  <si>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</si>
  <si>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</si>
  <si>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</si>
  <si>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</si>
  <si>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</si>
  <si>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</si>
  <si>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</si>
  <si>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</si>
  <si>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</si>
  <si>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</si>
  <si>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</si>
  <si>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</si>
  <si>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</si>
  <si>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</si>
  <si>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</si>
  <si>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</si>
  <si>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</si>
  <si>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</si>
  <si>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</si>
  <si>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</si>
  <si>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</si>
  <si>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</si>
  <si>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</si>
  <si>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</si>
  <si>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</si>
  <si>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</si>
  <si>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</si>
  <si>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</si>
  <si>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</si>
  <si>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</si>
  <si>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</si>
  <si>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</si>
  <si>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</si>
  <si>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</si>
  <si>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</si>
  <si>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</si>
  <si>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</si>
  <si>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</si>
  <si>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</si>
  <si>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</si>
  <si>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</si>
  <si>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</si>
  <si>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</si>
  <si>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</si>
  <si>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</si>
  <si>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</si>
  <si>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</si>
  <si>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</si>
  <si>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</si>
  <si>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</si>
  <si>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</si>
  <si>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</si>
  <si>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</si>
  <si>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</si>
  <si>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</si>
  <si>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</si>
  <si>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</si>
  <si>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</si>
  <si>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</si>
  <si>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</si>
  <si>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</si>
  <si>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</si>
  <si>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</si>
  <si>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</si>
  <si>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</si>
  <si>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</si>
  <si>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</si>
  <si>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</si>
  <si>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</si>
  <si>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</si>
  <si>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</si>
  <si>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</si>
  <si>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</si>
  <si>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</si>
  <si>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</si>
  <si>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</si>
  <si>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</si>
  <si>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</si>
  <si>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</si>
  <si>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</si>
  <si>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</si>
  <si>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</si>
  <si>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</si>
  <si>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</si>
  <si>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</si>
  <si>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</si>
  <si>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</si>
  <si>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</si>
  <si>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</si>
  <si>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</si>
  <si>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</si>
  <si>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</si>
  <si>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</si>
  <si>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</si>
  <si>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</si>
  <si>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</si>
  <si>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</si>
  <si>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</si>
  <si>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</si>
  <si>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</si>
  <si>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</si>
  <si>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</si>
  <si>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</si>
  <si>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</si>
  <si>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</si>
  <si>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</si>
  <si>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</si>
  <si>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</si>
  <si>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</si>
  <si>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</si>
  <si>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</si>
  <si>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</si>
  <si>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</si>
  <si>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</si>
  <si>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</si>
  <si>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</si>
  <si>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</si>
  <si>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</si>
  <si>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</si>
  <si>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</si>
  <si>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</si>
  <si>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</si>
  <si>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</si>
  <si>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</si>
  <si>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</si>
  <si>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</si>
  <si>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</si>
  <si>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</si>
  <si>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</si>
  <si>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</si>
  <si>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</si>
  <si>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</si>
  <si>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</si>
  <si>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</si>
  <si>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</si>
  <si>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</si>
  <si>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</si>
  <si>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</si>
  <si>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</si>
  <si>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</si>
  <si>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</si>
  <si>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</si>
  <si>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</si>
  <si>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</si>
  <si>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</si>
  <si>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</si>
  <si>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</si>
  <si>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</si>
  <si>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</si>
  <si>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</si>
  <si>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</si>
  <si>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</si>
  <si>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</si>
  <si>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</si>
  <si>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</si>
  <si>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</si>
  <si>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</si>
  <si>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</si>
  <si>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</si>
  <si>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</si>
  <si>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</si>
  <si>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</si>
  <si>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</si>
  <si>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</si>
  <si>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</si>
  <si>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</si>
  <si>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</si>
  <si>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</si>
  <si>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</si>
  <si>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</si>
  <si>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</si>
  <si>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</si>
  <si>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</si>
  <si>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</si>
  <si>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</si>
  <si>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</si>
  <si>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</si>
  <si>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</si>
  <si>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</si>
  <si>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</si>
  <si>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</si>
  <si>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</si>
  <si>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</si>
  <si>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</si>
  <si>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</si>
  <si>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</si>
  <si>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</si>
  <si>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</si>
  <si>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</si>
  <si>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</si>
  <si>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</si>
  <si>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</si>
  <si>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</si>
  <si>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</si>
  <si>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</si>
  <si>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</si>
  <si>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</si>
  <si>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</si>
  <si>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</si>
  <si>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</si>
  <si>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</si>
  <si>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</si>
  <si>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</si>
  <si>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</si>
  <si>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</si>
  <si>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</si>
  <si>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</si>
  <si>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</si>
  <si>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</si>
  <si>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</si>
  <si>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</si>
  <si>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</si>
  <si>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</si>
  <si>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</si>
  <si>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</si>
  <si>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</si>
  <si>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</si>
  <si>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</si>
  <si>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</si>
  <si>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</si>
  <si>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</si>
  <si>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</si>
  <si>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</si>
  <si>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</si>
  <si>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</si>
  <si>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</si>
  <si>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</si>
  <si>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</si>
  <si>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</si>
  <si>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</si>
  <si>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</si>
  <si>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</si>
  <si>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</si>
  <si>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</si>
  <si>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</si>
  <si>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</si>
  <si>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</si>
  <si>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</si>
  <si>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</si>
  <si>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</si>
  <si>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</si>
  <si>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</si>
  <si>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</si>
  <si>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</si>
  <si>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</si>
  <si>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</si>
  <si>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</si>
  <si>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</si>
  <si>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</si>
  <si>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</si>
  <si>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</si>
  <si>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</si>
  <si>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</si>
  <si>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</si>
  <si>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</si>
  <si>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</si>
  <si>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</si>
  <si>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</si>
  <si>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</si>
  <si>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</si>
  <si>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</si>
  <si>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</si>
  <si>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</si>
  <si>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</si>
  <si>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</si>
  <si>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</si>
  <si>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</si>
  <si>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</si>
  <si>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</si>
  <si>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</si>
  <si>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</si>
  <si>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</si>
  <si>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</si>
  <si>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</si>
  <si>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</si>
  <si>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</si>
  <si>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</si>
  <si>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</si>
  <si>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</si>
  <si>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</si>
  <si>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</si>
  <si>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</si>
  <si>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</si>
  <si>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</si>
  <si>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</si>
  <si>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</si>
  <si>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</si>
  <si>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</si>
  <si>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</si>
  <si>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</si>
  <si>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</si>
  <si>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</si>
  <si>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</si>
  <si>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</si>
  <si>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</si>
  <si>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</si>
  <si>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</si>
  <si>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</si>
  <si>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</si>
  <si>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</si>
  <si>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</si>
  <si>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</si>
  <si>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</si>
  <si>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</si>
  <si>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</si>
  <si>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</si>
  <si>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</si>
  <si>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</si>
  <si>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</si>
  <si>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</si>
  <si>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</si>
  <si>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</si>
  <si>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</si>
  <si>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</si>
  <si>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</si>
  <si>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</si>
  <si>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</si>
  <si>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</si>
  <si>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</si>
  <si>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</si>
  <si>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</si>
  <si>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</si>
  <si>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</si>
  <si>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</si>
  <si>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</si>
  <si>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</si>
  <si>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</si>
  <si>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</si>
  <si>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</si>
  <si>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</si>
  <si>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</si>
  <si>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</si>
  <si>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</si>
  <si>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</si>
  <si>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</si>
  <si>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</si>
  <si>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</si>
  <si>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</si>
  <si>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</si>
  <si>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</si>
  <si>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</si>
  <si>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</si>
  <si>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</si>
  <si>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</si>
  <si>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</si>
  <si>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</si>
  <si>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</si>
  <si>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</si>
  <si>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</si>
  <si>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</si>
  <si>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</si>
  <si>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</si>
  <si>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</si>
  <si>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</si>
  <si>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</si>
  <si>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</si>
  <si>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</si>
  <si>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</si>
  <si>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</si>
  <si>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</si>
  <si>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</si>
  <si>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</si>
  <si>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</si>
  <si>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</si>
  <si>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</si>
  <si>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</si>
  <si>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</si>
  <si>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</si>
  <si>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</si>
  <si>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</si>
  <si>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</si>
  <si>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</si>
  <si>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</si>
  <si>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</si>
  <si>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</si>
  <si>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</si>
  <si>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</si>
  <si>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</si>
  <si>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</si>
  <si>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</si>
  <si>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</si>
  <si>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</si>
  <si>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</si>
  <si>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</si>
  <si>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</si>
  <si>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</si>
  <si>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</si>
  <si>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</si>
  <si>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</si>
  <si>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</si>
  <si>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</si>
  <si>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</si>
  <si>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</si>
  <si>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</si>
  <si>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</si>
  <si>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</si>
  <si>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</si>
  <si>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</si>
  <si>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</si>
  <si>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</si>
  <si>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</si>
  <si>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</si>
  <si>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</si>
  <si>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</si>
  <si>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</si>
  <si>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</si>
  <si>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</si>
  <si>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</si>
  <si>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</si>
  <si>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</si>
  <si>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</si>
  <si>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</si>
  <si>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</si>
  <si>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</si>
  <si>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</si>
  <si>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</si>
  <si>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</si>
  <si>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</si>
  <si>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</si>
  <si>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</si>
  <si>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</si>
  <si>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</si>
  <si>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</si>
  <si>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</si>
  <si>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</si>
  <si>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</si>
  <si>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</si>
  <si>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</si>
  <si>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</si>
  <si>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</si>
  <si>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</si>
  <si>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</si>
  <si>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</si>
  <si>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</si>
  <si>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</si>
  <si>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</si>
  <si>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</si>
  <si>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</si>
  <si>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</si>
  <si>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</si>
  <si>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</si>
  <si>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</si>
  <si>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</si>
  <si>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</si>
  <si>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</si>
  <si>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</si>
  <si>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</si>
  <si>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</si>
  <si>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</si>
  <si>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</si>
  <si>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</si>
  <si>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</si>
  <si>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</si>
  <si>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</si>
  <si>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</si>
  <si>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</si>
  <si>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</si>
  <si>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</si>
  <si>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</si>
  <si>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</si>
  <si>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</si>
  <si>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</si>
  <si>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</si>
  <si>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</si>
  <si>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</si>
  <si>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</si>
  <si>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</si>
  <si>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</si>
  <si>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</si>
  <si>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</si>
  <si>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</si>
  <si>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</si>
  <si>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</si>
  <si>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</si>
  <si>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</si>
  <si>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</si>
  <si>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</si>
  <si>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</si>
  <si>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</si>
  <si>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</si>
  <si>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</si>
  <si>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</si>
  <si>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</si>
  <si>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</si>
  <si>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</si>
  <si>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</si>
  <si>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</si>
  <si>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</si>
  <si>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</si>
  <si>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</si>
  <si>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</si>
  <si>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</si>
  <si>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</si>
  <si>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</si>
  <si>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</si>
  <si>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</si>
  <si>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</si>
  <si>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</si>
  <si>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</si>
  <si>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</si>
  <si>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</si>
  <si>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</si>
  <si>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</si>
  <si>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</si>
  <si>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</si>
  <si>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</si>
  <si>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</si>
  <si>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</si>
  <si>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</si>
  <si>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</si>
  <si>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</si>
  <si>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</si>
  <si>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</si>
  <si>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</si>
  <si>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</si>
  <si>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</si>
  <si>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</si>
  <si>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</si>
  <si>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</si>
  <si>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</si>
  <si>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</si>
  <si>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</si>
  <si>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</si>
  <si>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</si>
  <si>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</si>
  <si>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</si>
  <si>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</si>
  <si>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</si>
  <si>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</si>
  <si>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</si>
  <si>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</si>
  <si>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</si>
  <si>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</si>
  <si>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</si>
  <si>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</si>
  <si>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</si>
  <si>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</si>
  <si>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</si>
  <si>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</si>
  <si>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</si>
  <si>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</si>
  <si>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</si>
  <si>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</si>
  <si>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</si>
  <si>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</si>
  <si>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</si>
  <si>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</si>
  <si>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</si>
  <si>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</si>
  <si>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</si>
  <si>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</si>
  <si>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</si>
  <si>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</si>
  <si>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</si>
  <si>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</si>
  <si>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</si>
  <si>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</si>
  <si>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</si>
  <si>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</si>
  <si>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</si>
  <si>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</si>
  <si>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</si>
  <si>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</si>
  <si>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</si>
  <si>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</si>
  <si>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</si>
  <si>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</si>
  <si>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</si>
  <si>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</si>
  <si>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</si>
  <si>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</si>
  <si>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</si>
  <si>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</si>
  <si>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</si>
  <si>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</si>
  <si>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</si>
  <si>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</si>
  <si>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</si>
  <si>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</si>
  <si>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</si>
  <si>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</si>
  <si>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</si>
  <si>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</si>
  <si>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</si>
  <si>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</si>
  <si>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</si>
  <si>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</si>
  <si>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</si>
  <si>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</si>
  <si>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</si>
  <si>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</si>
  <si>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</si>
  <si>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</si>
  <si>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</si>
  <si>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</si>
  <si>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</si>
  <si>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</si>
  <si>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</si>
  <si>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</si>
  <si>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</si>
  <si>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</si>
  <si>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</si>
  <si>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</si>
  <si>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</si>
  <si>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</si>
  <si>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</si>
  <si>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</si>
  <si>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</si>
  <si>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</si>
  <si>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</si>
  <si>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</si>
  <si>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</si>
  <si>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</si>
  <si>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</si>
  <si>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</si>
  <si>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</si>
  <si>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</si>
  <si>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</si>
  <si>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</si>
  <si>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</si>
  <si>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</si>
  <si>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</si>
  <si>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</si>
  <si>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</si>
  <si>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</si>
  <si>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</si>
  <si>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</si>
  <si>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</si>
  <si>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</si>
  <si>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</si>
  <si>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</si>
  <si>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</si>
  <si>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</si>
  <si>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</si>
  <si>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</si>
  <si>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</si>
  <si>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</si>
  <si>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</si>
  <si>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</si>
  <si>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</si>
  <si>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</si>
  <si>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</si>
  <si>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</si>
  <si>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</si>
  <si>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</si>
  <si>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</si>
  <si>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</si>
  <si>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</si>
  <si>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</si>
  <si>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</si>
  <si>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</si>
  <si>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</si>
  <si>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</si>
  <si>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</si>
  <si>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</si>
  <si>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</si>
  <si>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</si>
  <si>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</si>
  <si>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</si>
  <si>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</si>
  <si>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</si>
  <si>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</si>
  <si>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</si>
  <si>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</si>
  <si>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</si>
  <si>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</si>
  <si>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</si>
  <si>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</si>
  <si>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</si>
  <si>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</si>
  <si>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</si>
  <si>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</si>
  <si>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</si>
  <si>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</si>
  <si>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</si>
  <si>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</si>
  <si>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</si>
  <si>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</si>
  <si>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</si>
  <si>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</si>
  <si>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</si>
  <si>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</si>
  <si>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</si>
  <si>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</si>
  <si>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</si>
  <si>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</si>
  <si>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</si>
  <si>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</si>
  <si>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</si>
  <si>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</si>
  <si>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</si>
  <si>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</si>
  <si>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</si>
  <si>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</si>
  <si>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</si>
  <si>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</si>
  <si>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</si>
  <si>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</si>
  <si>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</si>
  <si>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</si>
  <si>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</si>
  <si>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</si>
  <si>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</si>
  <si>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</si>
  <si>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</si>
  <si>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</si>
  <si>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</si>
  <si>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</si>
  <si>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</si>
  <si>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</si>
  <si>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</si>
  <si>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</si>
  <si>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</si>
  <si>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</si>
  <si>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</si>
  <si>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</si>
  <si>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</si>
  <si>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</si>
  <si>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</si>
  <si>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</si>
  <si>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</si>
  <si>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</si>
  <si>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</si>
  <si>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</si>
  <si>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</si>
  <si>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</si>
  <si>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</si>
  <si>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</si>
  <si>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</si>
  <si>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</si>
  <si>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</si>
  <si>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</si>
  <si>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</si>
  <si>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</si>
  <si>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</si>
  <si>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</si>
  <si>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</si>
  <si>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</si>
  <si>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</si>
  <si>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</si>
  <si>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</si>
  <si>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</si>
  <si>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</si>
  <si>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</si>
  <si>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</si>
  <si>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</si>
  <si>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</si>
  <si>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</si>
  <si>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</si>
  <si>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</si>
  <si>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</si>
  <si>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</si>
  <si>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</si>
  <si>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</si>
  <si>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</si>
  <si>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</si>
  <si>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</si>
  <si>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</si>
  <si>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</si>
  <si>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</si>
  <si>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</si>
  <si>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</si>
  <si>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</si>
  <si>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</si>
  <si>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</si>
  <si>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</si>
  <si>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</si>
  <si>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</si>
  <si>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</si>
  <si>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</si>
  <si>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</si>
  <si>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</si>
  <si>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</si>
  <si>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</si>
  <si>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</si>
  <si>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</si>
  <si>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</si>
  <si>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</si>
  <si>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</si>
  <si>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</si>
  <si>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</si>
  <si>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</si>
  <si>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</si>
  <si>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</si>
  <si>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</si>
  <si>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</si>
  <si>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</si>
  <si>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</si>
  <si>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</si>
  <si>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</si>
  <si>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</si>
  <si>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</si>
  <si>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</si>
  <si>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</si>
  <si>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</si>
  <si>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</si>
  <si>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</si>
  <si>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</si>
  <si>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</si>
  <si>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</si>
  <si>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</si>
  <si>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</si>
  <si>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</si>
  <si>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</si>
  <si>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</si>
  <si>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</si>
  <si>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</si>
  <si>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</si>
  <si>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</si>
  <si>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</si>
  <si>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</si>
  <si>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</si>
  <si>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</si>
  <si>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</si>
  <si>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</si>
  <si>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</si>
  <si>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</si>
  <si>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</si>
  <si>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</si>
  <si>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</si>
  <si>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</si>
  <si>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</si>
  <si>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</si>
  <si>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</si>
  <si>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</si>
  <si>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</si>
  <si>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</si>
  <si>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</si>
  <si>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</si>
  <si>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</si>
  <si>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</si>
  <si>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</si>
  <si>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</si>
  <si>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</si>
  <si>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</si>
  <si>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</si>
  <si>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</si>
  <si>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</si>
  <si>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</si>
  <si>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</si>
  <si>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</si>
  <si>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</si>
  <si>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</si>
  <si>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</si>
  <si>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</si>
  <si>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</si>
  <si>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</si>
  <si>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</si>
  <si>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</si>
  <si>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</si>
  <si>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</si>
  <si>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</si>
  <si>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</si>
  <si>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</si>
  <si>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</si>
  <si>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</si>
  <si>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</si>
  <si>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</si>
  <si>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</si>
  <si>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</si>
  <si>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</si>
  <si>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</si>
  <si>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</si>
  <si>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</si>
  <si>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</si>
  <si>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</si>
  <si>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</si>
  <si>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</si>
  <si>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</si>
  <si>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</si>
  <si>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</si>
  <si>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</si>
  <si>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</si>
  <si>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</si>
  <si>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</si>
  <si>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</si>
  <si>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</si>
  <si>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</si>
  <si>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</si>
  <si>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</si>
  <si>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</si>
  <si>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</si>
  <si>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</si>
  <si>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</si>
  <si>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</si>
  <si>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</si>
  <si>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</si>
  <si>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</si>
  <si>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</si>
  <si>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</si>
  <si>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</si>
  <si>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</si>
  <si>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</si>
  <si>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</si>
  <si>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</si>
  <si>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</si>
  <si>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</si>
  <si>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</si>
  <si>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</si>
  <si>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</si>
  <si>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</si>
  <si>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</si>
  <si>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</si>
  <si>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</si>
  <si>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</si>
  <si>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</si>
  <si>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</si>
  <si>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</si>
  <si>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</si>
  <si>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</si>
  <si>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</si>
  <si>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</si>
  <si>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</si>
  <si>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</si>
  <si>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</si>
  <si>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</si>
  <si>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</si>
  <si>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</si>
  <si>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</si>
  <si>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</si>
  <si>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</si>
  <si>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</si>
  <si>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</si>
  <si>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</si>
  <si>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</si>
  <si>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</si>
  <si>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</si>
  <si>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</si>
  <si>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</si>
  <si>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</si>
  <si>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</si>
  <si>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</si>
  <si>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</si>
  <si>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</si>
  <si>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</si>
  <si>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</si>
  <si>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</si>
  <si>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</si>
  <si>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</si>
  <si>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</si>
  <si>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</si>
  <si>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</si>
  <si>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</si>
  <si>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</si>
  <si>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</si>
  <si>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</si>
  <si>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</si>
  <si>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</si>
  <si>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</si>
  <si>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</si>
  <si>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</si>
  <si>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</si>
  <si>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</si>
  <si>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</si>
  <si>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</si>
  <si>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</si>
  <si>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</si>
  <si>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</si>
  <si>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</si>
  <si>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</si>
  <si>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</si>
  <si>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</si>
  <si>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</si>
  <si>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</si>
  <si>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</si>
  <si>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</si>
  <si>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</si>
  <si>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</si>
  <si>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</si>
  <si>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</si>
  <si>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</si>
  <si>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</si>
  <si>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</si>
  <si>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</si>
  <si>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</si>
  <si>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</si>
  <si>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</si>
  <si>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</si>
  <si>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</si>
  <si>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</si>
  <si>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</si>
  <si>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</si>
  <si>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</si>
  <si>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</si>
  <si>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</si>
  <si>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</si>
  <si>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</si>
  <si>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</si>
  <si>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</si>
  <si>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</si>
  <si>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</si>
  <si>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</si>
  <si>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</si>
  <si>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</si>
  <si>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</si>
  <si>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</si>
  <si>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</si>
  <si>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</si>
  <si>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</si>
  <si>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</si>
  <si>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</si>
  <si>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</si>
  <si>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</si>
  <si>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</si>
  <si>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</si>
  <si>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</si>
  <si>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</si>
  <si>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</si>
  <si>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</si>
  <si>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</si>
  <si>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</si>
  <si>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</si>
  <si>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</si>
  <si>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</si>
  <si>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</si>
  <si>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</si>
  <si>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</si>
  <si>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</si>
  <si>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</si>
  <si>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</si>
  <si>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</si>
  <si>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</si>
  <si>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</si>
  <si>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</si>
  <si>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</si>
  <si>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</si>
  <si>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</si>
  <si>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</si>
  <si>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</si>
  <si>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</si>
  <si>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</si>
  <si>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</si>
  <si>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</si>
  <si>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</si>
  <si>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</si>
  <si>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</si>
  <si>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</si>
  <si>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</si>
  <si>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</si>
  <si>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</si>
  <si>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</si>
  <si>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</si>
  <si>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</si>
  <si>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</si>
  <si>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</si>
  <si>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</si>
  <si>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</si>
  <si>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</si>
  <si>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</si>
  <si>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</si>
  <si>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</si>
  <si>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</si>
  <si>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</si>
  <si>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</si>
  <si>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</si>
  <si>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</si>
  <si>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</si>
  <si>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</si>
  <si>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</si>
  <si>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</si>
  <si>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</si>
  <si>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</si>
  <si>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</si>
  <si>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</si>
  <si>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</si>
  <si>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</si>
  <si>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</si>
  <si>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</si>
  <si>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</si>
  <si>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</si>
  <si>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</si>
  <si>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</si>
  <si>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</si>
  <si>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</si>
  <si>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</si>
  <si>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</si>
  <si>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</si>
  <si>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</si>
  <si>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</si>
  <si>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</si>
  <si>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</si>
  <si>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</si>
  <si>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</si>
  <si>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</si>
  <si>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</si>
  <si>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</si>
  <si>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</si>
  <si>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</si>
  <si>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</si>
  <si>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</si>
  <si>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</si>
  <si>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</si>
  <si>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</si>
  <si>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</si>
  <si>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</si>
  <si>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</si>
  <si>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</si>
  <si>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</si>
  <si>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</si>
  <si>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</si>
  <si>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</si>
  <si>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</si>
  <si>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</si>
  <si>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</si>
  <si>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</si>
  <si>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</si>
  <si>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</si>
  <si>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</si>
  <si>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</si>
  <si>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</si>
  <si>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</si>
  <si>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</si>
  <si>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</si>
  <si>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</si>
  <si>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</si>
  <si>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</si>
  <si>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</si>
  <si>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</si>
  <si>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</si>
  <si>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</si>
  <si>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</si>
  <si>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</si>
  <si>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</si>
  <si>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</si>
  <si>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</si>
  <si>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</si>
  <si>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</si>
  <si>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</si>
  <si>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</si>
  <si>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</si>
  <si>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</si>
  <si>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</si>
  <si>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</si>
  <si>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</si>
  <si>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</si>
  <si>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</si>
  <si>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</si>
  <si>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</si>
  <si>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</si>
  <si>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</si>
  <si>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</si>
  <si>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</si>
  <si>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</si>
  <si>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</si>
  <si>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</si>
  <si>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</si>
  <si>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</si>
  <si>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</si>
  <si>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</si>
  <si>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</si>
  <si>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</si>
  <si>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</si>
  <si>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</si>
  <si>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</si>
  <si>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</si>
  <si>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</si>
  <si>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</si>
  <si>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</si>
  <si>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</si>
  <si>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</si>
  <si>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</si>
  <si>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</si>
  <si>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</si>
  <si>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</si>
  <si>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</si>
  <si>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</si>
  <si>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</si>
  <si>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</si>
  <si>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</si>
  <si>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</si>
  <si>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</si>
  <si>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</si>
  <si>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</si>
  <si>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</si>
  <si>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</si>
  <si>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</si>
  <si>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</si>
  <si>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</si>
  <si>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</si>
  <si>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</si>
  <si>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</si>
  <si>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</si>
  <si>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</si>
  <si>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</si>
  <si>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</si>
  <si>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</si>
  <si>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</si>
  <si>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</si>
  <si>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</si>
  <si>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</si>
  <si>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</si>
  <si>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</si>
  <si>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</si>
  <si>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</si>
  <si>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</si>
  <si>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</si>
  <si>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</si>
  <si>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</si>
  <si>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</si>
  <si>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</si>
  <si>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</si>
  <si>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</si>
  <si>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</si>
  <si>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</si>
  <si>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</si>
  <si>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</si>
  <si>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</si>
  <si>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</si>
  <si>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</si>
  <si>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</si>
  <si>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</si>
  <si>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</si>
  <si>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</si>
  <si>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</si>
  <si>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</si>
  <si>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</si>
  <si>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</si>
  <si>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</si>
  <si>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</si>
  <si>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</si>
  <si>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</si>
  <si>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</si>
  <si>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</si>
  <si>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</si>
  <si>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</si>
  <si>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</si>
  <si>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</si>
  <si>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</si>
  <si>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</si>
  <si>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</si>
  <si>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</si>
  <si>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</si>
  <si>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</si>
  <si>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</si>
  <si>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</si>
  <si>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</si>
  <si>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</si>
  <si>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</si>
  <si>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</si>
  <si>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</si>
  <si>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</si>
  <si>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</si>
  <si>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</si>
  <si>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</si>
  <si>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</si>
  <si>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</si>
  <si>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</si>
  <si>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</si>
  <si>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</si>
  <si>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</si>
  <si>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</si>
  <si>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</si>
  <si>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</si>
  <si>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</si>
  <si>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</si>
  <si>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</si>
  <si>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</si>
  <si>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</si>
  <si>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</si>
  <si>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</si>
  <si>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</si>
  <si>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</si>
  <si>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</si>
  <si>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</si>
  <si>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</si>
  <si>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</si>
  <si>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</si>
  <si>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</si>
  <si>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</si>
  <si>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</si>
  <si>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</si>
  <si>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</si>
  <si>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</si>
  <si>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</si>
  <si>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</si>
  <si>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</si>
  <si>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</si>
  <si>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</si>
  <si>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</si>
  <si>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</si>
  <si>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</si>
  <si>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</si>
  <si>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</si>
  <si>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</si>
  <si>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</si>
  <si>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</si>
  <si>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</si>
  <si>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</si>
  <si>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</si>
  <si>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</si>
  <si>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</si>
  <si>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</si>
  <si>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</si>
  <si>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</si>
  <si>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</si>
  <si>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</si>
  <si>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</si>
  <si>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</si>
  <si>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</si>
  <si>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</si>
  <si>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</si>
  <si>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</si>
  <si>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</si>
  <si>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</si>
  <si>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</si>
  <si>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</si>
  <si>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</si>
  <si>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</si>
  <si>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</si>
  <si>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</si>
  <si>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</si>
  <si>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</si>
  <si>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</si>
  <si>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</si>
  <si>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</si>
  <si>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</si>
  <si>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</si>
  <si>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</si>
  <si>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</si>
  <si>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</si>
  <si>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</si>
  <si>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</si>
  <si>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</si>
  <si>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</si>
  <si>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</si>
  <si>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</si>
  <si>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</si>
  <si>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</si>
  <si>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</si>
  <si>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</si>
  <si>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</si>
  <si>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</si>
  <si>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</si>
  <si>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</si>
  <si>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</si>
  <si>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</si>
  <si>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</si>
  <si>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</si>
  <si>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</si>
  <si>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</si>
  <si>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</si>
  <si>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</si>
  <si>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</si>
  <si>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</si>
  <si>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</si>
  <si>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</si>
  <si>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</si>
  <si>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</si>
  <si>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</si>
  <si>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</si>
  <si>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</si>
  <si>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</si>
  <si>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</si>
  <si>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</si>
  <si>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</si>
  <si>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</si>
  <si>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</si>
  <si>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</si>
  <si>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</si>
  <si>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</si>
  <si>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</si>
  <si>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</si>
  <si>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</si>
  <si>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</si>
  <si>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</si>
  <si>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</si>
  <si>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</si>
  <si>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</si>
  <si>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</si>
  <si>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</si>
  <si>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</si>
  <si>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</si>
  <si>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</si>
  <si>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</si>
  <si>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</si>
  <si>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</si>
  <si>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</si>
  <si>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</si>
  <si>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</si>
  <si>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</si>
  <si>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</si>
  <si>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</si>
  <si>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</si>
  <si>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</si>
  <si>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</si>
  <si>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</si>
  <si>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</si>
  <si>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</si>
  <si>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</si>
  <si>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</si>
  <si>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</si>
  <si>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</si>
  <si>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</si>
  <si>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</si>
  <si>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</si>
  <si>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</si>
  <si>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</si>
  <si>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</si>
  <si>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</si>
  <si>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</si>
  <si>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</si>
  <si>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</si>
  <si>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</si>
  <si>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</si>
  <si>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</si>
  <si>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</si>
  <si>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</si>
  <si>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</si>
  <si>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</si>
  <si>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</si>
  <si>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</si>
  <si>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</si>
  <si>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</si>
  <si>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</si>
  <si>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</si>
  <si>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</si>
  <si>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</si>
  <si>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</si>
  <si>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</si>
  <si>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</si>
  <si>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</si>
  <si>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</si>
  <si>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</si>
  <si>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</si>
  <si>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</si>
  <si>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</si>
  <si>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</si>
  <si>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</si>
  <si>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</si>
  <si>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</si>
  <si>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</si>
  <si>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</si>
  <si>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</si>
  <si>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</si>
  <si>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</si>
  <si>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</si>
  <si>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</si>
  <si>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</si>
  <si>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</si>
  <si>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</si>
  <si>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</si>
  <si>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</si>
  <si>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</si>
  <si>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</si>
  <si>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</si>
  <si>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</si>
  <si>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</si>
  <si>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</si>
  <si>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</si>
  <si>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</si>
  <si>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</si>
  <si>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</si>
  <si>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</si>
  <si>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</si>
  <si>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</si>
  <si>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</si>
  <si>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</si>
  <si>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</si>
  <si>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</si>
  <si>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</si>
  <si>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</si>
  <si>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</si>
  <si>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</si>
  <si>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</si>
  <si>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</si>
  <si>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</si>
  <si>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</si>
  <si>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</si>
  <si>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</si>
  <si>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</si>
  <si>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</si>
  <si>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</si>
  <si>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</si>
  <si>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</si>
  <si>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</si>
  <si>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</si>
  <si>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</si>
  <si>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</si>
  <si>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</si>
  <si>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</si>
  <si>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</si>
  <si>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</si>
  <si>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</si>
  <si>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</si>
  <si>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</si>
  <si>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</si>
  <si>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</si>
  <si>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</si>
  <si>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</si>
  <si>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</si>
  <si>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</si>
  <si>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</si>
  <si>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</si>
  <si>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</si>
  <si>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</si>
  <si>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</si>
  <si>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</si>
  <si>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</si>
  <si>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</si>
  <si>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</si>
  <si>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</si>
  <si>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</si>
  <si>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</si>
  <si>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</si>
  <si>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</si>
  <si>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</si>
  <si>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</si>
  <si>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</si>
  <si>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</si>
  <si>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</si>
  <si>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</si>
  <si>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</si>
  <si>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</si>
  <si>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</si>
  <si>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</si>
  <si>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</si>
  <si>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</si>
  <si>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</si>
  <si>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</si>
  <si>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</si>
  <si>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</si>
  <si>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</si>
  <si>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</si>
  <si>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</si>
  <si>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</si>
  <si>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</si>
  <si>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</si>
  <si>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</si>
  <si>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</si>
  <si>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</si>
  <si>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</si>
  <si>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</si>
  <si>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</si>
  <si>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</si>
  <si>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</si>
  <si>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</si>
  <si>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</si>
  <si>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</si>
  <si>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</si>
  <si>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</si>
  <si>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</si>
  <si>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</si>
  <si>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</si>
  <si>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</si>
  <si>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</si>
  <si>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</si>
  <si>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</si>
  <si>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</si>
  <si>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</si>
  <si>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</si>
  <si>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</si>
  <si>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</si>
  <si>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</si>
  <si>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</si>
  <si>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</si>
  <si>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</si>
  <si>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</si>
  <si>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</si>
  <si>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</si>
  <si>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</si>
  <si>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</si>
  <si>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</si>
  <si>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</si>
  <si>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</si>
  <si>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</si>
  <si>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</si>
  <si>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</si>
  <si>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</si>
  <si>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</si>
  <si>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</si>
  <si>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</si>
  <si>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</si>
  <si>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</si>
  <si>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</si>
  <si>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</si>
  <si>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</si>
  <si>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</si>
  <si>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</si>
  <si>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</si>
  <si>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</si>
  <si>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</si>
  <si>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</si>
  <si>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</si>
  <si>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</si>
  <si>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</si>
  <si>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</si>
  <si>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</si>
  <si>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</si>
  <si>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</si>
  <si>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</si>
  <si>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</si>
  <si>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</si>
  <si>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</si>
  <si>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</si>
  <si>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</si>
  <si>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</si>
  <si>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</si>
  <si>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</si>
  <si>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</si>
  <si>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</si>
  <si>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</si>
  <si>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</si>
  <si>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</si>
  <si>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</si>
  <si>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</si>
  <si>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</si>
  <si>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</si>
  <si>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</si>
  <si>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</si>
  <si>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</si>
  <si>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</si>
  <si>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</si>
  <si>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</si>
  <si>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</si>
  <si>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</si>
  <si>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</si>
  <si>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</si>
  <si>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</si>
  <si>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</si>
  <si>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</si>
  <si>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</si>
  <si>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</si>
  <si>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</si>
  <si>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</si>
  <si>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</si>
  <si>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</si>
  <si>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</si>
  <si>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</si>
  <si>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</si>
  <si>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</si>
  <si>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</si>
  <si>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</si>
  <si>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</si>
  <si>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</si>
  <si>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</si>
  <si>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</si>
  <si>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</si>
  <si>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</si>
  <si>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</si>
  <si>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</si>
  <si>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</si>
  <si>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</si>
  <si>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</si>
  <si>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</si>
  <si>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</si>
  <si>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</si>
  <si>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</si>
  <si>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</si>
  <si>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</si>
  <si>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</si>
  <si>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</si>
  <si>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</si>
  <si>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</si>
  <si>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</si>
  <si>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</si>
  <si>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</si>
  <si>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</si>
  <si>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</si>
  <si>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</si>
  <si>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</si>
  <si>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</si>
  <si>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</si>
  <si>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</si>
  <si>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</si>
  <si>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</si>
  <si>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</si>
  <si>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</si>
  <si>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</si>
  <si>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</si>
  <si>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</si>
  <si>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</si>
  <si>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</si>
  <si>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</si>
  <si>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</si>
  <si>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</si>
  <si>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</si>
  <si>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</si>
  <si>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</si>
  <si>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</si>
  <si>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</si>
  <si>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</si>
  <si>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</si>
  <si>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</si>
  <si>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</si>
  <si>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</si>
  <si>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</si>
  <si>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</si>
  <si>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</si>
  <si>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</si>
  <si>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</si>
  <si>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</si>
  <si>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</si>
  <si>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</si>
  <si>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</si>
  <si>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</si>
  <si>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</si>
  <si>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</si>
  <si>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</si>
  <si>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</si>
  <si>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</si>
  <si>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</si>
  <si>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</si>
  <si>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</si>
  <si>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</si>
  <si>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</si>
  <si>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</si>
  <si>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</si>
  <si>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</si>
  <si>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</si>
  <si>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</si>
  <si>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</si>
  <si>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</si>
  <si>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</si>
  <si>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</si>
  <si>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</si>
  <si>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</si>
  <si>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</si>
  <si>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</si>
  <si>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</si>
  <si>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</si>
  <si>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</si>
  <si>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</si>
  <si>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</si>
  <si>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</si>
  <si>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</si>
  <si>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</si>
  <si>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</si>
  <si>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</si>
  <si>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</si>
  <si>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</si>
  <si>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</si>
  <si>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</si>
  <si>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</si>
  <si>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</si>
  <si>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</si>
  <si>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</si>
  <si>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</si>
  <si>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</si>
  <si>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</si>
  <si>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</si>
  <si>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</si>
  <si>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</si>
  <si>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</si>
  <si>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</si>
  <si>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</si>
  <si>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</si>
  <si>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</si>
  <si>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</si>
  <si>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</si>
  <si>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</si>
  <si>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</si>
  <si>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</si>
  <si>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</si>
  <si>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</si>
  <si>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</si>
  <si>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</si>
  <si>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</si>
  <si>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</si>
  <si>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</si>
  <si>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</si>
  <si>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</si>
  <si>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</si>
  <si>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</si>
  <si>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</si>
  <si>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</si>
  <si>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</si>
  <si>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</si>
  <si>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</si>
  <si>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</si>
  <si>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</si>
  <si>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</si>
  <si>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</si>
  <si>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</si>
  <si>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</si>
  <si>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</si>
  <si>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</si>
  <si>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</si>
  <si>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</si>
  <si>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</si>
  <si>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</si>
  <si>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</si>
  <si>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</si>
  <si>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</si>
  <si>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</si>
  <si>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</si>
  <si>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</si>
  <si>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</si>
  <si>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</si>
  <si>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</si>
  <si>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</si>
  <si>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</si>
  <si>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</si>
  <si>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</si>
  <si>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</si>
  <si>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</si>
  <si>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</si>
  <si>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</si>
  <si>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</si>
  <si>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</si>
  <si>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</si>
  <si>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</si>
  <si>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</si>
  <si>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</si>
  <si>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</si>
  <si>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</si>
  <si>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</si>
  <si>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</si>
  <si>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</si>
  <si>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</si>
  <si>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</si>
  <si>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</si>
  <si>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</si>
  <si>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</si>
  <si>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</si>
  <si>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</si>
  <si>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</si>
  <si>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</si>
  <si>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</si>
  <si>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</si>
  <si>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</si>
  <si>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</si>
  <si>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</si>
  <si>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</si>
  <si>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</si>
  <si>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</si>
  <si>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</si>
  <si>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</si>
  <si>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</si>
  <si>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</si>
  <si>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</si>
  <si>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</si>
  <si>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</si>
  <si>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</si>
  <si>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</si>
  <si>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</si>
  <si>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</si>
  <si>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</si>
  <si>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</si>
  <si>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</si>
  <si>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</si>
  <si>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</si>
  <si>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</si>
  <si>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</si>
  <si>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</si>
  <si>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</si>
  <si>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</si>
  <si>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</si>
  <si>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</si>
  <si>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</si>
  <si>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</si>
  <si>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</si>
  <si>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</si>
  <si>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</si>
  <si>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</si>
  <si>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</si>
  <si>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</si>
  <si>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</si>
  <si>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</si>
  <si>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</si>
  <si>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</si>
  <si>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</si>
  <si>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</si>
  <si>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</si>
  <si>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</si>
  <si>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</si>
  <si>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</si>
  <si>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</si>
  <si>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</si>
  <si>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</si>
  <si>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</si>
  <si>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</si>
  <si>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</si>
  <si>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</si>
  <si>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</si>
  <si>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</si>
  <si>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</si>
  <si>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</si>
  <si>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</si>
  <si>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</si>
  <si>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</si>
  <si>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</si>
  <si>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</si>
  <si>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</si>
  <si>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</si>
  <si>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</si>
  <si>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</si>
  <si>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</si>
  <si>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</si>
  <si>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</si>
  <si>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</si>
  <si>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</si>
  <si>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</si>
  <si>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</si>
  <si>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</si>
  <si>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</si>
  <si>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</si>
  <si>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</si>
  <si>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</si>
  <si>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</si>
  <si>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</si>
  <si>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</si>
  <si>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</si>
  <si>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</si>
  <si>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</si>
  <si>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</si>
  <si>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</si>
  <si>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</si>
  <si>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</si>
  <si>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</si>
  <si>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</si>
  <si>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</si>
  <si>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</si>
  <si>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</si>
  <si>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</si>
  <si>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</si>
  <si>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</si>
  <si>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</si>
  <si>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</si>
  <si>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</si>
  <si>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</si>
  <si>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</si>
  <si>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</si>
  <si>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</si>
  <si>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</si>
  <si>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</si>
  <si>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</si>
  <si>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</si>
  <si>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</si>
  <si>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</si>
  <si>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</si>
  <si>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</si>
  <si>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</si>
  <si>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</si>
  <si>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</si>
  <si>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</si>
  <si>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</si>
  <si>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</si>
  <si>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</si>
  <si>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</si>
  <si>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</si>
  <si>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</si>
  <si>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</si>
  <si>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</si>
  <si>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</si>
  <si>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</si>
  <si>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</si>
  <si>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</si>
  <si>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</si>
  <si>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</si>
  <si>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</si>
  <si>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</si>
  <si>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</si>
  <si>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</si>
  <si>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</si>
  <si>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</si>
  <si>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</si>
  <si>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</si>
  <si>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</si>
  <si>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</si>
  <si>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</si>
  <si>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</si>
  <si>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</si>
  <si>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</si>
  <si>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</si>
  <si>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</si>
  <si>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</si>
  <si>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</si>
  <si>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</si>
  <si>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</si>
  <si>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</si>
  <si>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</si>
  <si>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</si>
  <si>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</si>
  <si>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</si>
  <si>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</si>
  <si>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</si>
  <si>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</si>
  <si>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</si>
  <si>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</si>
  <si>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</si>
  <si>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</si>
  <si>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</si>
  <si>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</si>
  <si>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</si>
  <si>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</si>
  <si>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</si>
  <si>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</si>
  <si>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</si>
  <si>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</si>
  <si>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</si>
  <si>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</si>
  <si>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</si>
  <si>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</si>
  <si>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</si>
  <si>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</si>
  <si>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</si>
  <si>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</si>
  <si>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</si>
  <si>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</si>
  <si>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</si>
  <si>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</si>
  <si>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</si>
  <si>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</si>
  <si>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</si>
  <si>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</si>
  <si>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</si>
  <si>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</si>
  <si>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</si>
  <si>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</si>
  <si>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</si>
  <si>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</si>
  <si>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</si>
  <si>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</si>
  <si>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</si>
  <si>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</si>
  <si>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</si>
  <si>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</si>
  <si>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</si>
  <si>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</si>
  <si>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</si>
  <si>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</si>
  <si>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</si>
  <si>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</si>
  <si>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</si>
  <si>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</si>
  <si>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</si>
  <si>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</si>
  <si>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</si>
  <si>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</si>
  <si>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</si>
  <si>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</si>
  <si>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</si>
  <si>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</si>
  <si>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</si>
  <si>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</si>
  <si>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</si>
  <si>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</si>
  <si>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</si>
  <si>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</si>
  <si>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</si>
  <si>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</si>
  <si>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</si>
  <si>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</si>
  <si>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</si>
  <si>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</si>
  <si>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</si>
  <si>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</si>
  <si>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</si>
  <si>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</si>
  <si>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</si>
  <si>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</si>
  <si>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</si>
  <si>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</si>
  <si>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</si>
  <si>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</si>
  <si>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</si>
  <si>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</si>
  <si>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</si>
  <si>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</si>
  <si>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</si>
  <si>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</si>
  <si>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</si>
  <si>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</si>
  <si>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</si>
  <si>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</si>
  <si>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</si>
  <si>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</si>
  <si>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</si>
  <si>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</si>
  <si>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</si>
  <si>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</si>
  <si>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</si>
  <si>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</si>
  <si>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</si>
  <si>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</si>
  <si>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</si>
  <si>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</si>
  <si>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</si>
  <si>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</si>
  <si>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</si>
  <si>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</si>
  <si>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</si>
  <si>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</si>
  <si>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</si>
  <si>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</si>
  <si>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</si>
  <si>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</si>
  <si>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</si>
  <si>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</si>
  <si>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</si>
  <si>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</si>
  <si>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</si>
  <si>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</si>
  <si>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</si>
  <si>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</si>
  <si>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</si>
  <si>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</si>
  <si>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</si>
  <si>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</si>
  <si>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</si>
  <si>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</si>
  <si>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</si>
  <si>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</si>
  <si>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</si>
  <si>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</si>
  <si>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</si>
  <si>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</si>
  <si>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</si>
  <si>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</si>
  <si>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</si>
  <si>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</si>
  <si>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</si>
  <si>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</si>
  <si>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</si>
  <si>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</si>
  <si>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</si>
  <si>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</si>
  <si>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</si>
  <si>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</si>
  <si>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</si>
  <si>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</si>
  <si>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</si>
  <si>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</si>
  <si>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</si>
  <si>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</si>
  <si>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</si>
  <si>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</si>
  <si>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</si>
  <si>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</si>
  <si>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</si>
  <si>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</si>
  <si>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</si>
  <si>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</si>
  <si>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</si>
  <si>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</si>
  <si>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</si>
  <si>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</si>
  <si>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</si>
  <si>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</si>
  <si>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</si>
  <si>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</si>
  <si>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</si>
  <si>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</si>
  <si>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</si>
  <si>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</si>
  <si>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</si>
  <si>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</si>
  <si>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</si>
  <si>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</si>
  <si>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</si>
  <si>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</si>
  <si>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</si>
  <si>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</si>
  <si>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</si>
  <si>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</si>
  <si>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</si>
  <si>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</si>
  <si>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</si>
  <si>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</si>
  <si>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</si>
  <si>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</si>
  <si>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</si>
  <si>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</si>
  <si>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</si>
  <si>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</si>
  <si>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</si>
  <si>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</si>
  <si>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</si>
  <si>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</si>
  <si>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</si>
  <si>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</si>
  <si>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</si>
  <si>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</si>
  <si>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</si>
  <si>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</si>
  <si>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</si>
  <si>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</si>
  <si>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</si>
  <si>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</si>
  <si>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</si>
  <si>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</si>
  <si>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</si>
  <si>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</si>
  <si>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</si>
  <si>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</si>
  <si>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</si>
  <si>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</si>
  <si>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</si>
  <si>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</si>
  <si>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</si>
  <si>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</si>
  <si>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</si>
  <si>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</si>
  <si>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</si>
  <si>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</si>
  <si>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</si>
  <si>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</si>
  <si>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</si>
  <si>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</si>
  <si>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</si>
  <si>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</si>
  <si>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</si>
  <si>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</si>
  <si>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</si>
  <si>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</si>
  <si>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</si>
  <si>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</si>
  <si>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</si>
  <si>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</si>
  <si>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</si>
  <si>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</si>
  <si>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</si>
  <si>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</si>
  <si>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</si>
  <si>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</si>
  <si>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</si>
  <si>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</si>
  <si>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</si>
  <si>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</si>
  <si>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</si>
  <si>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</si>
  <si>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</si>
  <si>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</si>
  <si>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</si>
  <si>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</si>
  <si>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</si>
  <si>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</si>
  <si>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</si>
  <si>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</si>
  <si>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</si>
  <si>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</si>
  <si>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</si>
  <si>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</si>
  <si>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</si>
  <si>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</si>
  <si>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</si>
  <si>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</si>
  <si>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</si>
  <si>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</si>
  <si>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</si>
  <si>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</si>
  <si>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</si>
  <si>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</si>
  <si>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</si>
  <si>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</si>
  <si>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</si>
  <si>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</si>
  <si>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</si>
  <si>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</si>
  <si>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</si>
  <si>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</si>
  <si>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</si>
  <si>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</si>
  <si>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</si>
  <si>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</si>
  <si>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</si>
  <si>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</si>
  <si>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</si>
  <si>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</si>
  <si>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</si>
  <si>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</si>
  <si>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</si>
  <si>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</si>
  <si>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</si>
  <si>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</si>
  <si>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</si>
  <si>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</si>
  <si>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</si>
  <si>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</si>
  <si>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</si>
  <si>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</si>
  <si>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</si>
  <si>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</si>
  <si>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</si>
  <si>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</si>
  <si>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</si>
  <si>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</si>
  <si>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</si>
  <si>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</si>
  <si>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</si>
  <si>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</si>
  <si>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</si>
  <si>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</si>
  <si>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</si>
  <si>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</si>
  <si>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</si>
  <si>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</si>
  <si>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</si>
  <si>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</si>
  <si>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</si>
  <si>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</si>
  <si>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</si>
  <si>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</si>
  <si>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</si>
  <si>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</si>
  <si>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</si>
  <si>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</si>
  <si>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</si>
  <si>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</si>
  <si>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</si>
  <si>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</si>
  <si>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</si>
  <si>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</si>
  <si>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</si>
  <si>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</si>
  <si>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</si>
  <si>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</si>
  <si>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</si>
  <si>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</si>
  <si>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</si>
  <si>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</si>
  <si>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</si>
  <si>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</si>
  <si>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</si>
  <si>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</si>
  <si>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</si>
  <si>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</si>
  <si>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</si>
  <si>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</si>
  <si>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</si>
  <si>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</si>
  <si>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</si>
  <si>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</si>
  <si>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</si>
  <si>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</si>
  <si>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</si>
  <si>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</si>
  <si>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</si>
  <si>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</si>
  <si>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</si>
  <si>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</si>
  <si>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</si>
  <si>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</si>
  <si>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</si>
  <si>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</si>
  <si>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</si>
  <si>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</si>
  <si>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</si>
  <si>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</si>
  <si>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</si>
  <si>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</si>
  <si>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</si>
  <si>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</si>
  <si>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</si>
  <si>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</si>
  <si>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</si>
  <si>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</si>
  <si>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</si>
  <si>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</si>
  <si>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</si>
  <si>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</si>
  <si>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</si>
  <si>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</si>
  <si>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</si>
  <si>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</si>
  <si>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</si>
  <si>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</si>
  <si>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</si>
  <si>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</si>
  <si>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</si>
  <si>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</si>
  <si>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</si>
  <si>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</si>
  <si>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</si>
  <si>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</si>
  <si>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</si>
  <si>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</si>
  <si>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</si>
  <si>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</si>
  <si>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</si>
  <si>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</si>
  <si>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</si>
  <si>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</si>
  <si>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</si>
  <si>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</si>
  <si>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</si>
  <si>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</si>
  <si>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</si>
  <si>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</si>
  <si>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</si>
  <si>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</si>
  <si>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</si>
  <si>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</si>
  <si>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</si>
  <si>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</si>
  <si>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</si>
  <si>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</si>
  <si>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</si>
  <si>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</si>
  <si>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</si>
  <si>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</si>
  <si>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</si>
  <si>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</si>
  <si>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</si>
  <si>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</si>
  <si>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</si>
  <si>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</si>
  <si>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</si>
  <si>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</si>
  <si>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</si>
  <si>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</si>
  <si>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</si>
  <si>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</si>
  <si>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</si>
  <si>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</si>
  <si>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</si>
  <si>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</si>
  <si>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</si>
  <si>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</si>
  <si>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</si>
  <si>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</si>
  <si>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</si>
  <si>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</si>
  <si>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</si>
  <si>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</si>
  <si>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</si>
  <si>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</si>
  <si>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</si>
  <si>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</si>
  <si>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</si>
  <si>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</si>
  <si>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</si>
  <si>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</si>
  <si>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</si>
  <si>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</si>
  <si>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</si>
  <si>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</si>
  <si>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</si>
  <si>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</si>
  <si>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</si>
  <si>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</si>
  <si>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</si>
  <si>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</si>
  <si>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</si>
  <si>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</si>
  <si>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</si>
  <si>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</si>
  <si>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</si>
  <si>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</si>
  <si>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</si>
  <si>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</si>
  <si>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</si>
  <si>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</si>
  <si>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</si>
  <si>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</si>
  <si>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</si>
  <si>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</si>
  <si>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</si>
  <si>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</si>
  <si>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</si>
  <si>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</si>
  <si>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</si>
  <si>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</si>
  <si>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</si>
  <si>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</si>
  <si>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</si>
  <si>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</si>
  <si>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</si>
  <si>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</si>
  <si>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</si>
  <si>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</si>
  <si>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</si>
  <si>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</si>
  <si>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</si>
  <si>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</si>
  <si>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</si>
  <si>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</si>
  <si>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</si>
  <si>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</si>
  <si>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</si>
  <si>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</si>
  <si>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</si>
  <si>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</si>
  <si>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</si>
  <si>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</si>
  <si>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</si>
  <si>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</si>
  <si>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</si>
  <si>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</si>
  <si>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</si>
  <si>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</si>
  <si>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</si>
  <si>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</si>
  <si>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</si>
  <si>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</si>
  <si>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</si>
  <si>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</si>
  <si>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</si>
  <si>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</si>
  <si>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</si>
  <si>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</si>
  <si>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</si>
  <si>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</si>
  <si>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</si>
  <si>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</si>
  <si>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</si>
  <si>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</si>
  <si>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</si>
  <si>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</si>
  <si>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</si>
  <si>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</si>
  <si>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</si>
  <si>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</si>
  <si>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</si>
  <si>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</si>
  <si>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</si>
  <si>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</si>
  <si>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</si>
  <si>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</si>
  <si>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</si>
  <si>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</si>
  <si>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</si>
  <si>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</si>
  <si>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</si>
  <si>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</si>
  <si>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</si>
  <si>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</si>
  <si>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</si>
  <si>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</si>
  <si>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</si>
  <si>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</si>
  <si>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</si>
  <si>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</si>
  <si>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</si>
  <si>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</si>
  <si>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</si>
  <si>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</si>
  <si>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</si>
  <si>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</si>
  <si>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</si>
  <si>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</si>
  <si>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</si>
  <si>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</si>
  <si>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</si>
  <si>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</si>
  <si>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</si>
  <si>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</si>
  <si>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</si>
  <si>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</si>
  <si>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</si>
  <si>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</si>
  <si>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</si>
  <si>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</si>
  <si>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</si>
  <si>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</si>
  <si>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</si>
  <si>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</si>
  <si>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</si>
  <si>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</si>
  <si>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</si>
  <si>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</si>
  <si>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</si>
  <si>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</si>
  <si>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</si>
  <si>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</si>
  <si>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</si>
  <si>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</si>
  <si>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</si>
  <si>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</si>
  <si>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</si>
  <si>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</si>
  <si>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</si>
  <si>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</si>
  <si>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</si>
  <si>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</si>
  <si>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</si>
  <si>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</si>
  <si>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</si>
  <si>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</si>
  <si>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</si>
  <si>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</si>
  <si>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</si>
  <si>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</si>
  <si>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</si>
  <si>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</si>
  <si>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</si>
  <si>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</si>
  <si>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</si>
  <si>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</si>
  <si>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</si>
  <si>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</si>
  <si>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</si>
  <si>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</si>
  <si>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</si>
  <si>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</si>
  <si>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</si>
  <si>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</si>
  <si>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</si>
  <si>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</si>
  <si>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</si>
  <si>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</si>
  <si>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</si>
  <si>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</si>
  <si>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</si>
  <si>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</si>
  <si>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</si>
  <si>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</si>
  <si>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</si>
  <si>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</si>
  <si>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</si>
  <si>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</si>
  <si>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</si>
  <si>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</si>
  <si>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</si>
  <si>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</si>
  <si>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</si>
  <si>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</si>
  <si>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</si>
  <si>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</si>
  <si>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</si>
  <si>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</si>
  <si>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</si>
  <si>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</si>
  <si>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</si>
  <si>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</si>
  <si>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</si>
  <si>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</si>
  <si>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</si>
  <si>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</si>
  <si>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</si>
  <si>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</si>
  <si>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</si>
  <si>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</si>
  <si>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</si>
  <si>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</si>
  <si>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</si>
  <si>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</si>
  <si>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</si>
  <si>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</si>
  <si>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</si>
  <si>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</si>
  <si>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</si>
  <si>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</si>
  <si>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</si>
  <si>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</si>
  <si>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</si>
  <si>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</si>
  <si>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</si>
  <si>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</si>
  <si>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</si>
  <si>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</si>
  <si>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</si>
  <si>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</si>
  <si>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</si>
  <si>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</si>
  <si>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</si>
  <si>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</si>
  <si>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</si>
  <si>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</si>
  <si>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</si>
  <si>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</si>
  <si>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</si>
  <si>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</si>
  <si>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</si>
  <si>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</si>
  <si>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</si>
  <si>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</si>
  <si>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</si>
  <si>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</si>
  <si>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</si>
  <si>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</si>
  <si>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</si>
  <si>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</si>
  <si>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</si>
  <si>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</si>
  <si>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</si>
  <si>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</si>
  <si>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</si>
  <si>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</si>
  <si>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</si>
  <si>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</si>
  <si>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</si>
  <si>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</si>
  <si>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</si>
  <si>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</si>
  <si>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</si>
  <si>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</si>
  <si>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</si>
  <si>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</si>
  <si>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</si>
  <si>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</si>
  <si>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</si>
  <si>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</si>
  <si>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</si>
  <si>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</si>
  <si>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</si>
  <si>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</si>
  <si>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</si>
  <si>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</si>
  <si>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</si>
  <si>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</si>
  <si>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</si>
  <si>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</si>
  <si>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</si>
  <si>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</si>
  <si>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</si>
  <si>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</si>
  <si>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</si>
  <si>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</si>
  <si>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</si>
  <si>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</si>
  <si>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</si>
  <si>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</si>
  <si>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</si>
  <si>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</si>
  <si>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</si>
  <si>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</si>
  <si>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</si>
  <si>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</si>
  <si>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</si>
  <si>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</si>
  <si>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</si>
  <si>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</si>
  <si>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</si>
  <si>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</si>
  <si>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</si>
  <si>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</si>
  <si>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</si>
  <si>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</si>
  <si>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</si>
  <si>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</si>
  <si>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</si>
  <si>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</si>
  <si>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</si>
  <si>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</si>
  <si>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</si>
  <si>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</si>
  <si>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</si>
  <si>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</si>
  <si>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</si>
  <si>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</si>
  <si>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</si>
  <si>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</si>
  <si>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</si>
  <si>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</si>
  <si>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</si>
  <si>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</si>
  <si>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</si>
  <si>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</si>
  <si>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</si>
  <si>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</si>
  <si>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</si>
  <si>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</si>
  <si>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</si>
  <si>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</si>
  <si>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</si>
  <si>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</si>
  <si>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</si>
  <si>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</si>
  <si>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</si>
  <si>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</si>
  <si>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</si>
  <si>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</si>
  <si>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</si>
  <si>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</si>
  <si>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</si>
  <si>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</si>
  <si>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</si>
  <si>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</si>
  <si>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</si>
  <si>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</si>
  <si>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</si>
  <si>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</si>
  <si>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</si>
  <si>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</si>
  <si>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</si>
  <si>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</si>
  <si>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</si>
  <si>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</si>
  <si>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</si>
  <si>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</si>
  <si>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</si>
  <si>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</si>
  <si>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</si>
  <si>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</si>
  <si>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</si>
  <si>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</si>
  <si>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</si>
  <si>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</si>
  <si>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</si>
  <si>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</si>
  <si>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</si>
  <si>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</si>
  <si>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</si>
  <si>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</si>
  <si>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</si>
  <si>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</si>
  <si>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</si>
  <si>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</si>
  <si>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</si>
  <si>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</si>
  <si>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</si>
  <si>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</si>
  <si>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</si>
  <si>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</si>
  <si>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</si>
  <si>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</si>
  <si>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</si>
  <si>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</si>
  <si>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</si>
  <si>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</si>
  <si>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</si>
  <si>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</si>
  <si>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</si>
  <si>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</si>
  <si>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</si>
  <si>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</si>
  <si>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</si>
  <si>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</si>
  <si>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</si>
  <si>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</si>
  <si>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</si>
  <si>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</si>
  <si>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</si>
  <si>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</si>
  <si>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</si>
  <si>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</si>
  <si>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</si>
  <si>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</si>
  <si>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</si>
  <si>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</si>
  <si>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</si>
  <si>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</si>
  <si>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</si>
  <si>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</si>
  <si>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</si>
  <si>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</si>
  <si>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</si>
  <si>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</si>
  <si>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</si>
  <si>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</si>
  <si>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</si>
  <si>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</si>
  <si>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</si>
  <si>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</si>
  <si>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</si>
  <si>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</si>
  <si>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</si>
  <si>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</si>
  <si>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</si>
  <si>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</si>
  <si>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</si>
  <si>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</si>
  <si>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</si>
  <si>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</si>
  <si>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</si>
  <si>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</si>
  <si>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</si>
  <si>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</si>
  <si>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</si>
  <si>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</si>
  <si>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</si>
  <si>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</si>
  <si>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</si>
  <si>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</si>
  <si>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</si>
  <si>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</si>
  <si>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</si>
  <si>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</si>
  <si>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</si>
  <si>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</si>
  <si>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</si>
  <si>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</si>
  <si>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</si>
  <si>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</si>
  <si>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</si>
  <si>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</si>
  <si>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</si>
  <si>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</si>
  <si>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</si>
  <si>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</si>
  <si>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</si>
  <si>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</si>
  <si>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</si>
  <si>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</si>
  <si>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</si>
  <si>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</si>
  <si>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</si>
  <si>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</si>
  <si>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</si>
  <si>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</si>
  <si>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</si>
  <si>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</si>
  <si>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</si>
  <si>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</si>
  <si>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</si>
  <si>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</si>
  <si>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</si>
  <si>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</si>
  <si>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</si>
  <si>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</si>
  <si>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</si>
  <si>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</si>
  <si>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</si>
  <si>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</si>
  <si>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</si>
  <si>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</si>
  <si>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</si>
  <si>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</si>
  <si>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</si>
  <si>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</si>
  <si>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</si>
  <si>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</si>
  <si>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</si>
  <si>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</si>
  <si>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</si>
  <si>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</si>
  <si>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</si>
  <si>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</si>
  <si>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</si>
  <si>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</si>
  <si>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</si>
  <si>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</si>
  <si>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</si>
  <si>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</si>
  <si>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</si>
  <si>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</si>
  <si>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</si>
  <si>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</si>
  <si>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</si>
  <si>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</si>
  <si>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</si>
  <si>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</si>
  <si>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</si>
  <si>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</si>
  <si>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</si>
  <si>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</si>
  <si>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</si>
  <si>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</si>
  <si>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</si>
  <si>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</si>
  <si>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</si>
  <si>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</si>
  <si>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</si>
  <si>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</si>
  <si>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</si>
  <si>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</si>
  <si>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</si>
  <si>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</si>
  <si>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</si>
  <si>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</si>
  <si>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</si>
  <si>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</si>
  <si>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</si>
  <si>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</si>
  <si>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</si>
  <si>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</si>
  <si>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</si>
  <si>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</si>
  <si>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</si>
  <si>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</si>
  <si>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</si>
  <si>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</si>
  <si>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</si>
  <si>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</si>
  <si>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</si>
  <si>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</si>
  <si>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</si>
  <si>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</si>
  <si>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</si>
  <si>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</si>
  <si>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</si>
  <si>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</si>
  <si>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</si>
  <si>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</si>
  <si>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</si>
  <si>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</si>
  <si>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</si>
  <si>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</si>
  <si>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</si>
  <si>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</si>
  <si>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</si>
  <si>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</si>
  <si>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</si>
  <si>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</si>
  <si>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</si>
  <si>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</si>
  <si>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</si>
  <si>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</si>
  <si>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</si>
  <si>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</si>
  <si>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</si>
  <si>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</si>
  <si>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</si>
  <si>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</si>
  <si>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</si>
  <si>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</si>
  <si>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</si>
  <si>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</si>
  <si>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</si>
  <si>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</si>
  <si>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</si>
  <si>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</si>
  <si>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</si>
  <si>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</si>
  <si>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</si>
  <si>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</si>
  <si>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</si>
  <si>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</si>
  <si>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</si>
  <si>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</si>
  <si>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</si>
  <si>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</si>
  <si>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</si>
  <si>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</si>
  <si>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</si>
  <si>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</si>
  <si>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</si>
  <si>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</si>
  <si>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</si>
  <si>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</si>
  <si>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</si>
  <si>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</si>
  <si>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</si>
  <si>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</si>
  <si>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</si>
  <si>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</si>
  <si>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</si>
  <si>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</si>
  <si>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</si>
  <si>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</si>
  <si>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</si>
  <si>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</si>
  <si>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</si>
  <si>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</si>
  <si>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</si>
  <si>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</si>
  <si>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</si>
  <si>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</si>
  <si>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</si>
  <si>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</si>
  <si>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</si>
  <si>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</si>
  <si>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</si>
  <si>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</si>
  <si>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</si>
  <si>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</si>
  <si>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</si>
  <si>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</si>
  <si>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</si>
  <si>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</si>
  <si>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</si>
  <si>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</si>
  <si>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</si>
  <si>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</si>
  <si>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</si>
  <si>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</si>
  <si>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</si>
  <si>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</si>
  <si>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</si>
  <si>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</si>
  <si>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</si>
  <si>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</si>
  <si>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</si>
  <si>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</si>
  <si>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</si>
  <si>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</si>
  <si>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</si>
  <si>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</si>
  <si>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</si>
  <si>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</si>
  <si>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</si>
  <si>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</si>
  <si>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</si>
  <si>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</si>
  <si>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</si>
  <si>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</si>
  <si>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</si>
  <si>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</si>
  <si>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</si>
  <si>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</si>
  <si>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</si>
  <si>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</si>
  <si>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</si>
  <si>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</si>
  <si>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</si>
  <si>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</si>
  <si>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</si>
  <si>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</si>
  <si>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</si>
  <si>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</si>
  <si>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</si>
  <si>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</si>
  <si>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</si>
  <si>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</si>
  <si>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</si>
  <si>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</si>
  <si>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</si>
  <si>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</si>
  <si>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</si>
  <si>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</si>
  <si>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</si>
  <si>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</si>
  <si>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</si>
  <si>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</si>
  <si>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</si>
  <si>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</si>
  <si>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</si>
  <si>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</si>
  <si>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</si>
  <si>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</si>
  <si>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</si>
  <si>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</si>
  <si>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</si>
  <si>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</si>
  <si>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</si>
  <si>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</si>
  <si>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</si>
  <si>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</si>
  <si>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</si>
  <si>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</si>
  <si>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</si>
  <si>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</si>
  <si>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</si>
  <si>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</si>
  <si>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</si>
  <si>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</si>
  <si>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</si>
  <si>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</si>
  <si>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</si>
  <si>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</si>
  <si>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</si>
  <si>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</si>
  <si>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</si>
  <si>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</si>
  <si>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</si>
  <si>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</si>
  <si>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</si>
  <si>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</si>
  <si>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</si>
  <si>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</si>
  <si>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</si>
  <si>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</si>
  <si>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</si>
  <si>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</si>
  <si>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</si>
  <si>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</si>
  <si>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</si>
  <si>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</si>
  <si>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</si>
  <si>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</si>
  <si>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</si>
  <si>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</si>
  <si>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</si>
  <si>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</si>
  <si>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</si>
  <si>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</si>
  <si>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</si>
  <si>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</si>
  <si>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</si>
  <si>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</si>
  <si>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</si>
  <si>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</si>
  <si>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</si>
  <si>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</si>
  <si>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</si>
  <si>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</si>
  <si>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</si>
  <si>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</si>
  <si>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</si>
  <si>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</si>
  <si>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</si>
  <si>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</si>
  <si>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</si>
  <si>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</si>
  <si>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</si>
  <si>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</si>
  <si>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</si>
  <si>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</si>
  <si>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</si>
  <si>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</si>
  <si>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</si>
  <si>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</si>
  <si>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</si>
  <si>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</si>
  <si>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</si>
  <si>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</si>
  <si>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</si>
  <si>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</si>
  <si>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</si>
  <si>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</si>
  <si>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</si>
  <si>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</si>
  <si>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</si>
  <si>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</si>
  <si>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</si>
  <si>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</si>
  <si>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</si>
  <si>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</si>
  <si>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</si>
  <si>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</si>
  <si>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</si>
  <si>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</si>
  <si>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</si>
  <si>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</si>
  <si>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</si>
  <si>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</si>
  <si>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</si>
  <si>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</si>
  <si>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</si>
  <si>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</si>
  <si>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</si>
  <si>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</si>
  <si>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</si>
  <si>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</si>
  <si>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</si>
  <si>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</si>
  <si>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</si>
  <si>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</si>
  <si>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</si>
  <si>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</si>
  <si>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</si>
  <si>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</si>
  <si>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</si>
  <si>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</si>
  <si>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</si>
  <si>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</si>
  <si>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</si>
  <si>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</si>
  <si>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</si>
  <si>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</si>
  <si>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</si>
  <si>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</si>
  <si>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</si>
  <si>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</si>
  <si>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</si>
  <si>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</si>
  <si>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</si>
  <si>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</si>
  <si>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</si>
  <si>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</si>
  <si>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</si>
  <si>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</si>
  <si>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</si>
  <si>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</si>
  <si>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</si>
  <si>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</si>
  <si>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</si>
  <si>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</si>
  <si>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</si>
  <si>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</si>
  <si>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</si>
  <si>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</si>
  <si>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</si>
  <si>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</si>
  <si>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</si>
  <si>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</si>
  <si>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</si>
  <si>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</si>
  <si>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</si>
  <si>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</si>
  <si>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</si>
  <si>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</si>
  <si>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</si>
  <si>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</si>
  <si>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</si>
  <si>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</si>
  <si>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</si>
  <si>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</si>
  <si>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</si>
  <si>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</si>
  <si>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</si>
  <si>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</si>
  <si>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</si>
  <si>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</si>
  <si>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</si>
  <si>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</si>
  <si>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</si>
  <si>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</si>
  <si>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</si>
  <si>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</si>
  <si>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</si>
  <si>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</si>
  <si>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</si>
  <si>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</si>
  <si>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</si>
  <si>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</si>
  <si>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</si>
  <si>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</si>
  <si>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</si>
  <si>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</si>
  <si>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</si>
  <si>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</si>
  <si>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</si>
  <si>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</si>
  <si>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</si>
  <si>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</si>
  <si>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</si>
  <si>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</si>
  <si>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</si>
  <si>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</si>
  <si>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</si>
  <si>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</si>
  <si>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</si>
  <si>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</si>
  <si>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</si>
  <si>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</si>
  <si>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</si>
  <si>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</si>
  <si>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</si>
  <si>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</si>
  <si>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</si>
  <si>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</si>
  <si>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</si>
  <si>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</si>
  <si>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</si>
  <si>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</si>
  <si>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</si>
  <si>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</si>
  <si>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</si>
  <si>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</si>
  <si>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</si>
  <si>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</si>
  <si>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</si>
  <si>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</si>
  <si>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</si>
  <si>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</si>
  <si>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</si>
  <si>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</si>
  <si>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</si>
  <si>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</si>
  <si>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</si>
  <si>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</si>
  <si>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</si>
  <si>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</si>
  <si>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</si>
  <si>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</si>
  <si>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</si>
  <si>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</si>
  <si>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</si>
  <si>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</si>
  <si>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</si>
  <si>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</si>
  <si>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</si>
  <si>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</si>
  <si>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</si>
  <si>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</si>
  <si>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</si>
  <si>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</si>
  <si>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</si>
  <si>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</si>
  <si>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</si>
  <si>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</si>
  <si>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</si>
  <si>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</si>
  <si>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</si>
  <si>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</si>
  <si>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</si>
  <si>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</si>
  <si>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</si>
  <si>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</si>
  <si>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</si>
  <si>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</si>
  <si>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</si>
  <si>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</si>
  <si>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</si>
  <si>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</si>
  <si>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</si>
  <si>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</si>
  <si>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</si>
  <si>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</si>
  <si>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</si>
  <si>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</si>
  <si>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</si>
  <si>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</si>
  <si>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</si>
  <si>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</si>
  <si>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</si>
  <si>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</si>
  <si>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</si>
  <si>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</si>
  <si>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</si>
  <si>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</si>
  <si>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</si>
  <si>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</si>
  <si>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</si>
  <si>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</si>
  <si>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</si>
  <si>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</si>
  <si>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</si>
  <si>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</si>
  <si>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</si>
  <si>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</si>
  <si>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</si>
  <si>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</si>
  <si>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</si>
  <si>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</si>
  <si>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</si>
  <si>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</si>
  <si>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</si>
  <si>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</si>
  <si>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</si>
  <si>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</si>
  <si>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</si>
  <si>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</si>
  <si>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</si>
  <si>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</si>
  <si>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</si>
  <si>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</si>
  <si>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</si>
  <si>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</si>
  <si>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</si>
  <si>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</si>
  <si>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</si>
  <si>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</si>
  <si>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</si>
  <si>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</si>
  <si>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</si>
  <si>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</si>
  <si>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</si>
  <si>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</si>
  <si>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</si>
  <si>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</si>
  <si>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</si>
  <si>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</si>
  <si>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</si>
  <si>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</si>
  <si>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</si>
  <si>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</si>
  <si>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</si>
  <si>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</si>
  <si>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</si>
  <si>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</si>
  <si>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</si>
  <si>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</si>
  <si>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</si>
  <si>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</si>
  <si>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</si>
  <si>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</si>
  <si>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</si>
  <si>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</si>
  <si>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</si>
  <si>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</si>
  <si>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</si>
  <si>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</si>
  <si>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</si>
  <si>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</si>
  <si>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</si>
  <si>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</si>
  <si>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</si>
  <si>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</si>
  <si>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</si>
  <si>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</si>
  <si>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</si>
  <si>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</si>
  <si>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</si>
  <si>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</si>
  <si>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</si>
  <si>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</si>
  <si>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</si>
  <si>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</si>
  <si>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</si>
  <si>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</si>
  <si>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</si>
  <si>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</si>
  <si>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</si>
  <si>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</si>
  <si>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</si>
  <si>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</si>
  <si>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</si>
  <si>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</si>
  <si>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</si>
  <si>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</si>
  <si>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</si>
  <si>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</si>
  <si>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</si>
  <si>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</si>
  <si>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</si>
  <si>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</si>
  <si>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</si>
  <si>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</si>
  <si>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</si>
  <si>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</si>
  <si>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</si>
  <si>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</si>
  <si>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</si>
  <si>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</si>
  <si>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</si>
  <si>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</si>
  <si>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</si>
  <si>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</si>
  <si>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</si>
  <si>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</si>
  <si>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</si>
  <si>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</si>
  <si>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</si>
  <si>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</si>
  <si>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</si>
  <si>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</si>
  <si>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</si>
  <si>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</si>
  <si>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</si>
  <si>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</si>
  <si>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</si>
  <si>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</si>
  <si>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</si>
  <si>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</si>
  <si>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</si>
  <si>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</si>
  <si>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</si>
  <si>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</si>
  <si>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</si>
  <si>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</si>
  <si>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</si>
  <si>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</si>
  <si>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</si>
  <si>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</si>
  <si>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</si>
  <si>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</si>
  <si>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</si>
  <si>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</si>
  <si>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</si>
  <si>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</si>
  <si>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</si>
  <si>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</si>
  <si>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</si>
  <si>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</si>
  <si>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</si>
  <si>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</si>
  <si>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</si>
  <si>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</si>
  <si>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</si>
  <si>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</si>
  <si>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</si>
  <si>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</si>
  <si>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</si>
  <si>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</si>
  <si>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</si>
  <si>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</si>
  <si>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</si>
  <si>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</si>
  <si>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</si>
  <si>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</si>
  <si>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</si>
  <si>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</si>
  <si>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</si>
  <si>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</si>
  <si>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</si>
  <si>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</si>
  <si>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</si>
  <si>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</si>
  <si>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</si>
  <si>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</si>
  <si>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</si>
  <si>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</si>
  <si>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</si>
  <si>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</si>
  <si>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</si>
  <si>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</si>
  <si>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</si>
  <si>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</si>
  <si>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</si>
  <si>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</si>
  <si>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</si>
  <si>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</si>
  <si>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</si>
  <si>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</si>
  <si>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</si>
  <si>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</si>
  <si>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</si>
  <si>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</si>
  <si>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</si>
  <si>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</si>
  <si>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</si>
  <si>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</si>
  <si>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</si>
  <si>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</si>
  <si>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</si>
  <si>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</si>
  <si>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</si>
  <si>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</si>
  <si>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</si>
  <si>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</si>
  <si>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</si>
  <si>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</si>
  <si>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</si>
  <si>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</si>
  <si>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</si>
  <si>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</si>
  <si>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</si>
  <si>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</si>
  <si>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</si>
  <si>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</si>
  <si>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</si>
  <si>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</si>
  <si>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</si>
  <si>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</si>
  <si>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</si>
  <si>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</si>
  <si>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</si>
  <si>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</si>
  <si>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</si>
  <si>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</si>
  <si>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</si>
  <si>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</si>
  <si>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</si>
  <si>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</si>
  <si>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</si>
  <si>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</si>
  <si>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</si>
  <si>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</si>
  <si>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</si>
  <si>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</si>
  <si>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</si>
  <si>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</si>
  <si>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</si>
  <si>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</si>
  <si>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</si>
  <si>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</si>
  <si>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</si>
  <si>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</si>
  <si>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</si>
  <si>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</si>
  <si>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</si>
  <si>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</si>
  <si>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</si>
  <si>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</si>
  <si>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</si>
  <si>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</si>
  <si>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</si>
  <si>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</si>
  <si>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</si>
  <si>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</si>
  <si>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</si>
  <si>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</si>
  <si>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</si>
  <si>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</si>
  <si>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</si>
  <si>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</si>
  <si>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</si>
  <si>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</si>
  <si>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</si>
  <si>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</si>
  <si>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</si>
  <si>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</si>
  <si>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</si>
  <si>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</si>
  <si>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</si>
  <si>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</si>
  <si>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</si>
  <si>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</si>
  <si>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</si>
  <si>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</si>
  <si>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</si>
  <si>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</si>
  <si>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</si>
  <si>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</si>
  <si>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</si>
  <si>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</si>
  <si>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</si>
  <si>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</si>
  <si>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</si>
  <si>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</si>
  <si>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</si>
  <si>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</si>
  <si>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</si>
  <si>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</si>
  <si>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</si>
  <si>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</si>
  <si>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</si>
  <si>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</si>
  <si>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</si>
  <si>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</si>
  <si>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</si>
  <si>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</si>
  <si>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</si>
  <si>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</si>
  <si>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</si>
  <si>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</si>
  <si>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</si>
  <si>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</si>
  <si>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</si>
  <si>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</si>
  <si>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</si>
  <si>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</si>
  <si>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</si>
  <si>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</si>
  <si>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</si>
  <si>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</si>
  <si>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</si>
  <si>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</si>
  <si>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</si>
  <si>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</si>
  <si>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</si>
  <si>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</si>
  <si>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</si>
  <si>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</si>
  <si>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</si>
  <si>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</si>
  <si>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</si>
  <si>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</si>
  <si>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</si>
  <si>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</si>
  <si>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</si>
  <si>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</si>
  <si>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</si>
  <si>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</si>
  <si>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</si>
  <si>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</si>
  <si>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</si>
  <si>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</si>
  <si>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</si>
  <si>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</si>
  <si>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</si>
  <si>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</si>
  <si>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</si>
  <si>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</si>
  <si>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</si>
  <si>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</si>
  <si>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</si>
  <si>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</si>
  <si>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</si>
  <si>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</si>
  <si>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</si>
  <si>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</si>
  <si>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</si>
  <si>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</si>
  <si>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</si>
  <si>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</si>
  <si>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</si>
  <si>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</si>
  <si>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</si>
  <si>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</si>
  <si>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</si>
  <si>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</si>
  <si>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</si>
  <si>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</si>
  <si>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</si>
  <si>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</si>
  <si>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</si>
  <si>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</si>
  <si>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</si>
  <si>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</si>
  <si>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</si>
  <si>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</si>
  <si>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</si>
  <si>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</si>
  <si>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</si>
  <si>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</si>
  <si>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</si>
  <si>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</si>
  <si>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</si>
  <si>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</si>
  <si>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</si>
  <si>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</si>
  <si>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</si>
  <si>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</si>
  <si>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</si>
  <si>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</si>
  <si>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</si>
  <si>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</si>
  <si>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</si>
  <si>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</si>
  <si>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</si>
  <si>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</si>
  <si>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</si>
  <si>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</si>
  <si>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</si>
  <si>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</si>
  <si>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</si>
  <si>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</si>
  <si>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</si>
  <si>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</si>
  <si>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</si>
  <si>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</si>
  <si>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</si>
  <si>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</si>
  <si>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</si>
  <si>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</si>
  <si>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</si>
  <si>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</si>
  <si>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</si>
  <si>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</si>
  <si>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</si>
  <si>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</si>
  <si>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</si>
  <si>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</si>
  <si>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</si>
  <si>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</si>
  <si>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</si>
  <si>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</si>
  <si>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</si>
  <si>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</si>
  <si>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</si>
  <si>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</si>
  <si>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</si>
  <si>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</si>
  <si>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</si>
  <si>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</si>
  <si>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</si>
  <si>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</si>
  <si>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</si>
  <si>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</si>
  <si>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</si>
  <si>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</si>
  <si>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</si>
  <si>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</si>
  <si>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</si>
  <si>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</si>
  <si>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</si>
  <si>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</si>
  <si>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</si>
  <si>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</si>
  <si>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</si>
  <si>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</si>
  <si>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</si>
  <si>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</si>
  <si>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</si>
  <si>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</si>
  <si>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</si>
  <si>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</si>
  <si>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</si>
  <si>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</si>
  <si>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</si>
  <si>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</si>
  <si>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</si>
  <si>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</si>
  <si>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</si>
  <si>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</si>
  <si>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</si>
  <si>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</si>
  <si>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</si>
  <si>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</si>
  <si>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</si>
  <si>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</si>
  <si>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</si>
  <si>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</si>
  <si>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</si>
  <si>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</si>
  <si>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</si>
  <si>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</si>
  <si>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</si>
  <si>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</si>
  <si>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</si>
  <si>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</si>
  <si>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</si>
  <si>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</si>
  <si>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</si>
  <si>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</si>
  <si>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</si>
  <si>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</si>
  <si>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</si>
  <si>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</si>
  <si>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</si>
  <si>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</si>
  <si>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</si>
  <si>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</si>
  <si>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</si>
  <si>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</si>
  <si>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</si>
  <si>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</si>
  <si>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</si>
  <si>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</si>
  <si>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</si>
  <si>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</si>
  <si>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</si>
  <si>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</si>
  <si>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</si>
  <si>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</si>
  <si>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</si>
  <si>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</si>
  <si>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</si>
  <si>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</si>
  <si>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</si>
  <si>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</si>
  <si>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</si>
  <si>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</si>
  <si>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</si>
  <si>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</si>
  <si>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</si>
  <si>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</si>
  <si>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</si>
  <si>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</si>
  <si>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</si>
  <si>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</si>
  <si>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</si>
  <si>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</si>
  <si>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</si>
  <si>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</si>
  <si>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</si>
  <si>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</si>
  <si>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</si>
  <si>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</si>
  <si>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</si>
  <si>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</si>
  <si>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</si>
  <si>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</si>
  <si>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</si>
  <si>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</si>
  <si>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</si>
  <si>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</si>
  <si>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</si>
  <si>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</si>
  <si>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</si>
  <si>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</si>
  <si>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</si>
  <si>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</si>
  <si>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</si>
  <si>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</si>
  <si>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</si>
  <si>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</si>
  <si>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</si>
  <si>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</si>
  <si>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</si>
  <si>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</si>
  <si>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</si>
  <si>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</si>
  <si>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</si>
  <si>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</si>
  <si>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</si>
  <si>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</si>
  <si>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</si>
  <si>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</si>
  <si>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</si>
  <si>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</si>
  <si>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</si>
  <si>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</si>
  <si>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</si>
  <si>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</si>
  <si>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</si>
  <si>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</si>
  <si>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</si>
  <si>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</si>
  <si>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</si>
  <si>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</si>
  <si>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</si>
  <si>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</si>
  <si>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</si>
  <si>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</si>
  <si>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</si>
  <si>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</si>
  <si>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</si>
  <si>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</si>
  <si>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</si>
  <si>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</si>
  <si>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</si>
  <si>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</si>
  <si>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</si>
  <si>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</si>
  <si>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</si>
  <si>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</si>
  <si>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</si>
  <si>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</si>
  <si>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</si>
  <si>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</si>
  <si>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</si>
  <si>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</si>
  <si>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</si>
  <si>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</si>
  <si>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</si>
  <si>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</si>
  <si>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</si>
  <si>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</si>
  <si>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</si>
  <si>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</si>
  <si>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</si>
  <si>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</si>
  <si>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</si>
  <si>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</si>
  <si>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</si>
  <si>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</si>
  <si>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</si>
  <si>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</si>
  <si>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</si>
  <si>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</si>
  <si>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</si>
  <si>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</si>
  <si>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</si>
  <si>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</si>
  <si>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</si>
  <si>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</si>
  <si>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</si>
  <si>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</si>
  <si>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</si>
  <si>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</si>
  <si>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</si>
  <si>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</si>
  <si>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</si>
  <si>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</si>
  <si>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</si>
  <si>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</si>
  <si>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</si>
  <si>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</si>
  <si>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</si>
  <si>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</si>
  <si>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</si>
  <si>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</si>
  <si>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</si>
  <si>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</si>
  <si>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</si>
  <si>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</si>
  <si>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</si>
  <si>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</si>
  <si>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</si>
  <si>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</si>
  <si>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</si>
  <si>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</si>
  <si>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</si>
  <si>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</si>
  <si>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</si>
  <si>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</si>
  <si>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</si>
  <si>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</si>
  <si>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</si>
  <si>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</si>
  <si>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</si>
  <si>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</si>
  <si>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</si>
  <si>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</si>
  <si>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</si>
  <si>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</si>
  <si>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</si>
  <si>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</si>
  <si>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</si>
  <si>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</si>
  <si>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</si>
  <si>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</si>
  <si>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</si>
  <si>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</si>
  <si>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</si>
  <si>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</si>
  <si>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</si>
  <si>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</si>
  <si>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</si>
  <si>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</si>
  <si>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</si>
  <si>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</si>
  <si>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</si>
  <si>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</si>
  <si>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</si>
  <si>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</si>
  <si>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</si>
  <si>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</si>
  <si>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</si>
  <si>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</si>
  <si>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</si>
  <si>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</si>
  <si>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</si>
  <si>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</si>
  <si>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</si>
  <si>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</si>
  <si>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</si>
  <si>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</si>
  <si>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</si>
  <si>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</si>
  <si>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</si>
  <si>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</si>
  <si>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</si>
  <si>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</si>
  <si>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</si>
  <si>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</si>
  <si>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</si>
  <si>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</si>
  <si>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</si>
  <si>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</si>
  <si>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</si>
  <si>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</si>
  <si>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</si>
  <si>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</si>
  <si>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</si>
  <si>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</si>
  <si>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</si>
  <si>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</si>
  <si>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</si>
  <si>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</si>
  <si>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</si>
  <si>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</si>
  <si>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</si>
  <si>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</si>
  <si>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</si>
  <si>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</si>
  <si>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</si>
  <si>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</si>
  <si>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</si>
  <si>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</si>
  <si>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</si>
  <si>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</si>
  <si>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</si>
  <si>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</si>
  <si>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</si>
  <si>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</si>
  <si>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</si>
  <si>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</si>
  <si>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</si>
  <si>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</si>
  <si>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</si>
  <si>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</si>
  <si>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</si>
  <si>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</si>
  <si>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</si>
  <si>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</si>
  <si>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</si>
  <si>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</si>
  <si>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</si>
  <si>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</si>
  <si>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</si>
  <si>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</si>
  <si>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</si>
  <si>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</si>
  <si>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</si>
  <si>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</si>
  <si>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</si>
  <si>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</si>
  <si>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</si>
  <si>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</si>
  <si>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</si>
  <si>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</si>
  <si>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</si>
  <si>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</si>
  <si>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</si>
  <si>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</si>
  <si>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</si>
  <si>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</si>
  <si>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</si>
  <si>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</si>
  <si>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</si>
  <si>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</si>
  <si>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</si>
  <si>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</si>
  <si>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</si>
  <si>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</si>
  <si>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</si>
  <si>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</si>
  <si>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</si>
  <si>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</si>
  <si>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</si>
  <si>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</si>
  <si>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</si>
  <si>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</si>
  <si>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</si>
  <si>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</si>
  <si>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</si>
  <si>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</si>
  <si>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</si>
  <si>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</si>
  <si>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</si>
  <si>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</si>
  <si>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</si>
  <si>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</si>
  <si>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</si>
  <si>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</si>
  <si>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</si>
  <si>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</si>
  <si>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</si>
  <si>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</si>
  <si>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</si>
  <si>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</si>
  <si>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</si>
  <si>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</si>
  <si>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</si>
  <si>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</si>
  <si>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</si>
  <si>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</si>
  <si>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</si>
  <si>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</si>
  <si>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</si>
  <si>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</si>
  <si>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</si>
  <si>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</si>
  <si>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</si>
  <si>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</si>
  <si>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</si>
  <si>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</si>
  <si>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</si>
  <si>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</si>
  <si>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</si>
  <si>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</si>
  <si>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</si>
  <si>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</si>
  <si>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</si>
  <si>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</si>
  <si>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</si>
  <si>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</si>
  <si>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</si>
  <si>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</si>
  <si>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</si>
  <si>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</si>
  <si>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</si>
  <si>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</si>
  <si>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</si>
  <si>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</si>
  <si>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</si>
  <si>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</si>
  <si>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</si>
  <si>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</si>
  <si>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</si>
  <si>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</si>
  <si>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</si>
  <si>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</si>
  <si>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</si>
  <si>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</si>
  <si>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</si>
  <si>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</si>
  <si>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</si>
  <si>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</si>
  <si>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</si>
  <si>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</si>
  <si>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</si>
  <si>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</si>
  <si>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</si>
  <si>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</si>
  <si>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</si>
  <si>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</si>
  <si>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</si>
  <si>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</si>
  <si>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</si>
  <si>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</si>
  <si>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</si>
  <si>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</si>
  <si>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</si>
  <si>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</si>
  <si>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</si>
  <si>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</si>
  <si>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</si>
  <si>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</si>
  <si>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</si>
  <si>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</si>
  <si>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</si>
  <si>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</si>
  <si>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</si>
  <si>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</si>
  <si>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</si>
  <si>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</si>
  <si>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</si>
  <si>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</si>
  <si>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</si>
  <si>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</si>
  <si>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</si>
  <si>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</si>
  <si>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</si>
  <si>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</si>
  <si>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</si>
  <si>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</si>
  <si>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</si>
  <si>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</si>
  <si>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</si>
  <si>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</si>
  <si>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</si>
  <si>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</si>
  <si>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</si>
  <si>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</si>
  <si>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</si>
  <si>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</si>
  <si>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</si>
  <si>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</si>
  <si>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</si>
  <si>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</si>
  <si>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</si>
  <si>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</si>
  <si>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</si>
  <si>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</si>
  <si>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</si>
  <si>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</si>
  <si>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</si>
  <si>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</si>
  <si>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</si>
  <si>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</si>
  <si>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</si>
  <si>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</si>
  <si>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</si>
  <si>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</si>
  <si>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</si>
  <si>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</si>
  <si>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</si>
  <si>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</si>
  <si>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</si>
  <si>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</si>
  <si>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</si>
  <si>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</si>
  <si>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</si>
  <si>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</si>
  <si>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</si>
  <si>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</si>
  <si>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</si>
  <si>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</si>
  <si>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</si>
  <si>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</si>
  <si>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</si>
  <si>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</si>
  <si>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</si>
  <si>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</si>
  <si>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</si>
  <si>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</si>
  <si>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</si>
  <si>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</si>
  <si>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</si>
  <si>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</si>
  <si>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</si>
  <si>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</si>
  <si>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</si>
  <si>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</si>
  <si>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</si>
  <si>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</si>
  <si>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</si>
  <si>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</si>
  <si>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</si>
  <si>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</si>
  <si>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</si>
  <si>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</si>
  <si>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</si>
  <si>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</si>
  <si>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</si>
  <si>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</si>
  <si>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</si>
  <si>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</si>
  <si>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</si>
  <si>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</si>
  <si>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</si>
  <si>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</si>
  <si>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</si>
  <si>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</si>
  <si>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</si>
  <si>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</si>
  <si>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</si>
  <si>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</si>
  <si>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</si>
  <si>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</si>
  <si>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</si>
  <si>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</si>
  <si>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</si>
  <si>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</si>
  <si>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</si>
  <si>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</si>
  <si>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</si>
  <si>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</si>
  <si>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</si>
  <si>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</si>
  <si>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</si>
  <si>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</si>
  <si>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</si>
  <si>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</si>
  <si>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</si>
  <si>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</si>
  <si>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</si>
  <si>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</si>
  <si>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</si>
  <si>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</si>
  <si>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</si>
  <si>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</si>
  <si>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</si>
  <si>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</si>
  <si>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</si>
  <si>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</si>
  <si>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</si>
  <si>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</si>
  <si>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</si>
  <si>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</si>
  <si>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</si>
  <si>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</si>
  <si>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</si>
  <si>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</si>
  <si>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</si>
  <si>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</si>
  <si>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</si>
  <si>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</si>
  <si>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</si>
  <si>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</si>
  <si>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</si>
  <si>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</si>
  <si>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</si>
  <si>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</si>
  <si>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</si>
  <si>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</si>
  <si>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</si>
  <si>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</si>
  <si>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</si>
  <si>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</si>
  <si>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</si>
  <si>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</si>
  <si>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</si>
  <si>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</si>
  <si>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</si>
  <si>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</si>
  <si>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</si>
  <si>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</si>
  <si>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</si>
  <si>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</si>
  <si>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</si>
  <si>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</si>
  <si>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</si>
  <si>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</si>
  <si>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</si>
  <si>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</si>
  <si>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</si>
  <si>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</si>
  <si>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</si>
  <si>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</si>
  <si>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</si>
  <si>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</si>
  <si>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</si>
  <si>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</si>
  <si>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</si>
  <si>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</si>
  <si>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</si>
  <si>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</si>
  <si>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</si>
  <si>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</si>
  <si>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</si>
  <si>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</si>
  <si>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</si>
  <si>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</si>
  <si>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</si>
  <si>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</si>
  <si>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</si>
  <si>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</si>
  <si>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</si>
  <si>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</si>
  <si>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</si>
  <si>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</si>
  <si>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</si>
  <si>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</si>
  <si>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</si>
  <si>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</si>
  <si>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</si>
  <si>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</si>
  <si>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</si>
  <si>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</si>
  <si>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</si>
  <si>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</si>
  <si>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</si>
  <si>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</si>
  <si>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</si>
  <si>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</si>
  <si>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</si>
  <si>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</si>
  <si>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</si>
  <si>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</si>
  <si>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</si>
  <si>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</si>
  <si>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</si>
  <si>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</si>
  <si>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</si>
  <si>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</si>
  <si>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</si>
  <si>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</si>
  <si>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</si>
  <si>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</si>
  <si>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</si>
  <si>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</si>
  <si>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</si>
  <si>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</si>
  <si>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</si>
  <si>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</si>
  <si>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</si>
  <si>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</si>
  <si>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</si>
  <si>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</si>
  <si>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</si>
  <si>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</si>
  <si>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</si>
  <si>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</si>
  <si>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</si>
  <si>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</si>
  <si>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</si>
  <si>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</si>
  <si>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</si>
  <si>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</si>
  <si>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</si>
  <si>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</si>
  <si>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</si>
  <si>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</si>
  <si>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</si>
  <si>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</si>
  <si>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</si>
  <si>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</si>
  <si>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</si>
  <si>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</si>
  <si>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</si>
  <si>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</si>
  <si>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</si>
  <si>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</si>
  <si>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</si>
  <si>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</si>
  <si>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</si>
  <si>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</si>
  <si>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</si>
  <si>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</si>
  <si>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</si>
  <si>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</si>
  <si>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</si>
  <si>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</si>
  <si>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</si>
  <si>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</si>
  <si>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</si>
  <si>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</si>
  <si>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</si>
  <si>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</si>
  <si>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</si>
  <si>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</si>
  <si>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</si>
  <si>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</si>
  <si>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</si>
  <si>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</si>
  <si>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</si>
  <si>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</si>
  <si>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</si>
  <si>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</si>
  <si>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</si>
  <si>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</si>
  <si>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</si>
  <si>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</si>
  <si>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</si>
  <si>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</si>
  <si>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</si>
  <si>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</si>
  <si>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</si>
  <si>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</si>
  <si>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</si>
  <si>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</si>
  <si>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</si>
  <si>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</si>
  <si>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</si>
  <si>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</si>
  <si>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</si>
  <si>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</si>
  <si>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</si>
  <si>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</si>
  <si>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</si>
  <si>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</si>
  <si>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</si>
  <si>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</si>
  <si>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</si>
  <si>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</si>
  <si>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</si>
  <si>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</si>
  <si>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</si>
  <si>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</si>
  <si>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</si>
  <si>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</si>
  <si>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</si>
  <si>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</si>
  <si>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</si>
  <si>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</si>
  <si>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</si>
  <si>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</si>
  <si>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</si>
  <si>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</si>
  <si>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</si>
  <si>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</si>
  <si>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</si>
  <si>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</si>
  <si>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</si>
  <si>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</si>
  <si>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</si>
  <si>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</si>
  <si>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</si>
  <si>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</si>
  <si>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</si>
  <si>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</si>
  <si>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</si>
  <si>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</si>
  <si>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</si>
  <si>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</si>
  <si>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</si>
  <si>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</si>
  <si>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</si>
  <si>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</si>
  <si>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</si>
  <si>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</si>
  <si>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</si>
  <si>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</si>
  <si>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</si>
  <si>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</si>
  <si>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</si>
  <si>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</si>
  <si>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</si>
  <si>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</si>
  <si>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</si>
  <si>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</si>
  <si>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</si>
  <si>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</si>
  <si>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</si>
  <si>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</si>
  <si>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</si>
  <si>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</si>
  <si>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</si>
  <si>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</si>
  <si>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</si>
  <si>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</si>
  <si>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</si>
  <si>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</si>
  <si>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</si>
  <si>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</si>
  <si>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</si>
  <si>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</si>
  <si>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</si>
  <si>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</si>
  <si>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</si>
  <si>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</si>
  <si>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</si>
  <si>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</si>
  <si>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</si>
  <si>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</si>
  <si>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</si>
  <si>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</si>
  <si>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</si>
  <si>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</si>
  <si>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</si>
  <si>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</si>
  <si>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</si>
  <si>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</si>
  <si>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</si>
  <si>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</si>
  <si>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</si>
  <si>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</si>
  <si>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</si>
  <si>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</si>
  <si>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</si>
  <si>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</si>
  <si>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</si>
  <si>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</si>
  <si>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</si>
  <si>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</si>
  <si>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</si>
  <si>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</si>
  <si>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</si>
  <si>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</si>
  <si>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</si>
  <si>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</si>
  <si>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</si>
  <si>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</si>
  <si>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</si>
  <si>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</si>
  <si>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</si>
  <si>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</si>
  <si>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</si>
  <si>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</si>
  <si>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</si>
  <si>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</si>
  <si>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</si>
  <si>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</si>
  <si>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</si>
  <si>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</si>
  <si>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</si>
  <si>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</si>
  <si>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</si>
  <si>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</si>
  <si>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</si>
  <si>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</si>
  <si>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</si>
  <si>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</si>
  <si>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</si>
  <si>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</si>
  <si>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</si>
  <si>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</si>
  <si>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</si>
  <si>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</si>
  <si>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</si>
  <si>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</si>
  <si>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</si>
  <si>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</si>
  <si>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</si>
  <si>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</si>
  <si>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</si>
  <si>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</si>
  <si>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</si>
  <si>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</si>
  <si>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</si>
  <si>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</si>
  <si>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</si>
  <si>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</si>
  <si>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</si>
  <si>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</si>
  <si>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</si>
  <si>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</si>
  <si>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</si>
  <si>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</si>
  <si>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</si>
  <si>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</si>
  <si>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</si>
  <si>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</si>
  <si>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</si>
  <si>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</si>
  <si>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</si>
  <si>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</si>
  <si>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</si>
  <si>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</si>
  <si>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</si>
  <si>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</si>
  <si>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</si>
  <si>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</si>
  <si>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</si>
  <si>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</si>
  <si>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</si>
  <si>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</si>
  <si>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</si>
  <si>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</si>
  <si>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</si>
  <si>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</si>
  <si>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</si>
  <si>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</si>
  <si>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</si>
  <si>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</si>
  <si>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</si>
  <si>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</si>
  <si>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</si>
  <si>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</si>
  <si>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</si>
  <si>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</si>
  <si>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</si>
  <si>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</si>
  <si>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</si>
  <si>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</si>
  <si>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</si>
  <si>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</si>
  <si>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</si>
  <si>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</si>
  <si>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</si>
  <si>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</si>
  <si>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</si>
  <si>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</si>
  <si>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</si>
  <si>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</si>
  <si>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</si>
  <si>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</si>
  <si>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</si>
  <si>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M2</t>
  </si>
  <si>
    <t>GRANFPOLIS - Ref 22 Ago</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</si>
  <si>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</si>
  <si>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</si>
  <si>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</si>
  <si>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</si>
  <si>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</si>
  <si>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</si>
  <si>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</si>
  <si>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</si>
  <si>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</si>
  <si>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</si>
  <si>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</si>
  <si>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</si>
  <si>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</si>
  <si>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</si>
  <si>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</si>
  <si>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</si>
  <si>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[['Alfredo Wagner', 'Angelina', 'Rancho Queimado', 'Anitápolis', 'Florianópolis', 'São José', 'Palhoça', 'Biguaçu', 'Antônio Carlos', 'São Pedro de Alcântara', 'Garopaba', 'Paulo Lopes', 'Governador Celso Ramos', 'Santo Amaro da Imperatriz', 'Águas Mornas', 'São Bonifácio'], ['Leoberto Leal', 'São João Batista', 'Nova Trento', 'Canelinha', 'Major Gercino', 'Tijucas']]</t>
  </si>
  <si>
    <t>A3SA1</t>
  </si>
  <si>
    <t>['Alfredo Wagner', 'Angelina', 'Rancho Queimado', 'Anitápolis', 'Florianópolis', 'São José', 'Palhoça', 'Biguaçu', 'Antônio Carlos', 'São Pedro de Alcântara', 'Garopaba', 'Paulo Lopes', 'Governador Celso Ramos', 'Santo Amaro da Imperatriz', 'Águas Mornas', 'São Bonifácio']</t>
  </si>
  <si>
    <t>São José'</t>
  </si>
  <si>
    <t>A3SA2</t>
  </si>
  <si>
    <t>['Leoberto Leal', 'São João Batista', 'Nova Trento', 'Canelinha', 'Major Gercino', 'Tijucas']</t>
  </si>
  <si>
    <t>Nova Trento'</t>
  </si>
  <si>
    <t>São João Batista'</t>
  </si>
  <si>
    <t>[['Alfredo Wagner', 'Angelina', 'Rancho Queimado', 'Florianópolis', 'São José', 'Palhoça', 'Biguaçu', 'Antônio Carlos', 'São Pedro de Alcântara', 'Garopaba', 'Paulo Lopes', 'Governador Celso Ramos', 'Leoberto Leal', 'Santo Amaro da Imperatriz', 'Águas Mornas', 'São Bonifácio'], ['Anitápolis', 'São João Batista', 'Nova Trento', 'Canelinha', 'Major Gercino', 'Tijucas']]</t>
  </si>
  <si>
    <t>A4SA1</t>
  </si>
  <si>
    <t>['Alfredo Wagner', 'Angelina', 'Rancho Queimado', 'Florianópolis', 'São José', 'Palhoça', 'Biguaçu', 'Antônio Carlos', 'São Pedro de Alcântara', 'Garopaba', 'Paulo Lopes', 'Governador Celso Ramos', 'Leoberto Leal', 'Santo Amaro da Imperatriz', 'Águas Mornas', 'São Bonifácio']</t>
  </si>
  <si>
    <t>['Anitápolis', 'São João Batista', 'Nova Trento', 'Canelinha', 'Major Gercino', 'Tijucas']</t>
  </si>
  <si>
    <t>A5</t>
  </si>
  <si>
    <t>[['Alfredo Wagner', 'Anitápolis', 'Florianópolis', 'São José', 'Palhoça', 'Biguaçu', 'Antônio Carlos', 'São Pedro de Alcântara', 'Garopaba', 'Paulo Lopes', 'Santo Amaro da Imperatriz', 'Águas Mornas', 'São Bonifácio'], ['Angelina', 'Rancho Queimado', 'Governador Celso Ramos', 'Leoberto Leal', 'São João Batista', 'Nova Trento', 'Canelinha', 'Major Gercino', 'Tijucas']]</t>
  </si>
  <si>
    <t>A5SA1</t>
  </si>
  <si>
    <t>['Alfredo Wagner', 'Anitápolis', 'Florianópolis', 'São José', 'Palhoça', 'Biguaçu', 'Antônio Carlos', 'São Pedro de Alcântara', 'Garopaba', 'Paulo Lopes', 'Santo Amaro da Imperatriz', 'Águas Mornas', 'São Bonifácio']</t>
  </si>
  <si>
    <t>A5SA2</t>
  </si>
  <si>
    <t>['Angelina', 'Rancho Queimado', 'Governador Celso Ramos', 'Leoberto Leal', 'São João Batista', 'Nova Trento', 'Canelinha', 'Major Gercino', 'Tijucas']</t>
  </si>
  <si>
    <t>A6</t>
  </si>
  <si>
    <t>[['Alfredo Wagner', 'Florianópolis', 'São José', 'Palhoça', 'Biguaçu', 'Antônio Carlos', 'São Pedro de Alcântara', 'Garopaba', 'Paulo Lopes', 'Santo Amaro da Imperatriz', 'Águas Mornas', 'São Bonifácio'], ['Angelina', 'Rancho Queimado', 'Anitápolis', 'Governador Celso Ramos', 'Leoberto Leal', 'São João Batista', 'Nova Trento', 'Canelinha', 'Major Gercino', 'Tijucas']]</t>
  </si>
  <si>
    <t>A6SA1</t>
  </si>
  <si>
    <t>['Alfredo Wagner', 'Florianópolis', 'São José', 'Palhoça', 'Biguaçu', 'Antônio Carlos', 'São Pedro de Alcântara', 'Garopaba', 'Paulo Lopes', 'Santo Amaro da Imperatriz', 'Águas Mornas', 'São Bonifácio']</t>
  </si>
  <si>
    <t>A6SA2</t>
  </si>
  <si>
    <t>['Angelina', 'Rancho Queimado', 'Anitápolis', 'Governador Celso Ramos', 'Leoberto Leal', 'São João Batista', 'Nova Trento', 'Canelinha', 'Major Gercino', 'Tijucas']</t>
  </si>
  <si>
    <t>A7</t>
  </si>
  <si>
    <t>[['Angelina', 'Rancho Queimado', 'Anitápolis', 'Florianópolis', 'São José', 'Palhoça', 'Biguaçu', 'Antônio Carlos', 'São Pedro de Alcântara', 'Garopaba', 'Paulo Lopes', 'Santo Amaro da Imperatriz', 'Águas Mornas', 'São Bonifácio'], ['Alfredo Wagner', 'Governador Celso Ramos', 'Leoberto Leal', 'São João Batista', 'Nova Trento', 'Canelinha', 'Major Gercino', 'Tijucas']]</t>
  </si>
  <si>
    <t>A7SA1</t>
  </si>
  <si>
    <t>['Angelina', 'Rancho Queimado', 'Anitápolis', 'Florianópolis', 'São José', 'Palhoça', 'Biguaçu', 'Antônio Carlos', 'São Pedro de Alcântara', 'Garopaba', 'Paulo Lopes', 'Santo Amaro da Imperatriz', 'Águas Mornas', 'São Bonifácio']</t>
  </si>
  <si>
    <t>A7SA2</t>
  </si>
  <si>
    <t>['Alfredo Wagner', 'Governador Celso Ramos', 'Leoberto Leal', 'São João Batista', 'Nova Trento', 'Canelinha', 'Major Gercino', 'Tijucas']</t>
  </si>
  <si>
    <t>A8</t>
  </si>
  <si>
    <t>[['Florianópolis', 'São José', 'Palhoça', 'Biguaçu', 'Antônio Carlos', 'São Pedro de Alcântara', 'Garopaba', 'Paulo Lopes', 'Governador Celso Ramos', 'Santo Amaro da Imperatriz', 'Águas Mornas', 'São Bonifácio'], ['Alfredo Wagner', 'Angelina', 'Rancho Queimado', 'Anitápolis', 'Leoberto Leal', 'São João Batista', 'Nova Trento', 'Canelinha', 'Major Gercino', 'Tijucas']]</t>
  </si>
  <si>
    <t>A8SA1</t>
  </si>
  <si>
    <t>['Florianópolis', 'São José', 'Palhoça', 'Biguaçu', 'Antônio Carlos', 'São Pedro de Alcântara', 'Garopaba', 'Paulo Lopes', 'Governador Celso Ramos', 'Santo Amaro da Imperatriz', 'Águas Mornas', 'São Bonifácio']</t>
  </si>
  <si>
    <t>A8SA2</t>
  </si>
  <si>
    <t>['Alfredo Wagner', 'Angelina', 'Rancho Queimado', 'Anitápolis', 'Leoberto Leal', 'São João Batista', 'Nova Trento', 'Canelinha', 'Major Gercino', 'Tijucas']</t>
  </si>
  <si>
    <t>A9</t>
  </si>
  <si>
    <t>[['Florianópolis', 'São José', 'Palhoça', 'Biguaçu', 'Antônio Carlos', 'São Pedro de Alcântara', 'Garopaba', 'Paulo Lopes', 'Governador Celso Ramos', 'Santo Amaro da Imperatriz', 'Águas Mornas'], ['Alfredo Wagner', 'Angelina', 'Rancho Queimado', 'Anitápolis', 'Leoberto Leal', 'São Bonifácio', 'São João Batista', 'Nova Trento', 'Canelinha', 'Major Gercino', 'Tijucas']]</t>
  </si>
  <si>
    <t>A9SA1</t>
  </si>
  <si>
    <t>['Florianópolis', 'São José', 'Palhoça', 'Biguaçu', 'Antônio Carlos', 'São Pedro de Alcântara', 'Garopaba', 'Paulo Lopes', 'Governador Celso Ramos', 'Santo Amaro da Imperatriz', 'Águas Mornas']</t>
  </si>
  <si>
    <t>A9SA2</t>
  </si>
  <si>
    <t>['Alfredo Wagner', 'Angelina', 'Rancho Queimado', 'Anitápolis', 'Leoberto Leal', 'São Bonifácio', 'São João Batista', 'Nova Trento', 'Canelinha', 'Major Gercino', 'Tijucas']</t>
  </si>
  <si>
    <t>A10</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</si>
  <si>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</si>
  <si>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A10SA1</t>
  </si>
  <si>
    <t>['Alfredo Wagner', 'Angelina', 'Rancho Queimado', 'Anitápolis', 'Florianópolis', 'São José', 'Palhoça', 'Biguaçu', 'Antônio Carlos', 'São Pedro de Alcântara', 'Garopaba', 'Paulo Lopes', 'Governador Celso Ramos', 'Leoberto Leal', 'Santo Amaro da Imperatriz', 'Águas Mornas', 'São Bonifácio']</t>
  </si>
  <si>
    <t>A10SA2</t>
  </si>
  <si>
    <t>['São João Batista', 'Nova Trento', 'Canelinha', 'Major Gercino', 'Tijucas']</t>
  </si>
  <si>
    <t>A11</t>
  </si>
  <si>
    <t>[['Alfredo Wagner', 'Anitápolis', 'Florianópolis', 'São José', 'Palhoça', 'Biguaçu', 'Antônio Carlos', 'São Pedro de Alcântara', 'Garopaba', 'Paulo Lopes', 'Santo Amaro da Imperatriz', 'Águas Mornas'], ['Angelina', 'Rancho Queimado', 'Governador Celso Ramos', 'Leoberto Leal', 'São Bonifácio', 'São João Batista', 'Nova Trento', 'Canelinha', 'Major Gercino', 'Tijucas']]</t>
  </si>
  <si>
    <t>A11SA1</t>
  </si>
  <si>
    <t>['Alfredo Wagner', 'Anitápolis', 'Florianópolis', 'São José', 'Palhoça', 'Biguaçu', 'Antônio Carlos', 'São Pedro de Alcântara', 'Garopaba', 'Paulo Lopes', 'Santo Amaro da Imperatriz', 'Águas Mornas']</t>
  </si>
  <si>
    <t>A11SA2</t>
  </si>
  <si>
    <t>['Angelina', 'Rancho Queimado', 'Governador Celso Ramos', 'Leoberto Leal', 'São Bonifácio', 'São João Batista', 'Nova Trento', 'Canelinha', 'Major Gercino', 'Tijucas']</t>
  </si>
  <si>
    <t>Milh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</si>
</sst>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9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9.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8E34C5DA-35AB-4F28-B23D-7FAB6FCD4176}"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DD469C84-648C-4528-9267-282C47B4FD6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1FBC135D-9401-4340-9F54-0836175136D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C7FFB328-B7B4-4344-A2AE-22593149E99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Ref>
          </c:xVal>
          <c:yVal>
            <c:numRef>
              <c:f>'Dados - Gráfico'!$H$4:$H$7</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C84144F8-8BF4-4BCD-935A-C6337137280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0F354301-F7D6-470A-AB54-E341C6E7CE1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596205EE-4935-459B-9F49-88677944854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03FE9582-4A53-4B59-AEDB-FD71020A0C8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Ref>
          </c:xVal>
          <c:yVal>
            <c:numRef>
              <c:f>'Dados - Gráfico'!$H$8:$H$11</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0CA206A4-38D3-4EE7-B167-59220FC5DAF9}"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FC3BF1D7-74DD-45F9-91EF-C8160CE617F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4AB83A87-C7AA-47C7-A4FE-BFB9A68060D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7D68E6D8-A15A-4C40-AC5B-67CE25F1BC8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Ref>
          </c:xVal>
          <c:yVal>
            <c:numRef>
              <c:f>'Dados - Gráfico'!$H$12:$H$15</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M2A4SA2</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9702</v>
      </c>
      <c r="C1" s="27" t="s">
        <v>9701</v>
      </c>
      <c r="D1" s="27" t="s">
        <v>10066</v>
      </c>
      <c r="E1" s="26" t="s">
        <v>9699</v>
      </c>
      <c r="F1" s="26" t="s">
        <v>9700</v>
      </c>
      <c r="G1" s="28" t="s">
        <v>10063</v>
      </c>
      <c r="H1" s="28" t="s">
        <v>10064</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topLeftCell="E1" zoomScale="80" zoomScaleNormal="80" workbookViewId="0">
      <pane ySplit="1" topLeftCell="A5" activePane="bottomLeft" state="frozen"/>
      <selection pane="bottomLeft" activeCell="I37" sqref="I3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6"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9717</v>
      </c>
      <c r="B1" s="30" t="s">
        <v>9991</v>
      </c>
      <c r="C1" s="30" t="s">
        <v>10458</v>
      </c>
      <c r="D1" s="30" t="s">
        <v>9643</v>
      </c>
      <c r="E1" s="30" t="s">
        <v>9644</v>
      </c>
      <c r="F1" s="30" t="s">
        <v>9645</v>
      </c>
      <c r="G1" s="30" t="s">
        <v>9718</v>
      </c>
      <c r="H1" s="30" t="s">
        <v>9686</v>
      </c>
      <c r="I1" s="30" t="s">
        <v>9661</v>
      </c>
      <c r="J1" s="31" t="s">
        <v>9662</v>
      </c>
      <c r="K1" s="30" t="s">
        <v>9721</v>
      </c>
      <c r="L1" s="30" t="s">
        <v>9716</v>
      </c>
      <c r="M1" s="30" t="s">
        <v>9712</v>
      </c>
      <c r="N1" s="30" t="s">
        <v>9671</v>
      </c>
      <c r="O1" s="30" t="s">
        <v>9709</v>
      </c>
      <c r="P1" s="30" t="s">
        <v>9710</v>
      </c>
    </row>
    <row r="2" spans="1:16" ht="17.25" customHeight="1" x14ac:dyDescent="0.35">
      <c r="A2" s="88" t="s">
        <v>9640</v>
      </c>
      <c r="B2" s="18" t="s">
        <v>10062</v>
      </c>
      <c r="C2" s="18" t="s">
        <v>10459</v>
      </c>
      <c r="D2" s="48" t="s">
        <v>9638</v>
      </c>
      <c r="E2" s="52" t="s">
        <v>9663</v>
      </c>
      <c r="F2" s="8" t="s">
        <v>9642</v>
      </c>
      <c r="G2" s="8" t="s">
        <v>9719</v>
      </c>
      <c r="H2" s="8" t="s">
        <v>9688</v>
      </c>
      <c r="I2" s="85" t="s">
        <v>10639</v>
      </c>
      <c r="J2" s="53"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88"/>
      <c r="B3" s="18" t="s">
        <v>10062</v>
      </c>
      <c r="C3" s="18" t="s">
        <v>10459</v>
      </c>
      <c r="D3" s="48" t="s">
        <v>9641</v>
      </c>
      <c r="E3" s="52" t="s">
        <v>9664</v>
      </c>
      <c r="F3" s="8" t="s">
        <v>9642</v>
      </c>
      <c r="G3" s="8" t="s">
        <v>9719</v>
      </c>
      <c r="H3" s="8" t="s">
        <v>10136</v>
      </c>
      <c r="I3" s="85" t="s">
        <v>10640</v>
      </c>
      <c r="J3" s="53"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88" t="s">
        <v>9639</v>
      </c>
      <c r="B4" s="18" t="s">
        <v>10062</v>
      </c>
      <c r="C4" s="18" t="s">
        <v>10461</v>
      </c>
      <c r="D4" s="48" t="s">
        <v>9632</v>
      </c>
      <c r="E4" s="52" t="s">
        <v>9665</v>
      </c>
      <c r="F4" s="8" t="s">
        <v>9687</v>
      </c>
      <c r="G4" s="8" t="s">
        <v>9719</v>
      </c>
      <c r="H4" s="8" t="s">
        <v>9781</v>
      </c>
      <c r="I4" s="86">
        <v>0.9</v>
      </c>
      <c r="J4" s="53" t="s">
        <v>9780</v>
      </c>
      <c r="K4" s="8" t="s">
        <v>9780</v>
      </c>
      <c r="L4" s="8" t="s">
        <v>9780</v>
      </c>
      <c r="M4" s="8" t="s">
        <v>9780</v>
      </c>
      <c r="N4" s="8" t="str">
        <f t="shared" si="0"/>
        <v>Sim</v>
      </c>
      <c r="O4" s="8">
        <v>0.75</v>
      </c>
      <c r="P4" s="8">
        <v>1.25</v>
      </c>
    </row>
    <row r="5" spans="1:16" ht="17.25" customHeight="1" x14ac:dyDescent="0.35">
      <c r="A5" s="88"/>
      <c r="B5" s="18" t="s">
        <v>10062</v>
      </c>
      <c r="C5" s="18" t="s">
        <v>10461</v>
      </c>
      <c r="D5" s="48" t="s">
        <v>9633</v>
      </c>
      <c r="E5" s="52" t="s">
        <v>9666</v>
      </c>
      <c r="F5" s="8" t="s">
        <v>9687</v>
      </c>
      <c r="G5" s="8" t="s">
        <v>9719</v>
      </c>
      <c r="H5" s="8" t="s">
        <v>9634</v>
      </c>
      <c r="I5" s="86">
        <v>2.5</v>
      </c>
      <c r="J5" s="53" t="s">
        <v>9780</v>
      </c>
      <c r="K5" s="8" t="s">
        <v>10132</v>
      </c>
      <c r="L5" s="25" t="s">
        <v>10130</v>
      </c>
      <c r="M5" s="25" t="s">
        <v>9737</v>
      </c>
      <c r="N5" s="8" t="str">
        <f t="shared" si="0"/>
        <v>Sim</v>
      </c>
      <c r="O5" s="8">
        <v>0</v>
      </c>
      <c r="P5" s="8">
        <v>100</v>
      </c>
    </row>
    <row r="6" spans="1:16" ht="17.25" customHeight="1" x14ac:dyDescent="0.35">
      <c r="A6" s="88"/>
      <c r="B6" s="18" t="s">
        <v>10062</v>
      </c>
      <c r="C6" s="18" t="s">
        <v>10461</v>
      </c>
      <c r="D6" s="48" t="s">
        <v>9635</v>
      </c>
      <c r="E6" s="52" t="s">
        <v>9667</v>
      </c>
      <c r="F6" s="8" t="s">
        <v>9687</v>
      </c>
      <c r="G6" s="8" t="s">
        <v>9719</v>
      </c>
      <c r="H6" s="8" t="s">
        <v>9636</v>
      </c>
      <c r="I6" s="86">
        <v>0.5</v>
      </c>
      <c r="J6" s="53" t="s">
        <v>9780</v>
      </c>
      <c r="K6" s="8" t="s">
        <v>10132</v>
      </c>
      <c r="L6" s="25" t="s">
        <v>10130</v>
      </c>
      <c r="M6" s="25" t="s">
        <v>9738</v>
      </c>
      <c r="N6" s="8" t="str">
        <f t="shared" si="0"/>
        <v>Sim</v>
      </c>
      <c r="O6" s="8">
        <v>0</v>
      </c>
      <c r="P6" s="8">
        <v>100</v>
      </c>
    </row>
    <row r="7" spans="1:16" ht="17.25" customHeight="1" x14ac:dyDescent="0.35">
      <c r="A7" s="88"/>
      <c r="B7" s="18" t="s">
        <v>10062</v>
      </c>
      <c r="C7" s="18" t="s">
        <v>10461</v>
      </c>
      <c r="D7" s="48" t="s">
        <v>9637</v>
      </c>
      <c r="E7" s="52" t="s">
        <v>9668</v>
      </c>
      <c r="F7" s="8" t="s">
        <v>9687</v>
      </c>
      <c r="G7" s="8" t="s">
        <v>9719</v>
      </c>
      <c r="H7" s="8" t="s">
        <v>9636</v>
      </c>
      <c r="I7" s="86">
        <v>1</v>
      </c>
      <c r="J7" s="53" t="s">
        <v>9780</v>
      </c>
      <c r="K7" s="8" t="s">
        <v>10132</v>
      </c>
      <c r="L7" s="25" t="s">
        <v>10130</v>
      </c>
      <c r="M7" s="25" t="s">
        <v>9739</v>
      </c>
      <c r="N7" s="8" t="str">
        <f t="shared" si="0"/>
        <v>Sim</v>
      </c>
      <c r="O7" s="8">
        <v>0</v>
      </c>
      <c r="P7" s="8">
        <v>100</v>
      </c>
    </row>
    <row r="8" spans="1:16" ht="17.25" customHeight="1" x14ac:dyDescent="0.35">
      <c r="A8" s="88" t="s">
        <v>9660</v>
      </c>
      <c r="B8" s="18" t="s">
        <v>10062</v>
      </c>
      <c r="C8" s="18" t="s">
        <v>10460</v>
      </c>
      <c r="D8" s="48" t="s">
        <v>9646</v>
      </c>
      <c r="E8" s="52" t="s">
        <v>9672</v>
      </c>
      <c r="F8" s="8" t="s">
        <v>9687</v>
      </c>
      <c r="G8" s="8" t="s">
        <v>9719</v>
      </c>
      <c r="H8" s="8" t="s">
        <v>9634</v>
      </c>
      <c r="I8" s="54">
        <v>48.4</v>
      </c>
      <c r="J8" s="54">
        <v>48.4</v>
      </c>
      <c r="K8" s="8" t="s">
        <v>10132</v>
      </c>
      <c r="L8" s="25" t="s">
        <v>10130</v>
      </c>
      <c r="M8" s="25" t="s">
        <v>9741</v>
      </c>
      <c r="N8" s="8" t="str">
        <f t="shared" si="0"/>
        <v>Sim</v>
      </c>
      <c r="O8" s="8">
        <v>0</v>
      </c>
      <c r="P8" s="8">
        <v>100</v>
      </c>
    </row>
    <row r="9" spans="1:16" ht="17.25" customHeight="1" x14ac:dyDescent="0.35">
      <c r="A9" s="88"/>
      <c r="B9" s="18" t="s">
        <v>10062</v>
      </c>
      <c r="C9" s="18" t="s">
        <v>10460</v>
      </c>
      <c r="D9" s="48" t="s">
        <v>9647</v>
      </c>
      <c r="E9" s="52" t="s">
        <v>9673</v>
      </c>
      <c r="F9" s="8" t="s">
        <v>9687</v>
      </c>
      <c r="G9" s="8" t="s">
        <v>9719</v>
      </c>
      <c r="H9" s="8" t="s">
        <v>9634</v>
      </c>
      <c r="I9" s="54">
        <v>3</v>
      </c>
      <c r="J9" s="54">
        <v>3</v>
      </c>
      <c r="K9" s="8" t="s">
        <v>10132</v>
      </c>
      <c r="L9" s="25" t="s">
        <v>10130</v>
      </c>
      <c r="M9" s="25" t="s">
        <v>9742</v>
      </c>
      <c r="N9" s="8" t="str">
        <f t="shared" si="0"/>
        <v>Sim</v>
      </c>
      <c r="O9" s="8">
        <v>0</v>
      </c>
      <c r="P9" s="8">
        <v>100</v>
      </c>
    </row>
    <row r="10" spans="1:16" ht="17.25" customHeight="1" x14ac:dyDescent="0.35">
      <c r="A10" s="88"/>
      <c r="B10" s="18" t="s">
        <v>10062</v>
      </c>
      <c r="C10" s="18" t="s">
        <v>10460</v>
      </c>
      <c r="D10" s="48" t="s">
        <v>9648</v>
      </c>
      <c r="E10" s="52" t="s">
        <v>9674</v>
      </c>
      <c r="F10" s="8" t="s">
        <v>9687</v>
      </c>
      <c r="G10" s="8" t="s">
        <v>9719</v>
      </c>
      <c r="H10" s="8" t="s">
        <v>9634</v>
      </c>
      <c r="I10" s="54">
        <v>13.1</v>
      </c>
      <c r="J10" s="54">
        <v>13.1</v>
      </c>
      <c r="K10" s="8" t="s">
        <v>10132</v>
      </c>
      <c r="L10" s="25" t="s">
        <v>10130</v>
      </c>
      <c r="M10" s="25" t="s">
        <v>9743</v>
      </c>
      <c r="N10" s="8" t="str">
        <f t="shared" si="0"/>
        <v>Sim</v>
      </c>
      <c r="O10" s="8">
        <v>0</v>
      </c>
      <c r="P10" s="8">
        <v>100</v>
      </c>
    </row>
    <row r="11" spans="1:16" ht="17.25" customHeight="1" x14ac:dyDescent="0.35">
      <c r="A11" s="88"/>
      <c r="B11" s="18" t="s">
        <v>10062</v>
      </c>
      <c r="C11" s="18" t="s">
        <v>10460</v>
      </c>
      <c r="D11" s="48" t="s">
        <v>9649</v>
      </c>
      <c r="E11" s="52" t="s">
        <v>9675</v>
      </c>
      <c r="F11" s="8" t="s">
        <v>9687</v>
      </c>
      <c r="G11" s="8" t="s">
        <v>9719</v>
      </c>
      <c r="H11" s="8" t="s">
        <v>9634</v>
      </c>
      <c r="I11" s="54">
        <v>8.9</v>
      </c>
      <c r="J11" s="54">
        <v>8.9</v>
      </c>
      <c r="K11" s="8" t="s">
        <v>10132</v>
      </c>
      <c r="L11" s="25" t="s">
        <v>10130</v>
      </c>
      <c r="M11" s="25" t="s">
        <v>9744</v>
      </c>
      <c r="N11" s="8" t="str">
        <f t="shared" si="0"/>
        <v>Sim</v>
      </c>
      <c r="O11" s="8">
        <v>0</v>
      </c>
      <c r="P11" s="8">
        <v>100</v>
      </c>
    </row>
    <row r="12" spans="1:16" ht="17.25" customHeight="1" x14ac:dyDescent="0.35">
      <c r="A12" s="88"/>
      <c r="B12" s="18" t="s">
        <v>10062</v>
      </c>
      <c r="C12" s="18" t="s">
        <v>10460</v>
      </c>
      <c r="D12" s="48" t="s">
        <v>9650</v>
      </c>
      <c r="E12" s="52" t="s">
        <v>9676</v>
      </c>
      <c r="F12" s="8" t="s">
        <v>9687</v>
      </c>
      <c r="G12" s="8" t="s">
        <v>9719</v>
      </c>
      <c r="H12" s="8" t="s">
        <v>9634</v>
      </c>
      <c r="I12" s="54">
        <v>4.5999999999999996</v>
      </c>
      <c r="J12" s="54">
        <v>4.5999999999999996</v>
      </c>
      <c r="K12" s="8" t="s">
        <v>10132</v>
      </c>
      <c r="L12" s="25" t="s">
        <v>10130</v>
      </c>
      <c r="M12" s="25" t="s">
        <v>9745</v>
      </c>
      <c r="N12" s="8" t="str">
        <f t="shared" si="0"/>
        <v>Sim</v>
      </c>
      <c r="O12" s="8">
        <v>0</v>
      </c>
      <c r="P12" s="8">
        <v>100</v>
      </c>
    </row>
    <row r="13" spans="1:16" ht="17.25" customHeight="1" x14ac:dyDescent="0.35">
      <c r="A13" s="88"/>
      <c r="B13" s="18" t="s">
        <v>10062</v>
      </c>
      <c r="C13" s="18" t="s">
        <v>10460</v>
      </c>
      <c r="D13" s="48" t="s">
        <v>9651</v>
      </c>
      <c r="E13" s="52" t="s">
        <v>9677</v>
      </c>
      <c r="F13" s="8" t="s">
        <v>9687</v>
      </c>
      <c r="G13" s="8" t="s">
        <v>9719</v>
      </c>
      <c r="H13" s="8" t="s">
        <v>9634</v>
      </c>
      <c r="I13" s="54">
        <v>2.4</v>
      </c>
      <c r="J13" s="54">
        <v>2.4</v>
      </c>
      <c r="K13" s="8" t="s">
        <v>10132</v>
      </c>
      <c r="L13" s="25" t="s">
        <v>10130</v>
      </c>
      <c r="M13" s="25" t="s">
        <v>9746</v>
      </c>
      <c r="N13" s="8" t="str">
        <f t="shared" si="0"/>
        <v>Sim</v>
      </c>
      <c r="O13" s="8">
        <v>0</v>
      </c>
      <c r="P13" s="8">
        <v>100</v>
      </c>
    </row>
    <row r="14" spans="1:16" ht="17.25" customHeight="1" x14ac:dyDescent="0.35">
      <c r="A14" s="88"/>
      <c r="B14" s="18" t="s">
        <v>10062</v>
      </c>
      <c r="C14" s="18" t="s">
        <v>10460</v>
      </c>
      <c r="D14" s="48" t="s">
        <v>9652</v>
      </c>
      <c r="E14" s="52" t="s">
        <v>9678</v>
      </c>
      <c r="F14" s="8" t="s">
        <v>9687</v>
      </c>
      <c r="G14" s="8" t="s">
        <v>9719</v>
      </c>
      <c r="H14" s="8" t="s">
        <v>9634</v>
      </c>
      <c r="I14" s="54">
        <v>2.2999999999999998</v>
      </c>
      <c r="J14" s="54">
        <v>2.2999999999999998</v>
      </c>
      <c r="K14" s="8" t="s">
        <v>10132</v>
      </c>
      <c r="L14" s="25" t="s">
        <v>10130</v>
      </c>
      <c r="M14" s="25" t="s">
        <v>9747</v>
      </c>
      <c r="N14" s="8" t="str">
        <f t="shared" si="0"/>
        <v>Sim</v>
      </c>
      <c r="O14" s="8">
        <v>0</v>
      </c>
      <c r="P14" s="8">
        <v>100</v>
      </c>
    </row>
    <row r="15" spans="1:16" ht="17.25" customHeight="1" x14ac:dyDescent="0.35">
      <c r="A15" s="88"/>
      <c r="B15" s="18" t="s">
        <v>10062</v>
      </c>
      <c r="C15" s="18" t="s">
        <v>10460</v>
      </c>
      <c r="D15" s="48" t="s">
        <v>9653</v>
      </c>
      <c r="E15" s="52" t="s">
        <v>9679</v>
      </c>
      <c r="F15" s="8" t="s">
        <v>9687</v>
      </c>
      <c r="G15" s="8" t="s">
        <v>9719</v>
      </c>
      <c r="H15" s="8" t="s">
        <v>9634</v>
      </c>
      <c r="I15" s="54">
        <v>0.6</v>
      </c>
      <c r="J15" s="54">
        <v>0.6</v>
      </c>
      <c r="K15" s="8" t="s">
        <v>10132</v>
      </c>
      <c r="L15" s="25" t="s">
        <v>10130</v>
      </c>
      <c r="M15" s="25" t="s">
        <v>9748</v>
      </c>
      <c r="N15" s="8" t="str">
        <f t="shared" si="0"/>
        <v>Sim</v>
      </c>
      <c r="O15" s="8">
        <v>0</v>
      </c>
      <c r="P15" s="8">
        <v>100</v>
      </c>
    </row>
    <row r="16" spans="1:16" ht="17.25" customHeight="1" x14ac:dyDescent="0.35">
      <c r="A16" s="88"/>
      <c r="B16" s="18" t="s">
        <v>10062</v>
      </c>
      <c r="C16" s="18" t="s">
        <v>10460</v>
      </c>
      <c r="D16" s="48" t="s">
        <v>9654</v>
      </c>
      <c r="E16" s="52" t="s">
        <v>9680</v>
      </c>
      <c r="F16" s="8" t="s">
        <v>9687</v>
      </c>
      <c r="G16" s="8" t="s">
        <v>9719</v>
      </c>
      <c r="H16" s="8" t="s">
        <v>9634</v>
      </c>
      <c r="I16" s="54">
        <v>2.6</v>
      </c>
      <c r="J16" s="54">
        <v>2.6</v>
      </c>
      <c r="K16" s="8" t="s">
        <v>10132</v>
      </c>
      <c r="L16" s="25" t="s">
        <v>10130</v>
      </c>
      <c r="M16" s="25" t="s">
        <v>9749</v>
      </c>
      <c r="N16" s="8" t="str">
        <f t="shared" si="0"/>
        <v>Sim</v>
      </c>
      <c r="O16" s="8">
        <v>0</v>
      </c>
      <c r="P16" s="8">
        <v>100</v>
      </c>
    </row>
    <row r="17" spans="1:16" ht="17.25" customHeight="1" x14ac:dyDescent="0.35">
      <c r="A17" s="88"/>
      <c r="B17" s="18" t="s">
        <v>10062</v>
      </c>
      <c r="C17" s="18" t="s">
        <v>10460</v>
      </c>
      <c r="D17" s="48" t="s">
        <v>9655</v>
      </c>
      <c r="E17" s="52" t="s">
        <v>9681</v>
      </c>
      <c r="F17" s="8" t="s">
        <v>9687</v>
      </c>
      <c r="G17" s="8" t="s">
        <v>9719</v>
      </c>
      <c r="H17" s="8" t="s">
        <v>9634</v>
      </c>
      <c r="I17" s="54">
        <v>0.7</v>
      </c>
      <c r="J17" s="54">
        <v>0.7</v>
      </c>
      <c r="K17" s="8" t="s">
        <v>10132</v>
      </c>
      <c r="L17" s="25" t="s">
        <v>10130</v>
      </c>
      <c r="M17" s="25" t="s">
        <v>9750</v>
      </c>
      <c r="N17" s="8" t="str">
        <f t="shared" si="0"/>
        <v>Sim</v>
      </c>
      <c r="O17" s="8">
        <v>0</v>
      </c>
      <c r="P17" s="8">
        <v>100</v>
      </c>
    </row>
    <row r="18" spans="1:16" ht="17.25" customHeight="1" x14ac:dyDescent="0.35">
      <c r="A18" s="88"/>
      <c r="B18" s="18" t="s">
        <v>10062</v>
      </c>
      <c r="C18" s="18" t="s">
        <v>10460</v>
      </c>
      <c r="D18" s="48" t="s">
        <v>9656</v>
      </c>
      <c r="E18" s="52" t="s">
        <v>9682</v>
      </c>
      <c r="F18" s="8" t="s">
        <v>9687</v>
      </c>
      <c r="G18" s="8" t="s">
        <v>9719</v>
      </c>
      <c r="H18" s="8" t="s">
        <v>9634</v>
      </c>
      <c r="I18" s="54">
        <v>4</v>
      </c>
      <c r="J18" s="54">
        <v>4</v>
      </c>
      <c r="K18" s="8" t="s">
        <v>10132</v>
      </c>
      <c r="L18" s="25" t="s">
        <v>10130</v>
      </c>
      <c r="M18" s="25" t="s">
        <v>9751</v>
      </c>
      <c r="N18" s="8" t="str">
        <f t="shared" si="0"/>
        <v>Sim</v>
      </c>
      <c r="O18" s="8">
        <v>0</v>
      </c>
      <c r="P18" s="8">
        <v>100</v>
      </c>
    </row>
    <row r="19" spans="1:16" ht="17.25" customHeight="1" x14ac:dyDescent="0.35">
      <c r="A19" s="88"/>
      <c r="B19" s="18" t="s">
        <v>10062</v>
      </c>
      <c r="C19" s="18" t="s">
        <v>10460</v>
      </c>
      <c r="D19" s="48" t="s">
        <v>9657</v>
      </c>
      <c r="E19" s="52" t="s">
        <v>9683</v>
      </c>
      <c r="F19" s="8" t="s">
        <v>9687</v>
      </c>
      <c r="G19" s="8" t="s">
        <v>9719</v>
      </c>
      <c r="H19" s="8" t="s">
        <v>9634</v>
      </c>
      <c r="I19" s="54">
        <v>4.7</v>
      </c>
      <c r="J19" s="54">
        <v>4.7</v>
      </c>
      <c r="K19" s="8" t="s">
        <v>10132</v>
      </c>
      <c r="L19" s="25" t="s">
        <v>10130</v>
      </c>
      <c r="M19" s="25" t="s">
        <v>9752</v>
      </c>
      <c r="N19" s="8" t="str">
        <f t="shared" si="0"/>
        <v>Sim</v>
      </c>
      <c r="O19" s="8">
        <v>0</v>
      </c>
      <c r="P19" s="8">
        <v>100</v>
      </c>
    </row>
    <row r="20" spans="1:16" ht="17.25" customHeight="1" x14ac:dyDescent="0.35">
      <c r="A20" s="88"/>
      <c r="B20" s="18" t="s">
        <v>10062</v>
      </c>
      <c r="C20" s="18" t="s">
        <v>10460</v>
      </c>
      <c r="D20" s="48" t="s">
        <v>9658</v>
      </c>
      <c r="E20" s="52" t="s">
        <v>9684</v>
      </c>
      <c r="F20" s="8" t="s">
        <v>9687</v>
      </c>
      <c r="G20" s="8" t="s">
        <v>9719</v>
      </c>
      <c r="H20" s="8" t="s">
        <v>9634</v>
      </c>
      <c r="I20" s="54">
        <v>0</v>
      </c>
      <c r="J20" s="54">
        <v>0</v>
      </c>
      <c r="K20" s="8" t="s">
        <v>10132</v>
      </c>
      <c r="L20" s="25" t="s">
        <v>10130</v>
      </c>
      <c r="M20" s="25" t="s">
        <v>9753</v>
      </c>
      <c r="N20" s="8" t="str">
        <f t="shared" si="0"/>
        <v>Sim</v>
      </c>
      <c r="O20" s="8">
        <v>0</v>
      </c>
      <c r="P20" s="8">
        <v>100</v>
      </c>
    </row>
    <row r="21" spans="1:16" ht="17.25" customHeight="1" x14ac:dyDescent="0.35">
      <c r="A21" s="88"/>
      <c r="B21" s="18" t="s">
        <v>10062</v>
      </c>
      <c r="C21" s="18" t="s">
        <v>10460</v>
      </c>
      <c r="D21" s="48" t="s">
        <v>9659</v>
      </c>
      <c r="E21" s="41" t="s">
        <v>9685</v>
      </c>
      <c r="F21" s="8" t="s">
        <v>9687</v>
      </c>
      <c r="G21" s="8" t="s">
        <v>9719</v>
      </c>
      <c r="H21" s="8" t="s">
        <v>9634</v>
      </c>
      <c r="I21" s="54">
        <v>4.7</v>
      </c>
      <c r="J21" s="54">
        <v>4.7</v>
      </c>
      <c r="K21" s="8" t="s">
        <v>10132</v>
      </c>
      <c r="L21" s="25" t="s">
        <v>10130</v>
      </c>
      <c r="M21" s="25" t="s">
        <v>9754</v>
      </c>
      <c r="N21" s="8" t="str">
        <f t="shared" si="0"/>
        <v>Sim</v>
      </c>
      <c r="O21" s="8">
        <v>0</v>
      </c>
      <c r="P21" s="8">
        <v>100</v>
      </c>
    </row>
    <row r="22" spans="1:16" ht="17.25" customHeight="1" x14ac:dyDescent="0.35">
      <c r="A22" s="88"/>
      <c r="B22" s="18" t="s">
        <v>10062</v>
      </c>
      <c r="C22" s="18" t="s">
        <v>10460</v>
      </c>
      <c r="D22" s="48" t="s">
        <v>10482</v>
      </c>
      <c r="E22" s="41" t="s">
        <v>10483</v>
      </c>
      <c r="F22" s="8" t="s">
        <v>9687</v>
      </c>
      <c r="G22" s="8" t="s">
        <v>9719</v>
      </c>
      <c r="H22" s="8" t="s">
        <v>9634</v>
      </c>
      <c r="I22" s="54">
        <v>100</v>
      </c>
      <c r="J22" s="54">
        <v>100</v>
      </c>
      <c r="K22" s="8" t="s">
        <v>9780</v>
      </c>
      <c r="L22" s="25" t="s">
        <v>9780</v>
      </c>
      <c r="M22" s="25" t="s">
        <v>9780</v>
      </c>
      <c r="N22" s="8" t="str">
        <f t="shared" si="0"/>
        <v>Sim</v>
      </c>
      <c r="O22" s="8">
        <v>100</v>
      </c>
      <c r="P22" s="8">
        <v>100</v>
      </c>
    </row>
    <row r="23" spans="1:16" ht="17.25" customHeight="1" x14ac:dyDescent="0.35">
      <c r="A23" s="88" t="s">
        <v>9697</v>
      </c>
      <c r="B23" s="18" t="s">
        <v>10062</v>
      </c>
      <c r="C23" s="18" t="s">
        <v>10462</v>
      </c>
      <c r="D23" s="48" t="s">
        <v>9689</v>
      </c>
      <c r="E23" s="52" t="s">
        <v>9703</v>
      </c>
      <c r="F23" s="8" t="s">
        <v>9687</v>
      </c>
      <c r="G23" s="8" t="s">
        <v>9719</v>
      </c>
      <c r="H23" s="8" t="s">
        <v>9634</v>
      </c>
      <c r="I23" s="54">
        <v>50</v>
      </c>
      <c r="J23" s="54">
        <v>30</v>
      </c>
      <c r="K23" s="54" t="s">
        <v>9780</v>
      </c>
      <c r="L23" s="54" t="s">
        <v>9780</v>
      </c>
      <c r="M23" s="54" t="s">
        <v>9780</v>
      </c>
      <c r="N23" s="8" t="str">
        <f t="shared" si="0"/>
        <v>Sim</v>
      </c>
      <c r="O23" s="25">
        <v>20</v>
      </c>
      <c r="P23" s="25">
        <v>80</v>
      </c>
    </row>
    <row r="24" spans="1:16" ht="17.25" customHeight="1" x14ac:dyDescent="0.35">
      <c r="A24" s="88"/>
      <c r="B24" s="18" t="s">
        <v>10062</v>
      </c>
      <c r="C24" s="18" t="s">
        <v>10462</v>
      </c>
      <c r="D24" s="48" t="s">
        <v>9690</v>
      </c>
      <c r="E24" s="52" t="s">
        <v>9704</v>
      </c>
      <c r="F24" s="8" t="s">
        <v>9687</v>
      </c>
      <c r="G24" s="8" t="s">
        <v>9719</v>
      </c>
      <c r="H24" s="8" t="s">
        <v>10143</v>
      </c>
      <c r="I24" s="54">
        <v>35</v>
      </c>
      <c r="J24" s="54">
        <v>30</v>
      </c>
      <c r="K24" s="8" t="s">
        <v>10132</v>
      </c>
      <c r="L24" s="25" t="s">
        <v>10130</v>
      </c>
      <c r="M24" s="25" t="s">
        <v>10001</v>
      </c>
      <c r="N24" s="8" t="str">
        <f t="shared" si="0"/>
        <v>Sim</v>
      </c>
      <c r="O24" s="25">
        <v>20</v>
      </c>
      <c r="P24" s="25">
        <v>35</v>
      </c>
    </row>
    <row r="25" spans="1:16" ht="17.25" customHeight="1" x14ac:dyDescent="0.35">
      <c r="A25" s="88"/>
      <c r="B25" s="18" t="s">
        <v>10062</v>
      </c>
      <c r="C25" s="18" t="s">
        <v>10462</v>
      </c>
      <c r="D25" s="48" t="s">
        <v>9691</v>
      </c>
      <c r="E25" s="52" t="s">
        <v>9705</v>
      </c>
      <c r="F25" s="8" t="s">
        <v>9687</v>
      </c>
      <c r="G25" s="8" t="s">
        <v>9719</v>
      </c>
      <c r="H25" s="8" t="s">
        <v>9634</v>
      </c>
      <c r="I25" s="54">
        <v>25</v>
      </c>
      <c r="J25" s="54">
        <v>20</v>
      </c>
      <c r="K25" s="8" t="s">
        <v>10132</v>
      </c>
      <c r="L25" s="25" t="s">
        <v>10130</v>
      </c>
      <c r="M25" s="25" t="s">
        <v>10002</v>
      </c>
      <c r="N25" s="8" t="str">
        <f t="shared" si="0"/>
        <v>Sim</v>
      </c>
      <c r="O25" s="25">
        <v>15</v>
      </c>
      <c r="P25" s="25">
        <v>40</v>
      </c>
    </row>
    <row r="26" spans="1:16" ht="17.25" customHeight="1" x14ac:dyDescent="0.35">
      <c r="A26" s="88"/>
      <c r="B26" s="18" t="s">
        <v>10062</v>
      </c>
      <c r="C26" s="18" t="s">
        <v>10462</v>
      </c>
      <c r="D26" s="55" t="s">
        <v>10126</v>
      </c>
      <c r="E26" s="52" t="s">
        <v>10144</v>
      </c>
      <c r="F26" s="8" t="s">
        <v>9687</v>
      </c>
      <c r="G26" s="8" t="s">
        <v>9719</v>
      </c>
      <c r="H26" s="8" t="s">
        <v>10128</v>
      </c>
      <c r="I26" s="54">
        <v>175</v>
      </c>
      <c r="J26" s="54">
        <v>100</v>
      </c>
      <c r="K26" s="54" t="s">
        <v>10132</v>
      </c>
      <c r="L26" s="25" t="s">
        <v>10130</v>
      </c>
      <c r="M26" s="25" t="s">
        <v>10131</v>
      </c>
      <c r="N26" s="8" t="str">
        <f t="shared" si="0"/>
        <v>Sim</v>
      </c>
      <c r="O26" s="25">
        <v>75</v>
      </c>
      <c r="P26" s="25">
        <v>300</v>
      </c>
    </row>
    <row r="27" spans="1:16" ht="17.25" customHeight="1" x14ac:dyDescent="0.35">
      <c r="A27" s="88"/>
      <c r="B27" s="18" t="s">
        <v>10062</v>
      </c>
      <c r="C27" s="18" t="s">
        <v>10462</v>
      </c>
      <c r="D27" s="55" t="s">
        <v>10145</v>
      </c>
      <c r="E27" s="52" t="s">
        <v>10148</v>
      </c>
      <c r="F27" s="8" t="s">
        <v>9687</v>
      </c>
      <c r="G27" s="8" t="s">
        <v>9719</v>
      </c>
      <c r="H27" s="8" t="s">
        <v>10129</v>
      </c>
      <c r="I27" s="54">
        <v>300</v>
      </c>
      <c r="J27" s="54">
        <v>200</v>
      </c>
      <c r="K27" s="54" t="s">
        <v>9780</v>
      </c>
      <c r="L27" s="25" t="s">
        <v>9780</v>
      </c>
      <c r="M27" s="25" t="s">
        <v>9780</v>
      </c>
      <c r="N27" s="8" t="str">
        <f t="shared" si="0"/>
        <v>Sim</v>
      </c>
      <c r="O27" s="25">
        <v>100</v>
      </c>
      <c r="P27" s="25">
        <v>500</v>
      </c>
    </row>
    <row r="28" spans="1:16" ht="17.25" customHeight="1" x14ac:dyDescent="0.35">
      <c r="A28" s="88"/>
      <c r="B28" s="18" t="s">
        <v>10062</v>
      </c>
      <c r="C28" s="18" t="s">
        <v>10462</v>
      </c>
      <c r="D28" s="55" t="s">
        <v>10127</v>
      </c>
      <c r="E28" s="52" t="s">
        <v>10147</v>
      </c>
      <c r="F28" s="8" t="s">
        <v>9687</v>
      </c>
      <c r="G28" s="8" t="s">
        <v>9719</v>
      </c>
      <c r="H28" s="8" t="s">
        <v>9634</v>
      </c>
      <c r="I28" s="54">
        <v>2.5</v>
      </c>
      <c r="J28" s="54">
        <v>2.5</v>
      </c>
      <c r="K28" s="25" t="s">
        <v>9780</v>
      </c>
      <c r="L28" s="25" t="s">
        <v>9780</v>
      </c>
      <c r="M28" s="25" t="s">
        <v>9780</v>
      </c>
      <c r="N28" s="8" t="str">
        <f t="shared" si="0"/>
        <v>Sim</v>
      </c>
      <c r="O28" s="25">
        <v>0</v>
      </c>
      <c r="P28" s="25">
        <v>5</v>
      </c>
    </row>
    <row r="29" spans="1:16" ht="17.25" customHeight="1" x14ac:dyDescent="0.35">
      <c r="A29" s="88"/>
      <c r="B29" s="18" t="s">
        <v>10062</v>
      </c>
      <c r="C29" s="18" t="s">
        <v>10462</v>
      </c>
      <c r="D29" s="48" t="s">
        <v>9692</v>
      </c>
      <c r="E29" s="52" t="s">
        <v>9990</v>
      </c>
      <c r="F29" s="8" t="s">
        <v>9687</v>
      </c>
      <c r="G29" s="8" t="s">
        <v>9719</v>
      </c>
      <c r="H29" s="8" t="s">
        <v>9698</v>
      </c>
      <c r="I29" s="54">
        <v>500</v>
      </c>
      <c r="J29" s="54">
        <v>300</v>
      </c>
      <c r="K29" s="8" t="s">
        <v>10132</v>
      </c>
      <c r="L29" s="25" t="s">
        <v>10130</v>
      </c>
      <c r="M29" s="25" t="s">
        <v>10003</v>
      </c>
      <c r="N29" s="8" t="str">
        <f t="shared" si="0"/>
        <v>Sim</v>
      </c>
      <c r="O29" s="25">
        <v>200</v>
      </c>
      <c r="P29" s="25">
        <v>1000</v>
      </c>
    </row>
    <row r="30" spans="1:16" ht="17.25" customHeight="1" x14ac:dyDescent="0.35">
      <c r="A30" s="88"/>
      <c r="B30" s="18" t="s">
        <v>10062</v>
      </c>
      <c r="C30" s="18" t="s">
        <v>10462</v>
      </c>
      <c r="D30" s="48" t="s">
        <v>9693</v>
      </c>
      <c r="E30" s="57" t="s">
        <v>9706</v>
      </c>
      <c r="F30" s="8" t="s">
        <v>9687</v>
      </c>
      <c r="G30" s="8" t="s">
        <v>9720</v>
      </c>
      <c r="H30" s="8" t="s">
        <v>9634</v>
      </c>
      <c r="I30" s="54">
        <f>IFERROR(((I29-I27)+((I23/100)-(I28/100))*I26)/I29*100,"")</f>
        <v>56.625</v>
      </c>
      <c r="J30" s="54">
        <f>(((J29-J27)+((J23/100)-(J28/100))*J26)/J29)*100</f>
        <v>42.5</v>
      </c>
      <c r="K30" s="8" t="s">
        <v>9780</v>
      </c>
      <c r="L30" s="25" t="s">
        <v>9780</v>
      </c>
      <c r="M30" s="25" t="s">
        <v>9780</v>
      </c>
      <c r="N30" s="8" t="str">
        <f t="shared" si="0"/>
        <v>Sim</v>
      </c>
      <c r="O30" s="25">
        <v>20</v>
      </c>
      <c r="P30" s="25">
        <v>90</v>
      </c>
    </row>
    <row r="31" spans="1:16" ht="17.25" customHeight="1" x14ac:dyDescent="0.35">
      <c r="A31" s="88" t="s">
        <v>9711</v>
      </c>
      <c r="B31" s="18" t="s">
        <v>10146</v>
      </c>
      <c r="C31" s="18" t="s">
        <v>10467</v>
      </c>
      <c r="D31" s="48" t="s">
        <v>10484</v>
      </c>
      <c r="E31" s="52" t="s">
        <v>9669</v>
      </c>
      <c r="F31" s="8" t="s">
        <v>9687</v>
      </c>
      <c r="G31" s="8" t="s">
        <v>9719</v>
      </c>
      <c r="H31" s="8" t="s">
        <v>9782</v>
      </c>
      <c r="I31" s="86">
        <v>1.24</v>
      </c>
      <c r="J31" s="53" t="s">
        <v>9780</v>
      </c>
      <c r="K31" s="8" t="s">
        <v>10132</v>
      </c>
      <c r="L31" s="25" t="s">
        <v>10130</v>
      </c>
      <c r="M31" s="25" t="s">
        <v>9713</v>
      </c>
      <c r="N31" s="8" t="str">
        <f t="shared" si="0"/>
        <v>Sim</v>
      </c>
      <c r="O31" s="25">
        <v>0.5</v>
      </c>
      <c r="P31" s="25">
        <v>2.5</v>
      </c>
    </row>
    <row r="32" spans="1:16" ht="17.25" customHeight="1" x14ac:dyDescent="0.35">
      <c r="A32" s="88"/>
      <c r="B32" s="18" t="s">
        <v>10146</v>
      </c>
      <c r="C32" s="18" t="s">
        <v>10467</v>
      </c>
      <c r="D32" s="48" t="s">
        <v>9992</v>
      </c>
      <c r="E32" s="52" t="s">
        <v>9670</v>
      </c>
      <c r="F32" s="8" t="s">
        <v>9687</v>
      </c>
      <c r="G32" s="8" t="s">
        <v>9719</v>
      </c>
      <c r="H32" s="8" t="s">
        <v>9634</v>
      </c>
      <c r="I32" s="86">
        <v>30</v>
      </c>
      <c r="J32" s="53" t="s">
        <v>9780</v>
      </c>
      <c r="K32" s="8" t="s">
        <v>10132</v>
      </c>
      <c r="L32" s="25" t="s">
        <v>10130</v>
      </c>
      <c r="M32" s="25" t="s">
        <v>9715</v>
      </c>
      <c r="N32" s="8" t="str">
        <f t="shared" si="0"/>
        <v>Sim</v>
      </c>
      <c r="O32" s="25">
        <v>0</v>
      </c>
      <c r="P32" s="25">
        <v>100</v>
      </c>
    </row>
    <row r="33" spans="1:16" ht="17.25" customHeight="1" x14ac:dyDescent="0.35">
      <c r="A33" s="88"/>
      <c r="B33" s="18" t="s">
        <v>10146</v>
      </c>
      <c r="C33" s="18" t="s">
        <v>10467</v>
      </c>
      <c r="D33" s="48" t="s">
        <v>10642</v>
      </c>
      <c r="E33" s="52" t="s">
        <v>10644</v>
      </c>
      <c r="F33" s="8" t="s">
        <v>9687</v>
      </c>
      <c r="G33" s="8" t="s">
        <v>9719</v>
      </c>
      <c r="H33" s="8" t="s">
        <v>10710</v>
      </c>
      <c r="I33" s="86">
        <v>150</v>
      </c>
      <c r="J33" s="86">
        <v>150</v>
      </c>
      <c r="K33" s="25" t="s">
        <v>9780</v>
      </c>
      <c r="L33" s="25" t="s">
        <v>9780</v>
      </c>
      <c r="M33" s="25" t="s">
        <v>9780</v>
      </c>
      <c r="N33" s="8" t="str">
        <f t="shared" si="0"/>
        <v>Sim</v>
      </c>
      <c r="O33" s="25">
        <v>0</v>
      </c>
      <c r="P33" s="25">
        <v>500</v>
      </c>
    </row>
    <row r="34" spans="1:16" ht="17.25" customHeight="1" x14ac:dyDescent="0.35">
      <c r="A34" s="88"/>
      <c r="B34" s="18" t="s">
        <v>10146</v>
      </c>
      <c r="C34" s="18" t="s">
        <v>10467</v>
      </c>
      <c r="D34" s="48" t="s">
        <v>10643</v>
      </c>
      <c r="E34" s="52" t="s">
        <v>10645</v>
      </c>
      <c r="F34" s="8" t="s">
        <v>9687</v>
      </c>
      <c r="G34" s="8" t="s">
        <v>9719</v>
      </c>
      <c r="H34" s="8" t="s">
        <v>10710</v>
      </c>
      <c r="I34" s="86">
        <v>25</v>
      </c>
      <c r="J34" s="86">
        <v>25</v>
      </c>
      <c r="K34" s="25" t="s">
        <v>9780</v>
      </c>
      <c r="L34" s="25" t="s">
        <v>9780</v>
      </c>
      <c r="M34" s="25" t="s">
        <v>9780</v>
      </c>
      <c r="N34" s="8" t="str">
        <f t="shared" si="0"/>
        <v>Sim</v>
      </c>
      <c r="O34" s="25">
        <v>0</v>
      </c>
      <c r="P34" s="25">
        <v>250</v>
      </c>
    </row>
    <row r="35" spans="1:16" ht="17.25" customHeight="1" x14ac:dyDescent="0.35">
      <c r="A35" s="88"/>
      <c r="B35" s="18" t="s">
        <v>10146</v>
      </c>
      <c r="C35" s="18" t="s">
        <v>10498</v>
      </c>
      <c r="D35" s="48" t="s">
        <v>10499</v>
      </c>
      <c r="E35" s="52" t="s">
        <v>10500</v>
      </c>
      <c r="F35" s="8" t="s">
        <v>9642</v>
      </c>
      <c r="G35" s="8" t="s">
        <v>9719</v>
      </c>
      <c r="H35" s="8" t="s">
        <v>9688</v>
      </c>
      <c r="I35" s="35" t="s">
        <v>9720</v>
      </c>
      <c r="J35" s="56" t="s">
        <v>9719</v>
      </c>
      <c r="K35" s="25" t="s">
        <v>9780</v>
      </c>
      <c r="L35" s="25" t="s">
        <v>9780</v>
      </c>
      <c r="M35" s="25" t="s">
        <v>9780</v>
      </c>
      <c r="N35" s="8" t="str">
        <f t="shared" si="0"/>
        <v>Sim</v>
      </c>
      <c r="O35" s="25" t="s">
        <v>9780</v>
      </c>
      <c r="P35" s="25" t="s">
        <v>9780</v>
      </c>
    </row>
    <row r="36" spans="1:16" ht="17.25" customHeight="1" x14ac:dyDescent="0.35">
      <c r="A36" s="88"/>
      <c r="B36" s="18" t="s">
        <v>10501</v>
      </c>
      <c r="C36" s="18" t="s">
        <v>10498</v>
      </c>
      <c r="D36" s="48" t="s">
        <v>10502</v>
      </c>
      <c r="E36" s="52" t="s">
        <v>10503</v>
      </c>
      <c r="F36" s="8" t="s">
        <v>9642</v>
      </c>
      <c r="G36" s="8" t="s">
        <v>9719</v>
      </c>
      <c r="H36" s="8" t="s">
        <v>9688</v>
      </c>
      <c r="I36" s="35" t="s">
        <v>9720</v>
      </c>
      <c r="J36" s="56" t="s">
        <v>9719</v>
      </c>
      <c r="K36" s="25" t="s">
        <v>9780</v>
      </c>
      <c r="L36" s="25" t="s">
        <v>9780</v>
      </c>
      <c r="M36" s="25" t="s">
        <v>9780</v>
      </c>
      <c r="N36" s="8" t="str">
        <f t="shared" si="0"/>
        <v>Sim</v>
      </c>
      <c r="O36" s="25" t="s">
        <v>9780</v>
      </c>
      <c r="P36" s="25" t="s">
        <v>9780</v>
      </c>
    </row>
    <row r="37" spans="1:16" ht="17.25" customHeight="1" x14ac:dyDescent="0.35">
      <c r="A37" s="88" t="s">
        <v>10137</v>
      </c>
      <c r="B37" s="25" t="s">
        <v>10146</v>
      </c>
      <c r="C37" s="25" t="s">
        <v>10463</v>
      </c>
      <c r="D37" s="55" t="s">
        <v>10138</v>
      </c>
      <c r="E37" s="41" t="s">
        <v>10140</v>
      </c>
      <c r="F37" s="25" t="s">
        <v>9687</v>
      </c>
      <c r="G37" s="25" t="s">
        <v>9719</v>
      </c>
      <c r="H37" s="25" t="s">
        <v>10142</v>
      </c>
      <c r="I37" s="35">
        <v>10</v>
      </c>
      <c r="J37" s="56">
        <v>10</v>
      </c>
      <c r="K37" s="25" t="s">
        <v>9780</v>
      </c>
      <c r="L37" s="25" t="s">
        <v>9780</v>
      </c>
      <c r="M37" s="25" t="s">
        <v>9780</v>
      </c>
      <c r="N37" s="8" t="str">
        <f t="shared" si="0"/>
        <v>Sim</v>
      </c>
      <c r="O37" s="25">
        <v>1</v>
      </c>
      <c r="P37" s="25">
        <v>13</v>
      </c>
    </row>
    <row r="38" spans="1:16" ht="17.25" customHeight="1" x14ac:dyDescent="0.35">
      <c r="A38" s="88"/>
      <c r="B38" s="25" t="s">
        <v>10146</v>
      </c>
      <c r="C38" s="25" t="s">
        <v>10463</v>
      </c>
      <c r="D38" s="55" t="s">
        <v>10139</v>
      </c>
      <c r="E38" s="41" t="s">
        <v>10141</v>
      </c>
      <c r="F38" s="25" t="s">
        <v>9687</v>
      </c>
      <c r="G38" s="25" t="s">
        <v>9719</v>
      </c>
      <c r="H38" s="25" t="s">
        <v>9786</v>
      </c>
      <c r="I38" s="35">
        <v>100</v>
      </c>
      <c r="J38" s="56">
        <v>0</v>
      </c>
      <c r="K38" s="25" t="s">
        <v>9780</v>
      </c>
      <c r="L38" s="25" t="s">
        <v>9780</v>
      </c>
      <c r="M38" s="25" t="s">
        <v>9780</v>
      </c>
      <c r="N38" s="8" t="str">
        <f t="shared" si="0"/>
        <v>Sim</v>
      </c>
      <c r="O38" s="25">
        <v>0</v>
      </c>
      <c r="P38" s="25">
        <v>500</v>
      </c>
    </row>
    <row r="39" spans="1:16" ht="17.25" customHeight="1" x14ac:dyDescent="0.35">
      <c r="A39" s="88"/>
      <c r="B39" s="18" t="s">
        <v>10146</v>
      </c>
      <c r="C39" s="18" t="s">
        <v>10463</v>
      </c>
      <c r="D39" s="55" t="s">
        <v>10134</v>
      </c>
      <c r="E39" s="41" t="s">
        <v>10135</v>
      </c>
      <c r="F39" s="25" t="s">
        <v>9642</v>
      </c>
      <c r="G39" s="25" t="s">
        <v>9719</v>
      </c>
      <c r="H39" s="25" t="s">
        <v>10136</v>
      </c>
      <c r="I39" s="35" t="s">
        <v>10641</v>
      </c>
      <c r="J39" s="56" t="s">
        <v>9780</v>
      </c>
      <c r="K39" s="25" t="s">
        <v>9780</v>
      </c>
      <c r="L39" s="25" t="s">
        <v>9780</v>
      </c>
      <c r="M39" s="25" t="s">
        <v>9780</v>
      </c>
      <c r="N39" s="8" t="str">
        <f t="shared" si="0"/>
        <v>Sim</v>
      </c>
      <c r="O39" s="25" t="s">
        <v>9780</v>
      </c>
      <c r="P39" s="25" t="s">
        <v>9780</v>
      </c>
    </row>
    <row r="40" spans="1:16" ht="17.25" customHeight="1" x14ac:dyDescent="0.35">
      <c r="A40" s="88"/>
      <c r="B40" s="18" t="s">
        <v>10146</v>
      </c>
      <c r="C40" s="18" t="s">
        <v>10498</v>
      </c>
      <c r="D40" s="55" t="s">
        <v>10480</v>
      </c>
      <c r="E40" s="41" t="s">
        <v>10481</v>
      </c>
      <c r="F40" s="25" t="s">
        <v>9642</v>
      </c>
      <c r="G40" s="25" t="s">
        <v>9719</v>
      </c>
      <c r="H40" s="25" t="s">
        <v>9688</v>
      </c>
      <c r="I40" s="35" t="s">
        <v>9720</v>
      </c>
      <c r="J40" s="56" t="s">
        <v>9719</v>
      </c>
      <c r="K40" s="25" t="s">
        <v>9780</v>
      </c>
      <c r="L40" s="25" t="s">
        <v>9780</v>
      </c>
      <c r="M40" s="25" t="s">
        <v>9780</v>
      </c>
      <c r="N40" s="8" t="str">
        <f t="shared" si="0"/>
        <v>Sim</v>
      </c>
      <c r="O40" s="25" t="s">
        <v>9780</v>
      </c>
      <c r="P40" s="25" t="s">
        <v>9780</v>
      </c>
    </row>
    <row r="41" spans="1:16" ht="17.25" customHeight="1" x14ac:dyDescent="0.4">
      <c r="A41" s="88" t="s">
        <v>10183</v>
      </c>
      <c r="B41" s="18" t="s">
        <v>10046</v>
      </c>
      <c r="C41" s="18" t="s">
        <v>10470</v>
      </c>
      <c r="D41" s="55" t="s">
        <v>10184</v>
      </c>
      <c r="E41" s="41" t="s">
        <v>10190</v>
      </c>
      <c r="F41" s="25" t="s">
        <v>9687</v>
      </c>
      <c r="G41" s="25" t="s">
        <v>9719</v>
      </c>
      <c r="H41" s="25" t="s">
        <v>10347</v>
      </c>
      <c r="I41" s="35"/>
      <c r="J41" s="56">
        <v>100</v>
      </c>
      <c r="K41" s="8" t="s">
        <v>10132</v>
      </c>
      <c r="L41" s="64" t="s">
        <v>10186</v>
      </c>
      <c r="M41" s="64" t="s">
        <v>10187</v>
      </c>
      <c r="N41" s="8" t="str">
        <f t="shared" si="0"/>
        <v>Não</v>
      </c>
      <c r="O41" s="25">
        <v>20</v>
      </c>
      <c r="P41" s="25">
        <v>100</v>
      </c>
    </row>
    <row r="42" spans="1:16" ht="17.25" customHeight="1" x14ac:dyDescent="0.4">
      <c r="A42" s="88"/>
      <c r="B42" s="18" t="s">
        <v>10046</v>
      </c>
      <c r="C42" s="18" t="s">
        <v>10470</v>
      </c>
      <c r="D42" s="55" t="s">
        <v>10185</v>
      </c>
      <c r="E42" s="41" t="s">
        <v>10189</v>
      </c>
      <c r="F42" s="25" t="s">
        <v>9687</v>
      </c>
      <c r="G42" s="25" t="s">
        <v>9719</v>
      </c>
      <c r="H42" s="25" t="s">
        <v>10347</v>
      </c>
      <c r="I42" s="35"/>
      <c r="J42" s="56">
        <v>25</v>
      </c>
      <c r="K42" s="8" t="s">
        <v>10132</v>
      </c>
      <c r="L42" s="64" t="s">
        <v>10348</v>
      </c>
      <c r="M42" s="64" t="s">
        <v>10188</v>
      </c>
      <c r="N42" s="8" t="str">
        <f t="shared" si="0"/>
        <v>Não</v>
      </c>
      <c r="O42" s="25">
        <v>5</v>
      </c>
      <c r="P42" s="25">
        <v>50</v>
      </c>
    </row>
    <row r="43" spans="1:16" ht="17.25" customHeight="1" x14ac:dyDescent="0.35">
      <c r="A43" s="88" t="s">
        <v>9732</v>
      </c>
      <c r="B43" s="18" t="s">
        <v>10046</v>
      </c>
      <c r="C43" s="18" t="s">
        <v>10464</v>
      </c>
      <c r="D43" s="55" t="s">
        <v>9722</v>
      </c>
      <c r="E43" s="57" t="s">
        <v>10177</v>
      </c>
      <c r="F43" s="8" t="s">
        <v>9687</v>
      </c>
      <c r="G43" s="8" t="s">
        <v>9719</v>
      </c>
      <c r="H43" s="25" t="s">
        <v>9733</v>
      </c>
      <c r="I43" s="54"/>
      <c r="J43" s="54">
        <v>6</v>
      </c>
      <c r="K43" s="8" t="s">
        <v>10132</v>
      </c>
      <c r="L43" s="25" t="s">
        <v>10130</v>
      </c>
      <c r="M43" s="25" t="s">
        <v>9736</v>
      </c>
      <c r="N43" s="8" t="str">
        <f t="shared" si="0"/>
        <v>Não</v>
      </c>
      <c r="O43" s="25">
        <v>1</v>
      </c>
      <c r="P43" s="25">
        <v>10</v>
      </c>
    </row>
    <row r="44" spans="1:16" ht="17.25" customHeight="1" x14ac:dyDescent="0.35">
      <c r="A44" s="88"/>
      <c r="B44" s="18" t="s">
        <v>10046</v>
      </c>
      <c r="C44" s="18" t="s">
        <v>10464</v>
      </c>
      <c r="D44" s="55" t="s">
        <v>9723</v>
      </c>
      <c r="E44" s="57" t="s">
        <v>10178</v>
      </c>
      <c r="F44" s="8" t="s">
        <v>9687</v>
      </c>
      <c r="G44" s="8" t="s">
        <v>9719</v>
      </c>
      <c r="H44" s="25" t="s">
        <v>10306</v>
      </c>
      <c r="I44" s="54"/>
      <c r="J44" s="54">
        <v>5.5</v>
      </c>
      <c r="K44" s="8" t="s">
        <v>10132</v>
      </c>
      <c r="L44" s="25" t="s">
        <v>10130</v>
      </c>
      <c r="M44" s="25" t="s">
        <v>9737</v>
      </c>
      <c r="N44" s="8" t="str">
        <f t="shared" si="0"/>
        <v>Não</v>
      </c>
      <c r="O44" s="25">
        <v>1</v>
      </c>
      <c r="P44" s="25">
        <v>10</v>
      </c>
    </row>
    <row r="45" spans="1:16" ht="17.25" customHeight="1" x14ac:dyDescent="0.35">
      <c r="A45" s="88"/>
      <c r="B45" s="18" t="s">
        <v>10046</v>
      </c>
      <c r="C45" s="18" t="s">
        <v>10464</v>
      </c>
      <c r="D45" s="55" t="s">
        <v>9724</v>
      </c>
      <c r="E45" s="57" t="s">
        <v>10318</v>
      </c>
      <c r="F45" s="8" t="s">
        <v>9687</v>
      </c>
      <c r="G45" s="8" t="s">
        <v>9719</v>
      </c>
      <c r="H45" s="25" t="s">
        <v>9634</v>
      </c>
      <c r="I45" s="54"/>
      <c r="J45" s="54">
        <v>40</v>
      </c>
      <c r="K45" s="8" t="s">
        <v>10132</v>
      </c>
      <c r="L45" s="25" t="s">
        <v>10130</v>
      </c>
      <c r="M45" s="25" t="s">
        <v>9738</v>
      </c>
      <c r="N45" s="8" t="str">
        <f t="shared" si="0"/>
        <v>Não</v>
      </c>
      <c r="O45" s="25">
        <v>10</v>
      </c>
      <c r="P45" s="25">
        <v>60</v>
      </c>
    </row>
    <row r="46" spans="1:16" ht="17.25" customHeight="1" x14ac:dyDescent="0.35">
      <c r="A46" s="88"/>
      <c r="B46" s="18" t="s">
        <v>10046</v>
      </c>
      <c r="C46" s="18" t="s">
        <v>10464</v>
      </c>
      <c r="D46" s="55" t="s">
        <v>9725</v>
      </c>
      <c r="E46" s="57" t="s">
        <v>10180</v>
      </c>
      <c r="F46" s="8" t="s">
        <v>9687</v>
      </c>
      <c r="G46" s="8" t="s">
        <v>9719</v>
      </c>
      <c r="H46" s="25" t="s">
        <v>9734</v>
      </c>
      <c r="I46" s="54"/>
      <c r="J46" s="54">
        <v>0</v>
      </c>
      <c r="K46" s="8" t="s">
        <v>10132</v>
      </c>
      <c r="L46" s="25" t="s">
        <v>10130</v>
      </c>
      <c r="M46" s="25" t="s">
        <v>9739</v>
      </c>
      <c r="N46" s="8" t="str">
        <f t="shared" si="0"/>
        <v>Não</v>
      </c>
      <c r="O46" s="25">
        <v>0</v>
      </c>
      <c r="P46" s="25">
        <v>1000</v>
      </c>
    </row>
    <row r="47" spans="1:16" ht="17.25" customHeight="1" x14ac:dyDescent="0.35">
      <c r="A47" s="88"/>
      <c r="B47" s="18" t="s">
        <v>10046</v>
      </c>
      <c r="C47" s="18" t="s">
        <v>10464</v>
      </c>
      <c r="D47" s="55" t="s">
        <v>9726</v>
      </c>
      <c r="E47" s="57" t="s">
        <v>10181</v>
      </c>
      <c r="F47" s="8" t="s">
        <v>9687</v>
      </c>
      <c r="G47" s="8" t="s">
        <v>9719</v>
      </c>
      <c r="H47" s="25" t="s">
        <v>9734</v>
      </c>
      <c r="I47" s="54"/>
      <c r="J47" s="54">
        <v>25</v>
      </c>
      <c r="K47" s="8" t="s">
        <v>10132</v>
      </c>
      <c r="L47" s="25" t="s">
        <v>10130</v>
      </c>
      <c r="M47" s="25" t="s">
        <v>9713</v>
      </c>
      <c r="N47" s="8" t="str">
        <f t="shared" si="0"/>
        <v>Não</v>
      </c>
      <c r="O47" s="25">
        <v>0</v>
      </c>
      <c r="P47" s="25">
        <v>100</v>
      </c>
    </row>
    <row r="48" spans="1:16" ht="17.25" customHeight="1" x14ac:dyDescent="0.35">
      <c r="A48" s="88"/>
      <c r="B48" s="18" t="s">
        <v>10046</v>
      </c>
      <c r="C48" s="18" t="s">
        <v>10464</v>
      </c>
      <c r="D48" s="55" t="s">
        <v>9727</v>
      </c>
      <c r="E48" s="57" t="s">
        <v>10182</v>
      </c>
      <c r="F48" s="8" t="s">
        <v>9687</v>
      </c>
      <c r="G48" s="8" t="s">
        <v>9719</v>
      </c>
      <c r="H48" s="25" t="s">
        <v>9734</v>
      </c>
      <c r="I48" s="54"/>
      <c r="J48" s="54">
        <v>500</v>
      </c>
      <c r="K48" s="8" t="s">
        <v>10132</v>
      </c>
      <c r="L48" s="25" t="s">
        <v>10130</v>
      </c>
      <c r="M48" s="25" t="s">
        <v>9714</v>
      </c>
      <c r="N48" s="8" t="str">
        <f t="shared" si="0"/>
        <v>Não</v>
      </c>
      <c r="O48" s="25">
        <v>0</v>
      </c>
      <c r="P48" s="25">
        <v>5000</v>
      </c>
    </row>
    <row r="49" spans="1:16" ht="17.25" customHeight="1" x14ac:dyDescent="0.35">
      <c r="A49" s="88"/>
      <c r="B49" s="18" t="s">
        <v>10046</v>
      </c>
      <c r="C49" s="18" t="s">
        <v>10464</v>
      </c>
      <c r="D49" s="55" t="s">
        <v>9728</v>
      </c>
      <c r="E49" s="57" t="s">
        <v>10301</v>
      </c>
      <c r="F49" s="8" t="s">
        <v>9687</v>
      </c>
      <c r="G49" s="8" t="s">
        <v>9719</v>
      </c>
      <c r="H49" s="25" t="s">
        <v>9634</v>
      </c>
      <c r="I49" s="54"/>
      <c r="J49" s="54">
        <v>65</v>
      </c>
      <c r="K49" s="8" t="s">
        <v>10132</v>
      </c>
      <c r="L49" s="25" t="s">
        <v>10130</v>
      </c>
      <c r="M49" s="25" t="s">
        <v>9715</v>
      </c>
      <c r="N49" s="8" t="str">
        <f t="shared" si="0"/>
        <v>Não</v>
      </c>
      <c r="O49" s="25">
        <v>25</v>
      </c>
      <c r="P49" s="25">
        <v>100</v>
      </c>
    </row>
    <row r="50" spans="1:16" ht="17.25" customHeight="1" x14ac:dyDescent="0.35">
      <c r="A50" s="88"/>
      <c r="B50" s="18" t="s">
        <v>10046</v>
      </c>
      <c r="C50" s="18" t="s">
        <v>10464</v>
      </c>
      <c r="D50" s="55" t="s">
        <v>9729</v>
      </c>
      <c r="E50" s="57" t="s">
        <v>10302</v>
      </c>
      <c r="F50" s="8" t="s">
        <v>9687</v>
      </c>
      <c r="G50" s="8" t="s">
        <v>9719</v>
      </c>
      <c r="H50" s="25" t="s">
        <v>9735</v>
      </c>
      <c r="I50" s="54"/>
      <c r="J50" s="54">
        <v>5000</v>
      </c>
      <c r="K50" s="8" t="s">
        <v>10132</v>
      </c>
      <c r="L50" s="25" t="s">
        <v>10130</v>
      </c>
      <c r="M50" s="25" t="s">
        <v>9740</v>
      </c>
      <c r="N50" s="8" t="str">
        <f t="shared" si="0"/>
        <v>Não</v>
      </c>
      <c r="O50" s="25">
        <v>3000</v>
      </c>
      <c r="P50" s="25">
        <v>10000</v>
      </c>
    </row>
    <row r="51" spans="1:16" ht="17.25" customHeight="1" x14ac:dyDescent="0.35">
      <c r="A51" s="88"/>
      <c r="B51" s="18" t="s">
        <v>10046</v>
      </c>
      <c r="C51" s="18" t="s">
        <v>10464</v>
      </c>
      <c r="D51" s="55" t="s">
        <v>9730</v>
      </c>
      <c r="E51" s="57" t="s">
        <v>10303</v>
      </c>
      <c r="F51" s="8" t="s">
        <v>9687</v>
      </c>
      <c r="G51" s="8" t="s">
        <v>9719</v>
      </c>
      <c r="H51" s="25" t="s">
        <v>9734</v>
      </c>
      <c r="I51" s="54"/>
      <c r="J51" s="54">
        <v>1500</v>
      </c>
      <c r="K51" s="8" t="s">
        <v>10132</v>
      </c>
      <c r="L51" s="25" t="s">
        <v>10130</v>
      </c>
      <c r="M51" s="25" t="s">
        <v>9741</v>
      </c>
      <c r="N51" s="8" t="str">
        <f t="shared" si="0"/>
        <v>Não</v>
      </c>
      <c r="O51" s="25">
        <v>1000</v>
      </c>
      <c r="P51" s="25">
        <v>5000</v>
      </c>
    </row>
    <row r="52" spans="1:16" ht="17.25" customHeight="1" x14ac:dyDescent="0.35">
      <c r="A52" s="88"/>
      <c r="B52" s="18" t="s">
        <v>10046</v>
      </c>
      <c r="C52" s="18" t="s">
        <v>10464</v>
      </c>
      <c r="D52" s="55" t="s">
        <v>9731</v>
      </c>
      <c r="E52" s="57" t="s">
        <v>10179</v>
      </c>
      <c r="F52" s="8" t="s">
        <v>9687</v>
      </c>
      <c r="G52" s="8" t="s">
        <v>9719</v>
      </c>
      <c r="H52" s="25" t="s">
        <v>9634</v>
      </c>
      <c r="I52" s="54"/>
      <c r="J52" s="54">
        <v>0</v>
      </c>
      <c r="K52" s="8" t="s">
        <v>10132</v>
      </c>
      <c r="L52" s="25" t="s">
        <v>10130</v>
      </c>
      <c r="M52" s="25" t="s">
        <v>9742</v>
      </c>
      <c r="N52" s="8" t="str">
        <f t="shared" si="0"/>
        <v>Não</v>
      </c>
      <c r="O52" s="25">
        <v>0</v>
      </c>
      <c r="P52" s="25">
        <v>100</v>
      </c>
    </row>
    <row r="53" spans="1:16" ht="17.25" customHeight="1" x14ac:dyDescent="0.35">
      <c r="A53" s="88"/>
      <c r="B53" s="18" t="s">
        <v>10046</v>
      </c>
      <c r="C53" s="18" t="s">
        <v>10464</v>
      </c>
      <c r="D53" s="55" t="s">
        <v>10485</v>
      </c>
      <c r="E53" s="57" t="s">
        <v>10304</v>
      </c>
      <c r="F53" s="8" t="s">
        <v>9687</v>
      </c>
      <c r="G53" s="8" t="s">
        <v>9719</v>
      </c>
      <c r="H53" s="25" t="s">
        <v>9634</v>
      </c>
      <c r="I53" s="54"/>
      <c r="J53" s="54">
        <v>25</v>
      </c>
      <c r="K53" s="8" t="s">
        <v>10132</v>
      </c>
      <c r="L53" s="25" t="s">
        <v>10130</v>
      </c>
      <c r="M53" s="25" t="s">
        <v>9743</v>
      </c>
      <c r="N53" s="8" t="str">
        <f t="shared" si="0"/>
        <v>Não</v>
      </c>
      <c r="O53" s="25">
        <v>0</v>
      </c>
      <c r="P53" s="25">
        <v>50</v>
      </c>
    </row>
    <row r="54" spans="1:16" ht="17.25" customHeight="1" x14ac:dyDescent="0.35">
      <c r="A54" s="88"/>
      <c r="B54" s="18" t="s">
        <v>10046</v>
      </c>
      <c r="C54" s="18" t="s">
        <v>10464</v>
      </c>
      <c r="D54" s="55" t="s">
        <v>10486</v>
      </c>
      <c r="E54" s="57" t="s">
        <v>10305</v>
      </c>
      <c r="F54" s="8" t="s">
        <v>9687</v>
      </c>
      <c r="G54" s="8" t="s">
        <v>9719</v>
      </c>
      <c r="H54" s="25" t="s">
        <v>9634</v>
      </c>
      <c r="I54" s="54"/>
      <c r="J54" s="54">
        <v>0</v>
      </c>
      <c r="K54" s="8" t="s">
        <v>10132</v>
      </c>
      <c r="L54" s="25" t="s">
        <v>10130</v>
      </c>
      <c r="M54" s="25" t="s">
        <v>9744</v>
      </c>
      <c r="N54" s="8" t="str">
        <f t="shared" si="0"/>
        <v>Não</v>
      </c>
      <c r="O54" s="25">
        <v>0</v>
      </c>
      <c r="P54" s="25">
        <v>25</v>
      </c>
    </row>
    <row r="55" spans="1:16" ht="17.25" customHeight="1" x14ac:dyDescent="0.35">
      <c r="A55" s="88"/>
      <c r="B55" s="18" t="s">
        <v>10046</v>
      </c>
      <c r="C55" s="18" t="s">
        <v>10464</v>
      </c>
      <c r="D55" s="55" t="s">
        <v>10487</v>
      </c>
      <c r="E55" s="57" t="s">
        <v>10309</v>
      </c>
      <c r="F55" s="8" t="s">
        <v>9687</v>
      </c>
      <c r="G55" s="8" t="s">
        <v>9719</v>
      </c>
      <c r="H55" s="25" t="s">
        <v>9634</v>
      </c>
      <c r="I55" s="54"/>
      <c r="J55" s="54">
        <v>25</v>
      </c>
      <c r="K55" s="8" t="s">
        <v>10132</v>
      </c>
      <c r="L55" s="25" t="s">
        <v>10130</v>
      </c>
      <c r="M55" s="25" t="s">
        <v>9745</v>
      </c>
      <c r="N55" s="8" t="str">
        <f t="shared" si="0"/>
        <v>Não</v>
      </c>
      <c r="O55" s="25">
        <v>0</v>
      </c>
      <c r="P55" s="25">
        <v>50</v>
      </c>
    </row>
    <row r="56" spans="1:16" ht="17.25" customHeight="1" x14ac:dyDescent="0.35">
      <c r="A56" s="88"/>
      <c r="B56" s="18" t="s">
        <v>10046</v>
      </c>
      <c r="C56" s="18" t="s">
        <v>10464</v>
      </c>
      <c r="D56" s="55" t="s">
        <v>10488</v>
      </c>
      <c r="E56" s="57" t="s">
        <v>10310</v>
      </c>
      <c r="F56" s="8" t="s">
        <v>9687</v>
      </c>
      <c r="G56" s="8" t="s">
        <v>9719</v>
      </c>
      <c r="H56" s="25" t="s">
        <v>9634</v>
      </c>
      <c r="I56" s="54"/>
      <c r="J56" s="54">
        <v>0</v>
      </c>
      <c r="K56" s="8" t="s">
        <v>10132</v>
      </c>
      <c r="L56" s="25" t="s">
        <v>10130</v>
      </c>
      <c r="M56" s="25" t="s">
        <v>9746</v>
      </c>
      <c r="N56" s="8" t="str">
        <f t="shared" si="0"/>
        <v>Não</v>
      </c>
      <c r="O56" s="25">
        <v>0</v>
      </c>
      <c r="P56" s="25">
        <v>25</v>
      </c>
    </row>
    <row r="57" spans="1:16" ht="17.25" customHeight="1" x14ac:dyDescent="0.35">
      <c r="A57" s="88"/>
      <c r="B57" s="18" t="s">
        <v>10046</v>
      </c>
      <c r="C57" s="18" t="s">
        <v>10464</v>
      </c>
      <c r="D57" s="55" t="s">
        <v>10489</v>
      </c>
      <c r="E57" s="57" t="s">
        <v>10307</v>
      </c>
      <c r="F57" s="8" t="s">
        <v>9687</v>
      </c>
      <c r="G57" s="8" t="s">
        <v>9719</v>
      </c>
      <c r="H57" s="25" t="s">
        <v>9634</v>
      </c>
      <c r="I57" s="54"/>
      <c r="J57" s="54">
        <v>25</v>
      </c>
      <c r="K57" s="8" t="s">
        <v>10132</v>
      </c>
      <c r="L57" s="25" t="s">
        <v>10130</v>
      </c>
      <c r="M57" s="25" t="s">
        <v>9747</v>
      </c>
      <c r="N57" s="8" t="str">
        <f t="shared" si="0"/>
        <v>Não</v>
      </c>
      <c r="O57" s="25">
        <v>0</v>
      </c>
      <c r="P57" s="25">
        <v>50</v>
      </c>
    </row>
    <row r="58" spans="1:16" ht="17.25" customHeight="1" x14ac:dyDescent="0.35">
      <c r="A58" s="88"/>
      <c r="B58" s="18" t="s">
        <v>10046</v>
      </c>
      <c r="C58" s="18" t="s">
        <v>10464</v>
      </c>
      <c r="D58" s="55" t="s">
        <v>10490</v>
      </c>
      <c r="E58" s="57" t="s">
        <v>10308</v>
      </c>
      <c r="F58" s="8" t="s">
        <v>9687</v>
      </c>
      <c r="G58" s="8" t="s">
        <v>9719</v>
      </c>
      <c r="H58" s="25" t="s">
        <v>9634</v>
      </c>
      <c r="I58" s="54"/>
      <c r="J58" s="54">
        <v>25</v>
      </c>
      <c r="K58" s="8" t="s">
        <v>10132</v>
      </c>
      <c r="L58" s="25" t="s">
        <v>10130</v>
      </c>
      <c r="M58" s="25" t="s">
        <v>9748</v>
      </c>
      <c r="N58" s="8" t="str">
        <f t="shared" si="0"/>
        <v>Não</v>
      </c>
      <c r="O58" s="25">
        <v>0</v>
      </c>
      <c r="P58" s="25">
        <v>25</v>
      </c>
    </row>
    <row r="59" spans="1:16" ht="17.25" customHeight="1" x14ac:dyDescent="0.35">
      <c r="A59" s="88"/>
      <c r="B59" s="18" t="s">
        <v>10046</v>
      </c>
      <c r="C59" s="18" t="s">
        <v>10464</v>
      </c>
      <c r="D59" s="55" t="s">
        <v>10491</v>
      </c>
      <c r="E59" s="57" t="s">
        <v>10311</v>
      </c>
      <c r="F59" s="8" t="s">
        <v>9687</v>
      </c>
      <c r="G59" s="8" t="s">
        <v>9719</v>
      </c>
      <c r="H59" s="25" t="s">
        <v>9634</v>
      </c>
      <c r="I59" s="54"/>
      <c r="J59" s="54">
        <v>25</v>
      </c>
      <c r="K59" s="8" t="s">
        <v>10132</v>
      </c>
      <c r="L59" s="25" t="s">
        <v>10130</v>
      </c>
      <c r="M59" s="25" t="s">
        <v>9749</v>
      </c>
      <c r="N59" s="8" t="str">
        <f t="shared" si="0"/>
        <v>Não</v>
      </c>
      <c r="O59" s="25">
        <v>0</v>
      </c>
      <c r="P59" s="25">
        <v>50</v>
      </c>
    </row>
    <row r="60" spans="1:16" ht="17.25" customHeight="1" x14ac:dyDescent="0.35">
      <c r="A60" s="88"/>
      <c r="B60" s="18" t="s">
        <v>10046</v>
      </c>
      <c r="C60" s="18" t="s">
        <v>10464</v>
      </c>
      <c r="D60" s="55" t="s">
        <v>10492</v>
      </c>
      <c r="E60" s="57" t="s">
        <v>10312</v>
      </c>
      <c r="F60" s="8" t="s">
        <v>9687</v>
      </c>
      <c r="G60" s="8" t="s">
        <v>9719</v>
      </c>
      <c r="H60" s="25" t="s">
        <v>9634</v>
      </c>
      <c r="I60" s="54"/>
      <c r="J60" s="54">
        <v>0</v>
      </c>
      <c r="K60" s="8" t="s">
        <v>10132</v>
      </c>
      <c r="L60" s="25" t="s">
        <v>10130</v>
      </c>
      <c r="M60" s="25" t="s">
        <v>9750</v>
      </c>
      <c r="N60" s="8" t="str">
        <f t="shared" si="0"/>
        <v>Não</v>
      </c>
      <c r="O60" s="25">
        <v>0</v>
      </c>
      <c r="P60" s="25">
        <v>25</v>
      </c>
    </row>
    <row r="61" spans="1:16" ht="17.25" customHeight="1" x14ac:dyDescent="0.35">
      <c r="A61" s="88"/>
      <c r="B61" s="18" t="s">
        <v>10046</v>
      </c>
      <c r="C61" s="18" t="s">
        <v>10464</v>
      </c>
      <c r="D61" s="55" t="s">
        <v>10493</v>
      </c>
      <c r="E61" s="57" t="s">
        <v>10313</v>
      </c>
      <c r="F61" s="8" t="s">
        <v>9687</v>
      </c>
      <c r="G61" s="8" t="s">
        <v>9719</v>
      </c>
      <c r="H61" s="25" t="s">
        <v>9634</v>
      </c>
      <c r="I61" s="54"/>
      <c r="J61" s="54">
        <v>25</v>
      </c>
      <c r="K61" s="8" t="s">
        <v>10132</v>
      </c>
      <c r="L61" s="25" t="s">
        <v>10130</v>
      </c>
      <c r="M61" s="25" t="s">
        <v>9751</v>
      </c>
      <c r="N61" s="8" t="str">
        <f t="shared" si="0"/>
        <v>Não</v>
      </c>
      <c r="O61" s="25">
        <v>0</v>
      </c>
      <c r="P61" s="25">
        <v>80</v>
      </c>
    </row>
    <row r="62" spans="1:16" ht="17.25" customHeight="1" x14ac:dyDescent="0.35">
      <c r="A62" s="88"/>
      <c r="B62" s="18" t="s">
        <v>10046</v>
      </c>
      <c r="C62" s="18" t="s">
        <v>10464</v>
      </c>
      <c r="D62" s="55" t="s">
        <v>10494</v>
      </c>
      <c r="E62" s="57" t="s">
        <v>10314</v>
      </c>
      <c r="F62" s="8" t="s">
        <v>9687</v>
      </c>
      <c r="G62" s="8" t="s">
        <v>9719</v>
      </c>
      <c r="H62" s="25" t="s">
        <v>9634</v>
      </c>
      <c r="I62" s="54"/>
      <c r="J62" s="54">
        <v>0</v>
      </c>
      <c r="K62" s="8" t="s">
        <v>10132</v>
      </c>
      <c r="L62" s="25" t="s">
        <v>10130</v>
      </c>
      <c r="M62" s="25" t="s">
        <v>9752</v>
      </c>
      <c r="N62" s="8" t="str">
        <f t="shared" si="0"/>
        <v>Não</v>
      </c>
      <c r="O62" s="25">
        <v>0</v>
      </c>
      <c r="P62" s="25">
        <v>25</v>
      </c>
    </row>
    <row r="63" spans="1:16" ht="17.25" customHeight="1" x14ac:dyDescent="0.35">
      <c r="A63" s="88"/>
      <c r="B63" s="18" t="s">
        <v>10046</v>
      </c>
      <c r="C63" s="18" t="s">
        <v>10464</v>
      </c>
      <c r="D63" s="55" t="s">
        <v>10495</v>
      </c>
      <c r="E63" s="57" t="s">
        <v>10315</v>
      </c>
      <c r="F63" s="8" t="s">
        <v>9687</v>
      </c>
      <c r="G63" s="8" t="s">
        <v>9719</v>
      </c>
      <c r="H63" s="25" t="s">
        <v>9634</v>
      </c>
      <c r="I63" s="54"/>
      <c r="J63" s="54">
        <v>25</v>
      </c>
      <c r="K63" s="8" t="s">
        <v>10132</v>
      </c>
      <c r="L63" s="25" t="s">
        <v>10130</v>
      </c>
      <c r="M63" s="25" t="s">
        <v>9753</v>
      </c>
      <c r="N63" s="8" t="str">
        <f t="shared" si="0"/>
        <v>Não</v>
      </c>
      <c r="O63" s="25">
        <v>0</v>
      </c>
      <c r="P63" s="25">
        <v>25</v>
      </c>
    </row>
    <row r="64" spans="1:16" ht="17.25" customHeight="1" x14ac:dyDescent="0.35">
      <c r="A64" s="88"/>
      <c r="B64" s="18" t="s">
        <v>10046</v>
      </c>
      <c r="C64" s="18" t="s">
        <v>10464</v>
      </c>
      <c r="D64" s="55" t="s">
        <v>10496</v>
      </c>
      <c r="E64" s="57" t="s">
        <v>10316</v>
      </c>
      <c r="F64" s="8" t="s">
        <v>9687</v>
      </c>
      <c r="G64" s="8" t="s">
        <v>9719</v>
      </c>
      <c r="H64" s="25" t="s">
        <v>9634</v>
      </c>
      <c r="I64" s="54"/>
      <c r="J64" s="54">
        <v>0</v>
      </c>
      <c r="K64" s="8" t="s">
        <v>10132</v>
      </c>
      <c r="L64" s="25" t="s">
        <v>10130</v>
      </c>
      <c r="M64" s="25" t="s">
        <v>9754</v>
      </c>
      <c r="N64" s="8" t="str">
        <f t="shared" si="0"/>
        <v>Não</v>
      </c>
      <c r="O64" s="25">
        <v>0</v>
      </c>
      <c r="P64" s="25">
        <v>25</v>
      </c>
    </row>
    <row r="65" spans="1:16" ht="17.25" customHeight="1" x14ac:dyDescent="0.35">
      <c r="A65" s="88"/>
      <c r="B65" s="18" t="s">
        <v>10046</v>
      </c>
      <c r="C65" s="18" t="s">
        <v>10464</v>
      </c>
      <c r="D65" s="55" t="s">
        <v>10497</v>
      </c>
      <c r="E65" s="57" t="s">
        <v>10317</v>
      </c>
      <c r="F65" s="8" t="s">
        <v>9687</v>
      </c>
      <c r="G65" s="8" t="s">
        <v>9719</v>
      </c>
      <c r="H65" s="25" t="s">
        <v>9634</v>
      </c>
      <c r="I65" s="54"/>
      <c r="J65" s="54">
        <v>0</v>
      </c>
      <c r="K65" s="8" t="s">
        <v>10132</v>
      </c>
      <c r="L65" s="25" t="s">
        <v>10130</v>
      </c>
      <c r="M65" s="25" t="s">
        <v>9755</v>
      </c>
      <c r="N65" s="8" t="str">
        <f t="shared" si="0"/>
        <v>Não</v>
      </c>
      <c r="O65" s="25">
        <v>0</v>
      </c>
      <c r="P65" s="25">
        <v>25</v>
      </c>
    </row>
    <row r="66" spans="1:16" ht="17.25" customHeight="1" x14ac:dyDescent="0.35">
      <c r="A66" s="88" t="s">
        <v>9756</v>
      </c>
      <c r="B66" s="18" t="s">
        <v>10046</v>
      </c>
      <c r="C66" s="18" t="s">
        <v>10469</v>
      </c>
      <c r="D66" s="55" t="s">
        <v>9757</v>
      </c>
      <c r="E66" s="57" t="s">
        <v>10319</v>
      </c>
      <c r="F66" s="8" t="s">
        <v>9687</v>
      </c>
      <c r="G66" s="8" t="s">
        <v>9719</v>
      </c>
      <c r="H66" s="25" t="s">
        <v>9993</v>
      </c>
      <c r="I66" s="54"/>
      <c r="J66" s="54">
        <v>20000</v>
      </c>
      <c r="K66" s="8" t="s">
        <v>10132</v>
      </c>
      <c r="L66" s="25" t="s">
        <v>10130</v>
      </c>
      <c r="M66" s="25" t="s">
        <v>10001</v>
      </c>
      <c r="N66" s="8" t="str">
        <f t="shared" si="0"/>
        <v>Não</v>
      </c>
      <c r="O66" s="25">
        <v>10000</v>
      </c>
      <c r="P66" s="25">
        <v>50000</v>
      </c>
    </row>
    <row r="67" spans="1:16" ht="17.25" customHeight="1" x14ac:dyDescent="0.35">
      <c r="A67" s="88"/>
      <c r="B67" s="18" t="s">
        <v>10046</v>
      </c>
      <c r="C67" s="18" t="s">
        <v>10469</v>
      </c>
      <c r="D67" s="55" t="s">
        <v>9758</v>
      </c>
      <c r="E67" s="57" t="s">
        <v>10320</v>
      </c>
      <c r="F67" s="8" t="s">
        <v>9687</v>
      </c>
      <c r="G67" s="8" t="s">
        <v>9719</v>
      </c>
      <c r="H67" s="25" t="s">
        <v>9993</v>
      </c>
      <c r="I67" s="54"/>
      <c r="J67" s="54">
        <v>10000</v>
      </c>
      <c r="K67" s="8" t="s">
        <v>10132</v>
      </c>
      <c r="L67" s="25" t="s">
        <v>10130</v>
      </c>
      <c r="M67" s="25" t="s">
        <v>10002</v>
      </c>
      <c r="N67" s="8" t="str">
        <f t="shared" si="0"/>
        <v>Não</v>
      </c>
      <c r="O67" s="25">
        <v>1000</v>
      </c>
      <c r="P67" s="25">
        <v>10000</v>
      </c>
    </row>
    <row r="68" spans="1:16" ht="17.25" customHeight="1" x14ac:dyDescent="0.35">
      <c r="A68" s="88"/>
      <c r="B68" s="18" t="s">
        <v>10046</v>
      </c>
      <c r="C68" s="18" t="s">
        <v>10469</v>
      </c>
      <c r="D68" s="55" t="s">
        <v>9759</v>
      </c>
      <c r="E68" s="57" t="s">
        <v>10321</v>
      </c>
      <c r="F68" s="8" t="s">
        <v>9687</v>
      </c>
      <c r="G68" s="8" t="s">
        <v>9719</v>
      </c>
      <c r="H68" s="25" t="s">
        <v>9993</v>
      </c>
      <c r="I68" s="54"/>
      <c r="J68" s="54">
        <v>1500</v>
      </c>
      <c r="K68" s="8" t="s">
        <v>10132</v>
      </c>
      <c r="L68" s="25" t="s">
        <v>10130</v>
      </c>
      <c r="M68" s="25" t="s">
        <v>10003</v>
      </c>
      <c r="N68" s="8" t="str">
        <f t="shared" si="0"/>
        <v>Não</v>
      </c>
      <c r="O68" s="25">
        <v>1000</v>
      </c>
      <c r="P68" s="25">
        <v>5000</v>
      </c>
    </row>
    <row r="69" spans="1:16" ht="17.25" customHeight="1" x14ac:dyDescent="0.35">
      <c r="A69" s="88"/>
      <c r="B69" s="18" t="s">
        <v>10046</v>
      </c>
      <c r="C69" s="18" t="s">
        <v>10469</v>
      </c>
      <c r="D69" s="55" t="s">
        <v>9760</v>
      </c>
      <c r="E69" s="57" t="s">
        <v>10322</v>
      </c>
      <c r="F69" s="8" t="s">
        <v>10454</v>
      </c>
      <c r="G69" s="8" t="s">
        <v>9719</v>
      </c>
      <c r="H69" s="25" t="s">
        <v>10457</v>
      </c>
      <c r="I69" s="54"/>
      <c r="J69" s="54" t="s">
        <v>9774</v>
      </c>
      <c r="K69" s="8" t="s">
        <v>10132</v>
      </c>
      <c r="L69" s="25" t="s">
        <v>10130</v>
      </c>
      <c r="M69" s="25" t="s">
        <v>10004</v>
      </c>
      <c r="N69" s="8" t="str">
        <f t="shared" si="0"/>
        <v>Não</v>
      </c>
      <c r="O69" s="25" t="s">
        <v>9780</v>
      </c>
      <c r="P69" s="25" t="s">
        <v>9780</v>
      </c>
    </row>
    <row r="70" spans="1:16" ht="17.25" customHeight="1" x14ac:dyDescent="0.35">
      <c r="A70" s="88"/>
      <c r="B70" s="18" t="s">
        <v>10046</v>
      </c>
      <c r="C70" s="18" t="s">
        <v>10469</v>
      </c>
      <c r="D70" s="55" t="s">
        <v>9761</v>
      </c>
      <c r="E70" s="57" t="s">
        <v>10323</v>
      </c>
      <c r="F70" s="8" t="s">
        <v>9687</v>
      </c>
      <c r="G70" s="8" t="s">
        <v>9719</v>
      </c>
      <c r="H70" s="25" t="s">
        <v>9993</v>
      </c>
      <c r="I70" s="54"/>
      <c r="J70" s="54">
        <v>1250</v>
      </c>
      <c r="K70" s="8" t="s">
        <v>10132</v>
      </c>
      <c r="L70" s="25" t="s">
        <v>10130</v>
      </c>
      <c r="M70" s="25" t="s">
        <v>10005</v>
      </c>
      <c r="N70" s="8" t="str">
        <f t="shared" si="0"/>
        <v>Não</v>
      </c>
      <c r="O70" s="25">
        <v>1000</v>
      </c>
      <c r="P70" s="25">
        <v>5000</v>
      </c>
    </row>
    <row r="71" spans="1:16" ht="17.25" customHeight="1" x14ac:dyDescent="0.35">
      <c r="A71" s="88"/>
      <c r="B71" s="18" t="s">
        <v>10046</v>
      </c>
      <c r="C71" s="18" t="s">
        <v>10469</v>
      </c>
      <c r="D71" s="55" t="s">
        <v>9762</v>
      </c>
      <c r="E71" s="57" t="s">
        <v>10324</v>
      </c>
      <c r="F71" s="8" t="s">
        <v>9687</v>
      </c>
      <c r="G71" s="8" t="s">
        <v>9719</v>
      </c>
      <c r="H71" s="25" t="s">
        <v>9994</v>
      </c>
      <c r="I71" s="54"/>
      <c r="J71" s="54">
        <v>450</v>
      </c>
      <c r="K71" s="8" t="s">
        <v>10132</v>
      </c>
      <c r="L71" s="25" t="s">
        <v>10130</v>
      </c>
      <c r="M71" s="25" t="s">
        <v>10006</v>
      </c>
      <c r="N71" s="8" t="str">
        <f t="shared" ref="N71:N134" si="1">IF(F71="String",IF(I71&lt;&gt;"","Sim","Não"),IF(F71="List",IF(I71&lt;&gt;"","Sim","Não"),IF(AND(I71&gt;=O71,I71&lt;=P71,I71&lt;&gt;""),"Sim","Não")))</f>
        <v>Não</v>
      </c>
      <c r="O71" s="25">
        <v>250</v>
      </c>
      <c r="P71" s="25">
        <v>750</v>
      </c>
    </row>
    <row r="72" spans="1:16" ht="17.25" customHeight="1" x14ac:dyDescent="0.35">
      <c r="A72" s="88"/>
      <c r="B72" s="18" t="s">
        <v>10046</v>
      </c>
      <c r="C72" s="18" t="s">
        <v>10469</v>
      </c>
      <c r="D72" s="55" t="s">
        <v>9763</v>
      </c>
      <c r="E72" s="57" t="s">
        <v>10325</v>
      </c>
      <c r="F72" s="8" t="s">
        <v>9687</v>
      </c>
      <c r="G72" s="8" t="s">
        <v>9719</v>
      </c>
      <c r="H72" s="25" t="s">
        <v>9995</v>
      </c>
      <c r="I72" s="54"/>
      <c r="J72" s="54">
        <v>5000</v>
      </c>
      <c r="K72" s="8" t="s">
        <v>10132</v>
      </c>
      <c r="L72" s="25" t="s">
        <v>10130</v>
      </c>
      <c r="M72" s="25" t="s">
        <v>10007</v>
      </c>
      <c r="N72" s="8" t="str">
        <f t="shared" si="1"/>
        <v>Não</v>
      </c>
      <c r="O72" s="25">
        <v>2000</v>
      </c>
      <c r="P72" s="25">
        <v>10000</v>
      </c>
    </row>
    <row r="73" spans="1:16" ht="17.25" customHeight="1" x14ac:dyDescent="0.35">
      <c r="A73" s="88"/>
      <c r="B73" s="18" t="s">
        <v>10046</v>
      </c>
      <c r="C73" s="18" t="s">
        <v>10469</v>
      </c>
      <c r="D73" s="55" t="s">
        <v>9764</v>
      </c>
      <c r="E73" s="57" t="s">
        <v>10326</v>
      </c>
      <c r="F73" s="8" t="s">
        <v>9687</v>
      </c>
      <c r="G73" s="8" t="s">
        <v>9719</v>
      </c>
      <c r="H73" s="25" t="s">
        <v>9993</v>
      </c>
      <c r="I73" s="54"/>
      <c r="J73" s="54">
        <v>100000</v>
      </c>
      <c r="K73" s="8" t="s">
        <v>10132</v>
      </c>
      <c r="L73" s="25" t="s">
        <v>10130</v>
      </c>
      <c r="M73" s="25" t="s">
        <v>10008</v>
      </c>
      <c r="N73" s="8" t="str">
        <f t="shared" si="1"/>
        <v>Não</v>
      </c>
      <c r="O73" s="25">
        <v>50000</v>
      </c>
      <c r="P73" s="25">
        <v>500000</v>
      </c>
    </row>
    <row r="74" spans="1:16" ht="17.25" customHeight="1" x14ac:dyDescent="0.35">
      <c r="A74" s="88"/>
      <c r="B74" s="18" t="s">
        <v>10046</v>
      </c>
      <c r="C74" s="18" t="s">
        <v>10469</v>
      </c>
      <c r="D74" s="55" t="s">
        <v>9765</v>
      </c>
      <c r="E74" s="57" t="s">
        <v>10327</v>
      </c>
      <c r="F74" s="8" t="s">
        <v>9687</v>
      </c>
      <c r="G74" s="8" t="s">
        <v>9719</v>
      </c>
      <c r="H74" s="25" t="s">
        <v>9996</v>
      </c>
      <c r="I74" s="54"/>
      <c r="J74" s="54">
        <v>25000</v>
      </c>
      <c r="K74" s="8" t="s">
        <v>10132</v>
      </c>
      <c r="L74" s="25" t="s">
        <v>10130</v>
      </c>
      <c r="M74" s="25" t="s">
        <v>10009</v>
      </c>
      <c r="N74" s="8" t="str">
        <f t="shared" si="1"/>
        <v>Não</v>
      </c>
      <c r="O74" s="25">
        <v>10000</v>
      </c>
      <c r="P74" s="25">
        <v>50000</v>
      </c>
    </row>
    <row r="75" spans="1:16" ht="17.25" customHeight="1" x14ac:dyDescent="0.35">
      <c r="A75" s="88"/>
      <c r="B75" s="18" t="s">
        <v>10046</v>
      </c>
      <c r="C75" s="18" t="s">
        <v>10469</v>
      </c>
      <c r="D75" s="55" t="s">
        <v>9766</v>
      </c>
      <c r="E75" s="57" t="s">
        <v>10328</v>
      </c>
      <c r="F75" s="8" t="s">
        <v>9687</v>
      </c>
      <c r="G75" s="8" t="s">
        <v>9719</v>
      </c>
      <c r="H75" s="25" t="s">
        <v>9997</v>
      </c>
      <c r="I75" s="54"/>
      <c r="J75" s="54">
        <v>100</v>
      </c>
      <c r="K75" s="8" t="s">
        <v>10132</v>
      </c>
      <c r="L75" s="25" t="s">
        <v>10130</v>
      </c>
      <c r="M75" s="25" t="s">
        <v>10010</v>
      </c>
      <c r="N75" s="8" t="str">
        <f t="shared" si="1"/>
        <v>Não</v>
      </c>
      <c r="O75" s="25">
        <v>20</v>
      </c>
      <c r="P75" s="25">
        <v>500</v>
      </c>
    </row>
    <row r="76" spans="1:16" ht="17.25" customHeight="1" x14ac:dyDescent="0.35">
      <c r="A76" s="88"/>
      <c r="B76" s="18" t="s">
        <v>10046</v>
      </c>
      <c r="C76" s="18" t="s">
        <v>10469</v>
      </c>
      <c r="D76" s="55" t="s">
        <v>9767</v>
      </c>
      <c r="E76" s="57" t="s">
        <v>10329</v>
      </c>
      <c r="F76" s="8" t="s">
        <v>9687</v>
      </c>
      <c r="G76" s="8" t="s">
        <v>9719</v>
      </c>
      <c r="H76" s="25" t="s">
        <v>9735</v>
      </c>
      <c r="I76" s="54"/>
      <c r="J76" s="54">
        <v>53</v>
      </c>
      <c r="K76" s="8" t="s">
        <v>10132</v>
      </c>
      <c r="L76" s="25" t="s">
        <v>10130</v>
      </c>
      <c r="M76" s="25" t="s">
        <v>10011</v>
      </c>
      <c r="N76" s="8" t="str">
        <f t="shared" si="1"/>
        <v>Não</v>
      </c>
      <c r="O76" s="25">
        <v>25</v>
      </c>
      <c r="P76" s="25">
        <v>500</v>
      </c>
    </row>
    <row r="77" spans="1:16" ht="17.25" customHeight="1" x14ac:dyDescent="0.35">
      <c r="A77" s="88"/>
      <c r="B77" s="18" t="s">
        <v>10046</v>
      </c>
      <c r="C77" s="18" t="s">
        <v>10469</v>
      </c>
      <c r="D77" s="55" t="s">
        <v>9768</v>
      </c>
      <c r="E77" s="57" t="s">
        <v>10330</v>
      </c>
      <c r="F77" s="8" t="s">
        <v>9687</v>
      </c>
      <c r="G77" s="8" t="s">
        <v>9719</v>
      </c>
      <c r="H77" s="25" t="s">
        <v>9998</v>
      </c>
      <c r="I77" s="54"/>
      <c r="J77" s="54">
        <v>3</v>
      </c>
      <c r="K77" s="8" t="s">
        <v>10132</v>
      </c>
      <c r="L77" s="25" t="s">
        <v>10130</v>
      </c>
      <c r="M77" s="25" t="s">
        <v>10012</v>
      </c>
      <c r="N77" s="8" t="str">
        <f t="shared" si="1"/>
        <v>Não</v>
      </c>
      <c r="O77" s="25">
        <v>2.5</v>
      </c>
      <c r="P77" s="25">
        <v>10</v>
      </c>
    </row>
    <row r="78" spans="1:16" ht="17.25" customHeight="1" x14ac:dyDescent="0.35">
      <c r="A78" s="88"/>
      <c r="B78" s="18" t="s">
        <v>10046</v>
      </c>
      <c r="C78" s="18" t="s">
        <v>10469</v>
      </c>
      <c r="D78" s="55" t="s">
        <v>9769</v>
      </c>
      <c r="E78" s="57" t="s">
        <v>10331</v>
      </c>
      <c r="F78" s="8" t="s">
        <v>9687</v>
      </c>
      <c r="G78" s="8" t="s">
        <v>9719</v>
      </c>
      <c r="H78" s="25" t="s">
        <v>9999</v>
      </c>
      <c r="I78" s="54"/>
      <c r="J78" s="54">
        <v>1.681</v>
      </c>
      <c r="K78" s="8" t="s">
        <v>10132</v>
      </c>
      <c r="L78" s="25" t="s">
        <v>10130</v>
      </c>
      <c r="M78" s="25" t="s">
        <v>10013</v>
      </c>
      <c r="N78" s="8" t="str">
        <f t="shared" si="1"/>
        <v>Não</v>
      </c>
      <c r="O78" s="25">
        <v>1</v>
      </c>
      <c r="P78" s="25">
        <v>10</v>
      </c>
    </row>
    <row r="79" spans="1:16" ht="17.25" customHeight="1" x14ac:dyDescent="0.35">
      <c r="A79" s="88"/>
      <c r="B79" s="18" t="s">
        <v>10046</v>
      </c>
      <c r="C79" s="18" t="s">
        <v>10469</v>
      </c>
      <c r="D79" s="55" t="s">
        <v>9770</v>
      </c>
      <c r="E79" s="57" t="s">
        <v>10332</v>
      </c>
      <c r="F79" s="8" t="s">
        <v>9687</v>
      </c>
      <c r="G79" s="8" t="s">
        <v>9719</v>
      </c>
      <c r="H79" s="25" t="s">
        <v>9999</v>
      </c>
      <c r="I79" s="54"/>
      <c r="J79" s="54">
        <v>1.0780000000000001</v>
      </c>
      <c r="K79" s="8" t="s">
        <v>10132</v>
      </c>
      <c r="L79" s="25" t="s">
        <v>10130</v>
      </c>
      <c r="M79" s="25" t="s">
        <v>10014</v>
      </c>
      <c r="N79" s="8" t="str">
        <f t="shared" si="1"/>
        <v>Não</v>
      </c>
      <c r="O79" s="25">
        <v>1</v>
      </c>
      <c r="P79" s="25">
        <v>10</v>
      </c>
    </row>
    <row r="80" spans="1:16" ht="17.25" customHeight="1" x14ac:dyDescent="0.35">
      <c r="A80" s="88"/>
      <c r="B80" s="18" t="s">
        <v>10046</v>
      </c>
      <c r="C80" s="18" t="s">
        <v>10469</v>
      </c>
      <c r="D80" s="55" t="s">
        <v>9771</v>
      </c>
      <c r="E80" s="57" t="s">
        <v>10333</v>
      </c>
      <c r="F80" s="8" t="s">
        <v>9687</v>
      </c>
      <c r="G80" s="8" t="s">
        <v>9719</v>
      </c>
      <c r="H80" s="25" t="s">
        <v>9999</v>
      </c>
      <c r="I80" s="54"/>
      <c r="J80" s="54">
        <v>7.26</v>
      </c>
      <c r="K80" s="8" t="s">
        <v>10132</v>
      </c>
      <c r="L80" s="25" t="s">
        <v>10130</v>
      </c>
      <c r="M80" s="25" t="s">
        <v>10015</v>
      </c>
      <c r="N80" s="8" t="str">
        <f t="shared" si="1"/>
        <v>Não</v>
      </c>
      <c r="O80" s="25">
        <v>2.5</v>
      </c>
      <c r="P80" s="25">
        <v>10</v>
      </c>
    </row>
    <row r="81" spans="1:16" ht="17.25" customHeight="1" x14ac:dyDescent="0.35">
      <c r="A81" s="88"/>
      <c r="B81" s="18" t="s">
        <v>10046</v>
      </c>
      <c r="C81" s="18" t="s">
        <v>10469</v>
      </c>
      <c r="D81" s="55" t="s">
        <v>9772</v>
      </c>
      <c r="E81" s="57" t="s">
        <v>10334</v>
      </c>
      <c r="F81" s="8" t="s">
        <v>9687</v>
      </c>
      <c r="G81" s="8" t="s">
        <v>9719</v>
      </c>
      <c r="H81" s="25" t="s">
        <v>10000</v>
      </c>
      <c r="I81" s="54"/>
      <c r="J81" s="54">
        <v>2.2000000000000002</v>
      </c>
      <c r="K81" s="8" t="s">
        <v>10132</v>
      </c>
      <c r="L81" s="25" t="s">
        <v>10130</v>
      </c>
      <c r="M81" s="25" t="s">
        <v>10016</v>
      </c>
      <c r="N81" s="8" t="str">
        <f t="shared" si="1"/>
        <v>Não</v>
      </c>
      <c r="O81" s="25">
        <v>0</v>
      </c>
      <c r="P81" s="25">
        <v>15</v>
      </c>
    </row>
    <row r="82" spans="1:16" ht="17.25" customHeight="1" x14ac:dyDescent="0.35">
      <c r="A82" s="88"/>
      <c r="B82" s="18" t="s">
        <v>10046</v>
      </c>
      <c r="C82" s="18" t="s">
        <v>10469</v>
      </c>
      <c r="D82" s="55" t="s">
        <v>9773</v>
      </c>
      <c r="E82" s="57" t="s">
        <v>10335</v>
      </c>
      <c r="F82" s="8" t="s">
        <v>9687</v>
      </c>
      <c r="G82" s="8" t="s">
        <v>9719</v>
      </c>
      <c r="H82" s="25" t="s">
        <v>9735</v>
      </c>
      <c r="I82" s="54"/>
      <c r="J82" s="54">
        <v>15</v>
      </c>
      <c r="K82" s="8" t="s">
        <v>10132</v>
      </c>
      <c r="L82" s="25" t="s">
        <v>10130</v>
      </c>
      <c r="M82" s="25" t="s">
        <v>10017</v>
      </c>
      <c r="N82" s="8" t="str">
        <f t="shared" si="1"/>
        <v>Não</v>
      </c>
      <c r="O82" s="25">
        <v>0</v>
      </c>
      <c r="P82" s="25">
        <v>50</v>
      </c>
    </row>
    <row r="83" spans="1:16" ht="17.25" customHeight="1" x14ac:dyDescent="0.35">
      <c r="A83" s="88" t="s">
        <v>9775</v>
      </c>
      <c r="B83" s="18" t="s">
        <v>10046</v>
      </c>
      <c r="C83" s="18" t="s">
        <v>10468</v>
      </c>
      <c r="D83" s="55" t="s">
        <v>9776</v>
      </c>
      <c r="E83" s="57" t="s">
        <v>10336</v>
      </c>
      <c r="F83" s="8" t="s">
        <v>9687</v>
      </c>
      <c r="G83" s="8" t="s">
        <v>9719</v>
      </c>
      <c r="H83" s="25" t="s">
        <v>9634</v>
      </c>
      <c r="I83" s="54"/>
      <c r="J83" s="54">
        <v>5</v>
      </c>
      <c r="K83" s="8" t="s">
        <v>10132</v>
      </c>
      <c r="L83" s="25" t="s">
        <v>10018</v>
      </c>
      <c r="M83" s="25" t="s">
        <v>10019</v>
      </c>
      <c r="N83" s="8" t="str">
        <f t="shared" si="1"/>
        <v>Não</v>
      </c>
      <c r="O83" s="25">
        <v>0</v>
      </c>
      <c r="P83" s="25">
        <v>20</v>
      </c>
    </row>
    <row r="84" spans="1:16" ht="17.25" customHeight="1" x14ac:dyDescent="0.35">
      <c r="A84" s="88"/>
      <c r="B84" s="18" t="s">
        <v>10046</v>
      </c>
      <c r="C84" s="18" t="s">
        <v>10468</v>
      </c>
      <c r="D84" s="55" t="s">
        <v>9777</v>
      </c>
      <c r="E84" s="57" t="s">
        <v>10337</v>
      </c>
      <c r="F84" s="8" t="s">
        <v>9687</v>
      </c>
      <c r="G84" s="8" t="s">
        <v>9719</v>
      </c>
      <c r="H84" s="25" t="s">
        <v>9634</v>
      </c>
      <c r="I84" s="54"/>
      <c r="J84" s="54">
        <v>12</v>
      </c>
      <c r="K84" s="8" t="s">
        <v>10132</v>
      </c>
      <c r="L84" s="25" t="s">
        <v>10018</v>
      </c>
      <c r="M84" s="25" t="s">
        <v>10020</v>
      </c>
      <c r="N84" s="8" t="str">
        <f t="shared" si="1"/>
        <v>Não</v>
      </c>
      <c r="O84" s="25">
        <v>0</v>
      </c>
      <c r="P84" s="25">
        <v>30</v>
      </c>
    </row>
    <row r="85" spans="1:16" ht="17.25" customHeight="1" x14ac:dyDescent="0.35">
      <c r="A85" s="88"/>
      <c r="B85" s="18" t="s">
        <v>10046</v>
      </c>
      <c r="C85" s="18" t="s">
        <v>10468</v>
      </c>
      <c r="D85" s="55" t="s">
        <v>9778</v>
      </c>
      <c r="E85" s="57" t="s">
        <v>10338</v>
      </c>
      <c r="F85" s="8" t="s">
        <v>9687</v>
      </c>
      <c r="G85" s="8" t="s">
        <v>9719</v>
      </c>
      <c r="H85" s="25" t="s">
        <v>9634</v>
      </c>
      <c r="I85" s="54"/>
      <c r="J85" s="54">
        <v>9</v>
      </c>
      <c r="K85" s="8" t="s">
        <v>10132</v>
      </c>
      <c r="L85" s="25" t="s">
        <v>10018</v>
      </c>
      <c r="M85" s="25" t="s">
        <v>10021</v>
      </c>
      <c r="N85" s="8" t="str">
        <f t="shared" si="1"/>
        <v>Não</v>
      </c>
      <c r="O85" s="25">
        <v>0</v>
      </c>
      <c r="P85" s="25">
        <v>20</v>
      </c>
    </row>
    <row r="86" spans="1:16" ht="17.25" customHeight="1" x14ac:dyDescent="0.35">
      <c r="A86" s="88"/>
      <c r="B86" s="18" t="s">
        <v>10046</v>
      </c>
      <c r="C86" s="18" t="s">
        <v>10468</v>
      </c>
      <c r="D86" s="55" t="s">
        <v>9779</v>
      </c>
      <c r="E86" s="57" t="s">
        <v>10339</v>
      </c>
      <c r="F86" s="8" t="s">
        <v>9687</v>
      </c>
      <c r="G86" s="8" t="s">
        <v>9719</v>
      </c>
      <c r="H86" s="25" t="s">
        <v>9634</v>
      </c>
      <c r="I86" s="54"/>
      <c r="J86" s="54">
        <v>25</v>
      </c>
      <c r="K86" s="8" t="s">
        <v>10132</v>
      </c>
      <c r="L86" s="25" t="s">
        <v>10018</v>
      </c>
      <c r="M86" s="25" t="s">
        <v>10022</v>
      </c>
      <c r="N86" s="8" t="str">
        <f t="shared" si="1"/>
        <v>Não</v>
      </c>
      <c r="O86" s="25">
        <v>0</v>
      </c>
      <c r="P86" s="25">
        <v>40</v>
      </c>
    </row>
    <row r="87" spans="1:16" ht="17.25" customHeight="1" x14ac:dyDescent="0.35">
      <c r="A87" s="88" t="s">
        <v>9965</v>
      </c>
      <c r="B87" s="18" t="s">
        <v>10046</v>
      </c>
      <c r="C87" s="18" t="s">
        <v>10465</v>
      </c>
      <c r="D87" s="55" t="s">
        <v>9966</v>
      </c>
      <c r="E87" s="57" t="s">
        <v>10353</v>
      </c>
      <c r="F87" s="8" t="s">
        <v>9687</v>
      </c>
      <c r="G87" s="8" t="s">
        <v>9719</v>
      </c>
      <c r="H87" s="25" t="s">
        <v>9975</v>
      </c>
      <c r="I87" s="58"/>
      <c r="J87" s="58">
        <v>498</v>
      </c>
      <c r="K87" s="8" t="s">
        <v>10132</v>
      </c>
      <c r="L87" s="25" t="s">
        <v>10130</v>
      </c>
      <c r="M87" s="25" t="s">
        <v>10023</v>
      </c>
      <c r="N87" s="8" t="str">
        <f t="shared" si="1"/>
        <v>Não</v>
      </c>
      <c r="O87" s="25">
        <v>0</v>
      </c>
      <c r="P87" s="25">
        <v>1000</v>
      </c>
    </row>
    <row r="88" spans="1:16" ht="17.25" customHeight="1" x14ac:dyDescent="0.35">
      <c r="A88" s="88"/>
      <c r="B88" s="18" t="s">
        <v>10046</v>
      </c>
      <c r="C88" s="18" t="s">
        <v>10465</v>
      </c>
      <c r="D88" s="55" t="s">
        <v>9967</v>
      </c>
      <c r="E88" s="57" t="s">
        <v>10354</v>
      </c>
      <c r="F88" s="8" t="s">
        <v>9687</v>
      </c>
      <c r="G88" s="8" t="s">
        <v>9719</v>
      </c>
      <c r="H88" s="25" t="s">
        <v>9975</v>
      </c>
      <c r="I88" s="87"/>
      <c r="J88" s="59">
        <v>0</v>
      </c>
      <c r="K88" s="8" t="s">
        <v>10132</v>
      </c>
      <c r="L88" s="25" t="s">
        <v>10130</v>
      </c>
      <c r="M88" s="25" t="s">
        <v>10024</v>
      </c>
      <c r="N88" s="8" t="str">
        <f t="shared" si="1"/>
        <v>Não</v>
      </c>
      <c r="O88" s="25">
        <v>0</v>
      </c>
      <c r="P88" s="25">
        <v>1000</v>
      </c>
    </row>
    <row r="89" spans="1:16" ht="17.25" customHeight="1" x14ac:dyDescent="0.35">
      <c r="A89" s="88"/>
      <c r="B89" s="18" t="s">
        <v>10046</v>
      </c>
      <c r="C89" s="18" t="s">
        <v>10465</v>
      </c>
      <c r="D89" s="55" t="s">
        <v>9968</v>
      </c>
      <c r="E89" s="57" t="s">
        <v>10355</v>
      </c>
      <c r="F89" s="8" t="s">
        <v>9687</v>
      </c>
      <c r="G89" s="8" t="s">
        <v>9719</v>
      </c>
      <c r="H89" s="25" t="s">
        <v>9975</v>
      </c>
      <c r="I89" s="87"/>
      <c r="J89" s="59">
        <v>42.8</v>
      </c>
      <c r="K89" s="8" t="s">
        <v>10132</v>
      </c>
      <c r="L89" s="25" t="s">
        <v>10130</v>
      </c>
      <c r="M89" s="25" t="s">
        <v>10025</v>
      </c>
      <c r="N89" s="8" t="str">
        <f t="shared" si="1"/>
        <v>Não</v>
      </c>
      <c r="O89" s="25">
        <v>0</v>
      </c>
      <c r="P89" s="25">
        <v>500</v>
      </c>
    </row>
    <row r="90" spans="1:16" ht="17.25" customHeight="1" x14ac:dyDescent="0.35">
      <c r="A90" s="88"/>
      <c r="B90" s="18" t="s">
        <v>10046</v>
      </c>
      <c r="C90" s="18" t="s">
        <v>10465</v>
      </c>
      <c r="D90" s="55" t="s">
        <v>9969</v>
      </c>
      <c r="E90" s="41" t="s">
        <v>10357</v>
      </c>
      <c r="F90" s="8" t="s">
        <v>9687</v>
      </c>
      <c r="G90" s="8" t="s">
        <v>9719</v>
      </c>
      <c r="H90" s="25" t="s">
        <v>9975</v>
      </c>
      <c r="I90" s="87"/>
      <c r="J90" s="59">
        <v>250</v>
      </c>
      <c r="K90" s="8" t="s">
        <v>10132</v>
      </c>
      <c r="L90" s="25" t="s">
        <v>10130</v>
      </c>
      <c r="M90" s="25" t="s">
        <v>10026</v>
      </c>
      <c r="N90" s="8" t="str">
        <f t="shared" si="1"/>
        <v>Não</v>
      </c>
      <c r="O90" s="25">
        <v>0</v>
      </c>
      <c r="P90" s="25">
        <v>500</v>
      </c>
    </row>
    <row r="91" spans="1:16" ht="17.25" customHeight="1" x14ac:dyDescent="0.35">
      <c r="A91" s="88"/>
      <c r="B91" s="18" t="s">
        <v>10046</v>
      </c>
      <c r="C91" s="18" t="s">
        <v>10465</v>
      </c>
      <c r="D91" s="55" t="s">
        <v>9970</v>
      </c>
      <c r="E91" s="57" t="s">
        <v>10356</v>
      </c>
      <c r="F91" s="8" t="s">
        <v>9687</v>
      </c>
      <c r="G91" s="8" t="s">
        <v>9719</v>
      </c>
      <c r="H91" s="25" t="s">
        <v>9634</v>
      </c>
      <c r="I91" s="58"/>
      <c r="J91" s="58">
        <v>0.47</v>
      </c>
      <c r="K91" s="8" t="s">
        <v>10132</v>
      </c>
      <c r="L91" s="25" t="s">
        <v>10130</v>
      </c>
      <c r="M91" s="25" t="s">
        <v>10027</v>
      </c>
      <c r="N91" s="8" t="str">
        <f t="shared" si="1"/>
        <v>Não</v>
      </c>
      <c r="O91" s="25">
        <v>0</v>
      </c>
      <c r="P91" s="25">
        <v>5</v>
      </c>
    </row>
    <row r="92" spans="1:16" ht="17.25" customHeight="1" x14ac:dyDescent="0.35">
      <c r="A92" s="88"/>
      <c r="B92" s="18" t="s">
        <v>10046</v>
      </c>
      <c r="C92" s="18" t="s">
        <v>10465</v>
      </c>
      <c r="D92" s="55" t="s">
        <v>9971</v>
      </c>
      <c r="E92" s="57" t="s">
        <v>10358</v>
      </c>
      <c r="F92" s="8" t="s">
        <v>9687</v>
      </c>
      <c r="G92" s="8" t="s">
        <v>9719</v>
      </c>
      <c r="H92" s="25" t="s">
        <v>9976</v>
      </c>
      <c r="I92" s="87"/>
      <c r="J92" s="59">
        <v>5</v>
      </c>
      <c r="K92" s="8" t="s">
        <v>10132</v>
      </c>
      <c r="L92" s="25" t="s">
        <v>10130</v>
      </c>
      <c r="M92" s="25" t="s">
        <v>10028</v>
      </c>
      <c r="N92" s="8" t="str">
        <f t="shared" si="1"/>
        <v>Não</v>
      </c>
      <c r="O92" s="25">
        <v>0</v>
      </c>
      <c r="P92" s="25">
        <v>20</v>
      </c>
    </row>
    <row r="93" spans="1:16" ht="17.25" customHeight="1" x14ac:dyDescent="0.35">
      <c r="A93" s="88"/>
      <c r="B93" s="18" t="s">
        <v>10046</v>
      </c>
      <c r="C93" s="18" t="s">
        <v>10465</v>
      </c>
      <c r="D93" s="55" t="s">
        <v>9972</v>
      </c>
      <c r="E93" s="57" t="s">
        <v>10359</v>
      </c>
      <c r="F93" s="8" t="s">
        <v>9687</v>
      </c>
      <c r="G93" s="8" t="s">
        <v>9719</v>
      </c>
      <c r="H93" s="25" t="s">
        <v>9977</v>
      </c>
      <c r="I93" s="87"/>
      <c r="J93" s="59">
        <v>10</v>
      </c>
      <c r="K93" s="8" t="s">
        <v>10132</v>
      </c>
      <c r="L93" s="25" t="s">
        <v>10130</v>
      </c>
      <c r="M93" s="25" t="s">
        <v>10029</v>
      </c>
      <c r="N93" s="8" t="str">
        <f t="shared" si="1"/>
        <v>Não</v>
      </c>
      <c r="O93" s="25">
        <v>0</v>
      </c>
      <c r="P93" s="25">
        <v>30</v>
      </c>
    </row>
    <row r="94" spans="1:16" ht="17.25" customHeight="1" x14ac:dyDescent="0.35">
      <c r="A94" s="88"/>
      <c r="B94" s="18" t="s">
        <v>10046</v>
      </c>
      <c r="C94" s="18" t="s">
        <v>10465</v>
      </c>
      <c r="D94" s="55" t="s">
        <v>9973</v>
      </c>
      <c r="E94" s="57" t="s">
        <v>10360</v>
      </c>
      <c r="F94" s="8" t="s">
        <v>9687</v>
      </c>
      <c r="G94" s="8" t="s">
        <v>9719</v>
      </c>
      <c r="H94" s="25" t="s">
        <v>9977</v>
      </c>
      <c r="I94" s="87"/>
      <c r="J94" s="59">
        <v>0</v>
      </c>
      <c r="K94" s="8" t="s">
        <v>10132</v>
      </c>
      <c r="L94" s="25" t="s">
        <v>10130</v>
      </c>
      <c r="M94" s="25" t="s">
        <v>10030</v>
      </c>
      <c r="N94" s="8" t="str">
        <f t="shared" si="1"/>
        <v>Não</v>
      </c>
      <c r="O94" s="25">
        <v>0</v>
      </c>
      <c r="P94" s="25">
        <v>50</v>
      </c>
    </row>
    <row r="95" spans="1:16" ht="17.25" customHeight="1" x14ac:dyDescent="0.35">
      <c r="A95" s="88"/>
      <c r="B95" s="18" t="s">
        <v>10046</v>
      </c>
      <c r="C95" s="18" t="s">
        <v>10465</v>
      </c>
      <c r="D95" s="55" t="s">
        <v>9974</v>
      </c>
      <c r="E95" s="57" t="s">
        <v>10361</v>
      </c>
      <c r="F95" s="8" t="s">
        <v>9687</v>
      </c>
      <c r="G95" s="8" t="s">
        <v>9719</v>
      </c>
      <c r="H95" s="25" t="s">
        <v>9786</v>
      </c>
      <c r="I95" s="87"/>
      <c r="J95" s="59">
        <v>50.5</v>
      </c>
      <c r="K95" s="8" t="s">
        <v>10132</v>
      </c>
      <c r="L95" s="25" t="s">
        <v>10130</v>
      </c>
      <c r="M95" s="25" t="s">
        <v>10031</v>
      </c>
      <c r="N95" s="8" t="str">
        <f t="shared" si="1"/>
        <v>Não</v>
      </c>
      <c r="O95" s="25">
        <v>0</v>
      </c>
      <c r="P95" s="25">
        <v>100</v>
      </c>
    </row>
    <row r="96" spans="1:16" ht="17.25" customHeight="1" x14ac:dyDescent="0.35">
      <c r="A96" s="88" t="s">
        <v>10203</v>
      </c>
      <c r="B96" s="18" t="s">
        <v>10046</v>
      </c>
      <c r="C96" s="18" t="s">
        <v>10466</v>
      </c>
      <c r="D96" s="55" t="s">
        <v>10224</v>
      </c>
      <c r="E96" s="57" t="s">
        <v>10444</v>
      </c>
      <c r="F96" s="8" t="s">
        <v>9687</v>
      </c>
      <c r="G96" s="8" t="s">
        <v>9719</v>
      </c>
      <c r="H96" s="25" t="s">
        <v>10143</v>
      </c>
      <c r="I96" s="87"/>
      <c r="J96" s="59">
        <v>35</v>
      </c>
      <c r="K96" s="8" t="s">
        <v>10132</v>
      </c>
      <c r="L96" s="25" t="s">
        <v>10130</v>
      </c>
      <c r="M96" s="25" t="s">
        <v>10225</v>
      </c>
      <c r="N96" s="8" t="str">
        <f t="shared" si="1"/>
        <v>Não</v>
      </c>
      <c r="O96" s="25">
        <v>20</v>
      </c>
      <c r="P96" s="25">
        <v>35</v>
      </c>
    </row>
    <row r="97" spans="1:16" ht="17.25" customHeight="1" x14ac:dyDescent="0.35">
      <c r="A97" s="88"/>
      <c r="B97" s="18" t="s">
        <v>10046</v>
      </c>
      <c r="C97" s="18" t="s">
        <v>10466</v>
      </c>
      <c r="D97" s="55" t="s">
        <v>10204</v>
      </c>
      <c r="E97" s="57" t="s">
        <v>10438</v>
      </c>
      <c r="F97" s="8" t="s">
        <v>9687</v>
      </c>
      <c r="G97" s="8" t="s">
        <v>9719</v>
      </c>
      <c r="H97" s="25" t="s">
        <v>9634</v>
      </c>
      <c r="I97" s="87"/>
      <c r="J97" s="59">
        <v>70</v>
      </c>
      <c r="K97" s="8" t="s">
        <v>10132</v>
      </c>
      <c r="L97" s="25" t="s">
        <v>10018</v>
      </c>
      <c r="M97" s="25" t="s">
        <v>10223</v>
      </c>
      <c r="N97" s="8" t="str">
        <f t="shared" si="1"/>
        <v>Não</v>
      </c>
      <c r="O97" s="25">
        <v>0</v>
      </c>
      <c r="P97" s="25">
        <v>100</v>
      </c>
    </row>
    <row r="98" spans="1:16" ht="17.25" customHeight="1" x14ac:dyDescent="0.35">
      <c r="A98" s="88"/>
      <c r="B98" s="18" t="s">
        <v>10046</v>
      </c>
      <c r="C98" s="18" t="s">
        <v>10466</v>
      </c>
      <c r="D98" s="55" t="s">
        <v>10205</v>
      </c>
      <c r="E98" s="57" t="s">
        <v>10439</v>
      </c>
      <c r="F98" s="8" t="s">
        <v>10454</v>
      </c>
      <c r="G98" s="8" t="s">
        <v>9719</v>
      </c>
      <c r="H98" s="25" t="s">
        <v>10227</v>
      </c>
      <c r="I98" s="87"/>
      <c r="J98" s="59" t="s">
        <v>10228</v>
      </c>
      <c r="K98" s="8" t="s">
        <v>10132</v>
      </c>
      <c r="L98" s="25" t="s">
        <v>10018</v>
      </c>
      <c r="M98" s="25" t="s">
        <v>10229</v>
      </c>
      <c r="N98" s="8" t="str">
        <f t="shared" si="1"/>
        <v>Não</v>
      </c>
      <c r="O98" s="25" t="s">
        <v>9780</v>
      </c>
      <c r="P98" s="25" t="s">
        <v>9780</v>
      </c>
    </row>
    <row r="99" spans="1:16" ht="17.25" customHeight="1" x14ac:dyDescent="0.35">
      <c r="A99" s="88"/>
      <c r="B99" s="18" t="s">
        <v>10046</v>
      </c>
      <c r="C99" s="18" t="s">
        <v>10466</v>
      </c>
      <c r="D99" s="55" t="s">
        <v>10206</v>
      </c>
      <c r="E99" s="57" t="s">
        <v>10452</v>
      </c>
      <c r="F99" s="8" t="s">
        <v>9687</v>
      </c>
      <c r="G99" s="8" t="s">
        <v>9719</v>
      </c>
      <c r="H99" s="25" t="s">
        <v>9634</v>
      </c>
      <c r="I99" s="87"/>
      <c r="J99" s="59">
        <v>12.5</v>
      </c>
      <c r="K99" s="8" t="s">
        <v>10132</v>
      </c>
      <c r="L99" s="25" t="s">
        <v>10018</v>
      </c>
      <c r="M99" s="25" t="s">
        <v>10151</v>
      </c>
      <c r="N99" s="8" t="str">
        <f t="shared" si="1"/>
        <v>Não</v>
      </c>
      <c r="O99" s="25">
        <v>0</v>
      </c>
      <c r="P99" s="25">
        <v>35</v>
      </c>
    </row>
    <row r="100" spans="1:16" ht="17.25" customHeight="1" x14ac:dyDescent="0.35">
      <c r="A100" s="88"/>
      <c r="B100" s="18" t="s">
        <v>10046</v>
      </c>
      <c r="C100" s="18" t="s">
        <v>10466</v>
      </c>
      <c r="D100" s="55" t="s">
        <v>10207</v>
      </c>
      <c r="E100" s="57" t="s">
        <v>10440</v>
      </c>
      <c r="F100" s="8" t="s">
        <v>9687</v>
      </c>
      <c r="G100" s="8" t="s">
        <v>9719</v>
      </c>
      <c r="H100" s="25" t="s">
        <v>9634</v>
      </c>
      <c r="I100" s="87"/>
      <c r="J100" s="59">
        <v>4.3499999999999996</v>
      </c>
      <c r="K100" s="8" t="s">
        <v>10132</v>
      </c>
      <c r="L100" s="25" t="s">
        <v>10018</v>
      </c>
      <c r="M100" s="25" t="s">
        <v>10230</v>
      </c>
      <c r="N100" s="8" t="str">
        <f t="shared" si="1"/>
        <v>Não</v>
      </c>
      <c r="O100" s="25">
        <v>0</v>
      </c>
      <c r="P100" s="25">
        <v>25</v>
      </c>
    </row>
    <row r="101" spans="1:16" ht="17.25" customHeight="1" x14ac:dyDescent="0.35">
      <c r="A101" s="88"/>
      <c r="B101" s="18" t="s">
        <v>10046</v>
      </c>
      <c r="C101" s="18" t="s">
        <v>10466</v>
      </c>
      <c r="D101" s="55" t="s">
        <v>10208</v>
      </c>
      <c r="E101" s="57" t="s">
        <v>10441</v>
      </c>
      <c r="F101" s="8" t="s">
        <v>10213</v>
      </c>
      <c r="G101" s="8" t="s">
        <v>9719</v>
      </c>
      <c r="H101" s="25" t="s">
        <v>10143</v>
      </c>
      <c r="I101" s="87"/>
      <c r="J101" s="59">
        <v>20</v>
      </c>
      <c r="K101" s="8" t="s">
        <v>10132</v>
      </c>
      <c r="L101" s="25" t="s">
        <v>10018</v>
      </c>
      <c r="M101" s="25" t="s">
        <v>10231</v>
      </c>
      <c r="N101" s="8" t="str">
        <f t="shared" si="1"/>
        <v>Não</v>
      </c>
      <c r="O101" s="25">
        <v>5</v>
      </c>
      <c r="P101" s="25">
        <v>35</v>
      </c>
    </row>
    <row r="102" spans="1:16" ht="17.25" customHeight="1" x14ac:dyDescent="0.35">
      <c r="A102" s="88"/>
      <c r="B102" s="18" t="s">
        <v>10046</v>
      </c>
      <c r="C102" s="18" t="s">
        <v>10466</v>
      </c>
      <c r="D102" s="55" t="s">
        <v>10209</v>
      </c>
      <c r="E102" s="57" t="s">
        <v>10442</v>
      </c>
      <c r="F102" s="8" t="s">
        <v>10213</v>
      </c>
      <c r="G102" s="8" t="s">
        <v>9719</v>
      </c>
      <c r="H102" s="25" t="s">
        <v>10143</v>
      </c>
      <c r="I102" s="87"/>
      <c r="J102" s="59">
        <v>2</v>
      </c>
      <c r="K102" s="8" t="s">
        <v>10132</v>
      </c>
      <c r="L102" s="25" t="s">
        <v>10018</v>
      </c>
      <c r="M102" s="25" t="s">
        <v>10232</v>
      </c>
      <c r="N102" s="8" t="str">
        <f t="shared" si="1"/>
        <v>Não</v>
      </c>
      <c r="O102" s="25">
        <v>0</v>
      </c>
      <c r="P102" s="25">
        <v>5</v>
      </c>
    </row>
    <row r="103" spans="1:16" ht="17.25" customHeight="1" x14ac:dyDescent="0.35">
      <c r="A103" s="88"/>
      <c r="B103" s="18" t="s">
        <v>10046</v>
      </c>
      <c r="C103" s="18" t="s">
        <v>10466</v>
      </c>
      <c r="D103" s="55" t="s">
        <v>10210</v>
      </c>
      <c r="E103" s="57" t="s">
        <v>10443</v>
      </c>
      <c r="F103" s="8" t="s">
        <v>9687</v>
      </c>
      <c r="G103" s="8" t="s">
        <v>9719</v>
      </c>
      <c r="H103" s="25" t="s">
        <v>9634</v>
      </c>
      <c r="I103" s="87"/>
      <c r="J103" s="59">
        <v>4.3499999999999996</v>
      </c>
      <c r="K103" s="8" t="s">
        <v>10132</v>
      </c>
      <c r="L103" s="25" t="s">
        <v>10018</v>
      </c>
      <c r="M103" s="25" t="s">
        <v>10226</v>
      </c>
      <c r="N103" s="8" t="str">
        <f t="shared" si="1"/>
        <v>Não</v>
      </c>
      <c r="O103" s="25">
        <v>0</v>
      </c>
      <c r="P103" s="25">
        <v>25</v>
      </c>
    </row>
    <row r="104" spans="1:16" ht="17.25" customHeight="1" x14ac:dyDescent="0.35">
      <c r="A104" s="88"/>
      <c r="B104" s="18" t="s">
        <v>10046</v>
      </c>
      <c r="C104" s="18" t="s">
        <v>10466</v>
      </c>
      <c r="D104" s="55" t="s">
        <v>10212</v>
      </c>
      <c r="E104" s="57" t="s">
        <v>10242</v>
      </c>
      <c r="F104" s="8" t="s">
        <v>10454</v>
      </c>
      <c r="G104" s="8" t="s">
        <v>9719</v>
      </c>
      <c r="H104" s="25" t="s">
        <v>10456</v>
      </c>
      <c r="I104" s="87"/>
      <c r="J104" s="59" t="s">
        <v>10349</v>
      </c>
      <c r="K104" s="8" t="s">
        <v>9780</v>
      </c>
      <c r="L104" s="25" t="s">
        <v>9780</v>
      </c>
      <c r="M104" s="25" t="s">
        <v>9780</v>
      </c>
      <c r="N104" s="8" t="str">
        <f t="shared" si="1"/>
        <v>Não</v>
      </c>
      <c r="O104" s="25" t="s">
        <v>9780</v>
      </c>
      <c r="P104" s="25" t="s">
        <v>9780</v>
      </c>
    </row>
    <row r="105" spans="1:16" ht="17.25" customHeight="1" x14ac:dyDescent="0.35">
      <c r="A105" s="88"/>
      <c r="B105" s="18" t="s">
        <v>10046</v>
      </c>
      <c r="C105" s="18" t="s">
        <v>10466</v>
      </c>
      <c r="D105" s="55" t="s">
        <v>10211</v>
      </c>
      <c r="E105" s="57" t="s">
        <v>10243</v>
      </c>
      <c r="F105" s="8" t="s">
        <v>9687</v>
      </c>
      <c r="G105" s="8" t="s">
        <v>9719</v>
      </c>
      <c r="H105" s="25" t="s">
        <v>9780</v>
      </c>
      <c r="I105" s="87"/>
      <c r="J105" s="59">
        <v>0</v>
      </c>
      <c r="K105" s="8" t="s">
        <v>9780</v>
      </c>
      <c r="L105" s="25" t="s">
        <v>9780</v>
      </c>
      <c r="M105" s="25" t="s">
        <v>9780</v>
      </c>
      <c r="N105" s="8" t="str">
        <f t="shared" si="1"/>
        <v>Não</v>
      </c>
      <c r="O105" s="25">
        <v>0</v>
      </c>
      <c r="P105" s="25">
        <v>100000000</v>
      </c>
    </row>
    <row r="106" spans="1:16" ht="17.25" customHeight="1" x14ac:dyDescent="0.35">
      <c r="A106" s="88"/>
      <c r="B106" s="18" t="s">
        <v>10046</v>
      </c>
      <c r="C106" s="18" t="s">
        <v>10466</v>
      </c>
      <c r="D106" s="55" t="s">
        <v>10214</v>
      </c>
      <c r="E106" s="57" t="s">
        <v>10445</v>
      </c>
      <c r="F106" s="8" t="s">
        <v>9687</v>
      </c>
      <c r="G106" s="8" t="s">
        <v>9719</v>
      </c>
      <c r="H106" s="25" t="s">
        <v>9634</v>
      </c>
      <c r="I106" s="87"/>
      <c r="J106" s="59">
        <v>30</v>
      </c>
      <c r="K106" s="8" t="s">
        <v>10132</v>
      </c>
      <c r="L106" s="25" t="s">
        <v>10018</v>
      </c>
      <c r="M106" s="25" t="s">
        <v>10233</v>
      </c>
      <c r="N106" s="8" t="str">
        <f t="shared" si="1"/>
        <v>Não</v>
      </c>
      <c r="O106" s="25">
        <v>0</v>
      </c>
      <c r="P106" s="25">
        <v>100</v>
      </c>
    </row>
    <row r="107" spans="1:16" ht="17.25" customHeight="1" x14ac:dyDescent="0.35">
      <c r="A107" s="88"/>
      <c r="B107" s="18" t="s">
        <v>10046</v>
      </c>
      <c r="C107" s="18" t="s">
        <v>10466</v>
      </c>
      <c r="D107" s="55" t="s">
        <v>10215</v>
      </c>
      <c r="E107" s="57" t="s">
        <v>10446</v>
      </c>
      <c r="F107" s="8" t="s">
        <v>9642</v>
      </c>
      <c r="G107" s="8" t="s">
        <v>9719</v>
      </c>
      <c r="H107" s="25" t="s">
        <v>10227</v>
      </c>
      <c r="I107" s="87"/>
      <c r="J107" s="59" t="s">
        <v>10228</v>
      </c>
      <c r="K107" s="8" t="s">
        <v>10132</v>
      </c>
      <c r="L107" s="25" t="s">
        <v>10018</v>
      </c>
      <c r="M107" s="25" t="s">
        <v>10234</v>
      </c>
      <c r="N107" s="8" t="str">
        <f t="shared" si="1"/>
        <v>Não</v>
      </c>
      <c r="O107" s="25" t="s">
        <v>9780</v>
      </c>
      <c r="P107" s="25" t="s">
        <v>9780</v>
      </c>
    </row>
    <row r="108" spans="1:16" ht="17.25" customHeight="1" x14ac:dyDescent="0.35">
      <c r="A108" s="88"/>
      <c r="B108" s="18" t="s">
        <v>10046</v>
      </c>
      <c r="C108" s="18" t="s">
        <v>10466</v>
      </c>
      <c r="D108" s="55" t="s">
        <v>10216</v>
      </c>
      <c r="E108" s="57" t="s">
        <v>10453</v>
      </c>
      <c r="F108" s="8" t="s">
        <v>9687</v>
      </c>
      <c r="G108" s="8" t="s">
        <v>9719</v>
      </c>
      <c r="H108" s="25" t="s">
        <v>9634</v>
      </c>
      <c r="I108" s="87"/>
      <c r="J108" s="59">
        <v>12.5</v>
      </c>
      <c r="K108" s="8" t="s">
        <v>10132</v>
      </c>
      <c r="L108" s="25" t="s">
        <v>10018</v>
      </c>
      <c r="M108" s="25" t="s">
        <v>10235</v>
      </c>
      <c r="N108" s="8" t="str">
        <f t="shared" si="1"/>
        <v>Não</v>
      </c>
      <c r="O108" s="25">
        <v>0</v>
      </c>
      <c r="P108" s="25">
        <v>35</v>
      </c>
    </row>
    <row r="109" spans="1:16" ht="17.25" customHeight="1" x14ac:dyDescent="0.35">
      <c r="A109" s="88"/>
      <c r="B109" s="18" t="s">
        <v>10046</v>
      </c>
      <c r="C109" s="18" t="s">
        <v>10466</v>
      </c>
      <c r="D109" s="55" t="s">
        <v>10217</v>
      </c>
      <c r="E109" s="57" t="s">
        <v>10447</v>
      </c>
      <c r="F109" s="8" t="s">
        <v>9687</v>
      </c>
      <c r="G109" s="8" t="s">
        <v>9719</v>
      </c>
      <c r="H109" s="25" t="s">
        <v>9634</v>
      </c>
      <c r="I109" s="87"/>
      <c r="J109" s="59">
        <v>4.3499999999999996</v>
      </c>
      <c r="K109" s="8" t="s">
        <v>10132</v>
      </c>
      <c r="L109" s="25" t="s">
        <v>10018</v>
      </c>
      <c r="M109" s="25" t="s">
        <v>10236</v>
      </c>
      <c r="N109" s="8" t="str">
        <f t="shared" si="1"/>
        <v>Não</v>
      </c>
      <c r="O109" s="25">
        <v>0</v>
      </c>
      <c r="P109" s="25">
        <v>25</v>
      </c>
    </row>
    <row r="110" spans="1:16" ht="17.25" customHeight="1" x14ac:dyDescent="0.35">
      <c r="A110" s="88"/>
      <c r="B110" s="18" t="s">
        <v>10046</v>
      </c>
      <c r="C110" s="18" t="s">
        <v>10466</v>
      </c>
      <c r="D110" s="55" t="s">
        <v>10218</v>
      </c>
      <c r="E110" s="57" t="s">
        <v>10448</v>
      </c>
      <c r="F110" s="8" t="s">
        <v>10213</v>
      </c>
      <c r="G110" s="8" t="s">
        <v>9719</v>
      </c>
      <c r="H110" s="25" t="s">
        <v>10143</v>
      </c>
      <c r="I110" s="87"/>
      <c r="J110" s="59">
        <v>20</v>
      </c>
      <c r="K110" s="8" t="s">
        <v>10132</v>
      </c>
      <c r="L110" s="25" t="s">
        <v>10018</v>
      </c>
      <c r="M110" s="25" t="s">
        <v>10237</v>
      </c>
      <c r="N110" s="8" t="str">
        <f t="shared" si="1"/>
        <v>Não</v>
      </c>
      <c r="O110" s="25">
        <v>5</v>
      </c>
      <c r="P110" s="25">
        <v>35</v>
      </c>
    </row>
    <row r="111" spans="1:16" ht="17.25" customHeight="1" x14ac:dyDescent="0.35">
      <c r="A111" s="88"/>
      <c r="B111" s="18" t="s">
        <v>10046</v>
      </c>
      <c r="C111" s="18" t="s">
        <v>10466</v>
      </c>
      <c r="D111" s="55" t="s">
        <v>10219</v>
      </c>
      <c r="E111" s="57" t="s">
        <v>10449</v>
      </c>
      <c r="F111" s="8" t="s">
        <v>10213</v>
      </c>
      <c r="G111" s="8" t="s">
        <v>9719</v>
      </c>
      <c r="H111" s="25" t="s">
        <v>10143</v>
      </c>
      <c r="I111" s="87"/>
      <c r="J111" s="59">
        <v>2</v>
      </c>
      <c r="K111" s="8" t="s">
        <v>10132</v>
      </c>
      <c r="L111" s="25" t="s">
        <v>10018</v>
      </c>
      <c r="M111" s="25" t="s">
        <v>10238</v>
      </c>
      <c r="N111" s="8" t="str">
        <f t="shared" si="1"/>
        <v>Não</v>
      </c>
      <c r="O111" s="25">
        <v>0</v>
      </c>
      <c r="P111" s="25">
        <v>5</v>
      </c>
    </row>
    <row r="112" spans="1:16" ht="17.25" customHeight="1" x14ac:dyDescent="0.35">
      <c r="A112" s="88"/>
      <c r="B112" s="18" t="s">
        <v>10046</v>
      </c>
      <c r="C112" s="18" t="s">
        <v>10466</v>
      </c>
      <c r="D112" s="55" t="s">
        <v>10220</v>
      </c>
      <c r="E112" s="57" t="s">
        <v>10450</v>
      </c>
      <c r="F112" s="8" t="s">
        <v>9687</v>
      </c>
      <c r="G112" s="8" t="s">
        <v>9719</v>
      </c>
      <c r="H112" s="25" t="s">
        <v>9634</v>
      </c>
      <c r="I112" s="87"/>
      <c r="J112" s="59">
        <v>4.3499999999999996</v>
      </c>
      <c r="K112" s="8" t="s">
        <v>10132</v>
      </c>
      <c r="L112" s="25" t="s">
        <v>10018</v>
      </c>
      <c r="M112" s="25" t="s">
        <v>10239</v>
      </c>
      <c r="N112" s="8" t="str">
        <f t="shared" si="1"/>
        <v>Não</v>
      </c>
      <c r="O112" s="25">
        <v>0</v>
      </c>
      <c r="P112" s="25">
        <v>25</v>
      </c>
    </row>
    <row r="113" spans="1:16" ht="17.25" customHeight="1" x14ac:dyDescent="0.35">
      <c r="A113" s="88"/>
      <c r="B113" s="18" t="s">
        <v>10046</v>
      </c>
      <c r="C113" s="18" t="s">
        <v>10466</v>
      </c>
      <c r="D113" s="55" t="s">
        <v>10221</v>
      </c>
      <c r="E113" s="57" t="s">
        <v>10240</v>
      </c>
      <c r="F113" s="8" t="s">
        <v>10454</v>
      </c>
      <c r="G113" s="8" t="s">
        <v>9719</v>
      </c>
      <c r="H113" s="25" t="s">
        <v>10456</v>
      </c>
      <c r="I113" s="87"/>
      <c r="J113" s="59" t="s">
        <v>10349</v>
      </c>
      <c r="K113" s="8" t="s">
        <v>9780</v>
      </c>
      <c r="L113" s="25" t="s">
        <v>9780</v>
      </c>
      <c r="M113" s="25" t="s">
        <v>9780</v>
      </c>
      <c r="N113" s="8" t="str">
        <f t="shared" si="1"/>
        <v>Não</v>
      </c>
      <c r="O113" s="25" t="s">
        <v>9780</v>
      </c>
      <c r="P113" s="25" t="s">
        <v>9780</v>
      </c>
    </row>
    <row r="114" spans="1:16" ht="17.25" customHeight="1" x14ac:dyDescent="0.35">
      <c r="A114" s="88"/>
      <c r="B114" s="18" t="s">
        <v>10046</v>
      </c>
      <c r="C114" s="18" t="s">
        <v>10466</v>
      </c>
      <c r="D114" s="55" t="s">
        <v>10222</v>
      </c>
      <c r="E114" s="57" t="s">
        <v>10241</v>
      </c>
      <c r="F114" s="8" t="s">
        <v>9687</v>
      </c>
      <c r="G114" s="8" t="s">
        <v>9719</v>
      </c>
      <c r="H114" s="25" t="s">
        <v>9780</v>
      </c>
      <c r="I114" s="87"/>
      <c r="J114" s="59">
        <v>0</v>
      </c>
      <c r="K114" s="8" t="s">
        <v>9780</v>
      </c>
      <c r="L114" s="25" t="s">
        <v>9780</v>
      </c>
      <c r="M114" s="25" t="s">
        <v>9780</v>
      </c>
      <c r="N114" s="8" t="str">
        <f t="shared" si="1"/>
        <v>Não</v>
      </c>
      <c r="O114" s="25">
        <v>0</v>
      </c>
      <c r="P114" s="25">
        <v>100000000</v>
      </c>
    </row>
    <row r="115" spans="1:16" ht="17.25" customHeight="1" x14ac:dyDescent="0.35">
      <c r="A115" s="88" t="s">
        <v>9989</v>
      </c>
      <c r="B115" s="18" t="s">
        <v>10046</v>
      </c>
      <c r="C115" s="18" t="s">
        <v>10471</v>
      </c>
      <c r="D115" s="55" t="s">
        <v>9978</v>
      </c>
      <c r="E115" s="57" t="s">
        <v>10362</v>
      </c>
      <c r="F115" s="8" t="s">
        <v>9687</v>
      </c>
      <c r="G115" s="8" t="s">
        <v>9719</v>
      </c>
      <c r="H115" s="25" t="s">
        <v>10044</v>
      </c>
      <c r="I115" s="87"/>
      <c r="J115" s="59">
        <v>155</v>
      </c>
      <c r="K115" s="8" t="s">
        <v>10132</v>
      </c>
      <c r="L115" s="25" t="s">
        <v>10032</v>
      </c>
      <c r="M115" s="25" t="s">
        <v>10033</v>
      </c>
      <c r="N115" s="8" t="str">
        <f t="shared" si="1"/>
        <v>Não</v>
      </c>
      <c r="O115" s="25">
        <v>140</v>
      </c>
      <c r="P115" s="25">
        <v>160</v>
      </c>
    </row>
    <row r="116" spans="1:16" ht="17.25" customHeight="1" x14ac:dyDescent="0.35">
      <c r="A116" s="88"/>
      <c r="B116" s="18" t="s">
        <v>10046</v>
      </c>
      <c r="C116" s="18" t="s">
        <v>10471</v>
      </c>
      <c r="D116" s="55" t="s">
        <v>9979</v>
      </c>
      <c r="E116" s="57" t="s">
        <v>10363</v>
      </c>
      <c r="F116" s="8" t="s">
        <v>9687</v>
      </c>
      <c r="G116" s="8" t="s">
        <v>9719</v>
      </c>
      <c r="H116" s="25" t="s">
        <v>9634</v>
      </c>
      <c r="I116" s="58"/>
      <c r="J116" s="58">
        <v>100</v>
      </c>
      <c r="K116" s="8" t="s">
        <v>10132</v>
      </c>
      <c r="L116" s="25" t="s">
        <v>10032</v>
      </c>
      <c r="M116" s="25" t="s">
        <v>10034</v>
      </c>
      <c r="N116" s="8" t="str">
        <f t="shared" si="1"/>
        <v>Não</v>
      </c>
      <c r="O116" s="25">
        <v>50</v>
      </c>
      <c r="P116" s="25">
        <v>100</v>
      </c>
    </row>
    <row r="117" spans="1:16" ht="17.25" customHeight="1" x14ac:dyDescent="0.35">
      <c r="A117" s="88"/>
      <c r="B117" s="18" t="s">
        <v>10046</v>
      </c>
      <c r="C117" s="18" t="s">
        <v>10471</v>
      </c>
      <c r="D117" s="55" t="s">
        <v>9980</v>
      </c>
      <c r="E117" s="57" t="s">
        <v>10364</v>
      </c>
      <c r="F117" s="8" t="s">
        <v>9687</v>
      </c>
      <c r="G117" s="8" t="s">
        <v>9719</v>
      </c>
      <c r="H117" s="25" t="s">
        <v>9634</v>
      </c>
      <c r="I117" s="58"/>
      <c r="J117" s="58">
        <v>1</v>
      </c>
      <c r="K117" s="8" t="s">
        <v>10132</v>
      </c>
      <c r="L117" s="25" t="s">
        <v>10032</v>
      </c>
      <c r="M117" s="25" t="s">
        <v>10035</v>
      </c>
      <c r="N117" s="8" t="str">
        <f t="shared" si="1"/>
        <v>Não</v>
      </c>
      <c r="O117" s="25">
        <v>0</v>
      </c>
      <c r="P117" s="25">
        <v>10</v>
      </c>
    </row>
    <row r="118" spans="1:16" ht="17.25" customHeight="1" x14ac:dyDescent="0.35">
      <c r="A118" s="88"/>
      <c r="B118" s="18" t="s">
        <v>10046</v>
      </c>
      <c r="C118" s="18" t="s">
        <v>10471</v>
      </c>
      <c r="D118" s="55" t="s">
        <v>9981</v>
      </c>
      <c r="E118" s="57" t="s">
        <v>10365</v>
      </c>
      <c r="F118" s="8" t="s">
        <v>9687</v>
      </c>
      <c r="G118" s="8" t="s">
        <v>9719</v>
      </c>
      <c r="H118" s="25" t="s">
        <v>9634</v>
      </c>
      <c r="I118" s="58"/>
      <c r="J118" s="58">
        <v>5</v>
      </c>
      <c r="K118" s="8" t="s">
        <v>10132</v>
      </c>
      <c r="L118" s="25" t="s">
        <v>10032</v>
      </c>
      <c r="M118" s="25" t="s">
        <v>10036</v>
      </c>
      <c r="N118" s="8" t="str">
        <f t="shared" si="1"/>
        <v>Não</v>
      </c>
      <c r="O118" s="25">
        <v>0</v>
      </c>
      <c r="P118" s="25">
        <v>15</v>
      </c>
    </row>
    <row r="119" spans="1:16" ht="17.25" customHeight="1" x14ac:dyDescent="0.35">
      <c r="A119" s="88"/>
      <c r="B119" s="18" t="s">
        <v>10046</v>
      </c>
      <c r="C119" s="18" t="s">
        <v>10471</v>
      </c>
      <c r="D119" s="55" t="s">
        <v>9982</v>
      </c>
      <c r="E119" s="57" t="s">
        <v>10372</v>
      </c>
      <c r="F119" s="8" t="s">
        <v>9687</v>
      </c>
      <c r="G119" s="8" t="s">
        <v>9719</v>
      </c>
      <c r="H119" s="25" t="s">
        <v>9634</v>
      </c>
      <c r="I119" s="58"/>
      <c r="J119" s="58">
        <v>2.5</v>
      </c>
      <c r="K119" s="8" t="s">
        <v>10132</v>
      </c>
      <c r="L119" s="25" t="s">
        <v>10032</v>
      </c>
      <c r="M119" s="25" t="s">
        <v>10037</v>
      </c>
      <c r="N119" s="8" t="str">
        <f t="shared" si="1"/>
        <v>Não</v>
      </c>
      <c r="O119" s="25">
        <v>0</v>
      </c>
      <c r="P119" s="25">
        <v>10</v>
      </c>
    </row>
    <row r="120" spans="1:16" ht="17.25" customHeight="1" x14ac:dyDescent="0.35">
      <c r="A120" s="88"/>
      <c r="B120" s="18" t="s">
        <v>10046</v>
      </c>
      <c r="C120" s="18" t="s">
        <v>10471</v>
      </c>
      <c r="D120" s="55" t="s">
        <v>9983</v>
      </c>
      <c r="E120" s="57" t="s">
        <v>10366</v>
      </c>
      <c r="F120" s="8" t="s">
        <v>9687</v>
      </c>
      <c r="G120" s="8" t="s">
        <v>9719</v>
      </c>
      <c r="H120" s="25" t="s">
        <v>10045</v>
      </c>
      <c r="I120" s="58"/>
      <c r="J120" s="58">
        <v>300000</v>
      </c>
      <c r="K120" s="8" t="s">
        <v>10132</v>
      </c>
      <c r="L120" s="25" t="s">
        <v>10032</v>
      </c>
      <c r="M120" s="25" t="s">
        <v>10038</v>
      </c>
      <c r="N120" s="8" t="str">
        <f t="shared" si="1"/>
        <v>Não</v>
      </c>
      <c r="O120" s="25">
        <v>0</v>
      </c>
      <c r="P120" s="25">
        <v>1000000</v>
      </c>
    </row>
    <row r="121" spans="1:16" ht="17.25" customHeight="1" x14ac:dyDescent="0.35">
      <c r="A121" s="88"/>
      <c r="B121" s="18" t="s">
        <v>10046</v>
      </c>
      <c r="C121" s="18" t="s">
        <v>10471</v>
      </c>
      <c r="D121" s="55" t="s">
        <v>9984</v>
      </c>
      <c r="E121" s="57" t="s">
        <v>10367</v>
      </c>
      <c r="F121" s="8" t="s">
        <v>9687</v>
      </c>
      <c r="G121" s="8" t="s">
        <v>9719</v>
      </c>
      <c r="H121" s="25" t="s">
        <v>9634</v>
      </c>
      <c r="I121" s="58"/>
      <c r="J121" s="58">
        <v>30</v>
      </c>
      <c r="K121" s="8" t="s">
        <v>10132</v>
      </c>
      <c r="L121" s="25" t="s">
        <v>10032</v>
      </c>
      <c r="M121" s="25" t="s">
        <v>10039</v>
      </c>
      <c r="N121" s="8" t="str">
        <f t="shared" si="1"/>
        <v>Não</v>
      </c>
      <c r="O121" s="25">
        <v>0</v>
      </c>
      <c r="P121" s="25">
        <v>75</v>
      </c>
    </row>
    <row r="122" spans="1:16" ht="17.25" customHeight="1" x14ac:dyDescent="0.35">
      <c r="A122" s="88"/>
      <c r="B122" s="18" t="s">
        <v>10046</v>
      </c>
      <c r="C122" s="18" t="s">
        <v>10471</v>
      </c>
      <c r="D122" s="55" t="s">
        <v>9985</v>
      </c>
      <c r="E122" s="57" t="s">
        <v>10368</v>
      </c>
      <c r="F122" s="8" t="s">
        <v>9687</v>
      </c>
      <c r="G122" s="8" t="s">
        <v>9719</v>
      </c>
      <c r="H122" s="25" t="s">
        <v>9634</v>
      </c>
      <c r="I122" s="58"/>
      <c r="J122" s="58">
        <v>50</v>
      </c>
      <c r="K122" s="8" t="s">
        <v>10132</v>
      </c>
      <c r="L122" s="25" t="s">
        <v>10032</v>
      </c>
      <c r="M122" s="25" t="s">
        <v>10040</v>
      </c>
      <c r="N122" s="8" t="str">
        <f t="shared" si="1"/>
        <v>Não</v>
      </c>
      <c r="O122" s="25">
        <v>0</v>
      </c>
      <c r="P122" s="25">
        <v>100</v>
      </c>
    </row>
    <row r="123" spans="1:16" ht="17.25" customHeight="1" x14ac:dyDescent="0.35">
      <c r="A123" s="88"/>
      <c r="B123" s="18" t="s">
        <v>10046</v>
      </c>
      <c r="C123" s="18" t="s">
        <v>10471</v>
      </c>
      <c r="D123" s="55" t="s">
        <v>9986</v>
      </c>
      <c r="E123" s="57" t="s">
        <v>10369</v>
      </c>
      <c r="F123" s="8" t="s">
        <v>9687</v>
      </c>
      <c r="G123" s="8" t="s">
        <v>9719</v>
      </c>
      <c r="H123" s="25" t="s">
        <v>10045</v>
      </c>
      <c r="I123" s="58"/>
      <c r="J123" s="58">
        <v>10000</v>
      </c>
      <c r="K123" s="8" t="s">
        <v>10132</v>
      </c>
      <c r="L123" s="25" t="s">
        <v>10032</v>
      </c>
      <c r="M123" s="25" t="s">
        <v>10041</v>
      </c>
      <c r="N123" s="8" t="str">
        <f t="shared" si="1"/>
        <v>Não</v>
      </c>
      <c r="O123" s="25">
        <v>0</v>
      </c>
      <c r="P123" s="25">
        <v>100000</v>
      </c>
    </row>
    <row r="124" spans="1:16" ht="17.25" customHeight="1" x14ac:dyDescent="0.35">
      <c r="A124" s="88"/>
      <c r="B124" s="18" t="s">
        <v>10046</v>
      </c>
      <c r="C124" s="18" t="s">
        <v>10471</v>
      </c>
      <c r="D124" s="55" t="s">
        <v>9987</v>
      </c>
      <c r="E124" s="57" t="s">
        <v>10370</v>
      </c>
      <c r="F124" s="8" t="s">
        <v>9687</v>
      </c>
      <c r="G124" s="8" t="s">
        <v>9719</v>
      </c>
      <c r="H124" s="25" t="s">
        <v>10045</v>
      </c>
      <c r="I124" s="58"/>
      <c r="J124" s="58">
        <v>100</v>
      </c>
      <c r="K124" s="8" t="s">
        <v>10132</v>
      </c>
      <c r="L124" s="25" t="s">
        <v>10032</v>
      </c>
      <c r="M124" s="25" t="s">
        <v>10042</v>
      </c>
      <c r="N124" s="8" t="str">
        <f t="shared" si="1"/>
        <v>Não</v>
      </c>
      <c r="O124" s="25">
        <v>0</v>
      </c>
      <c r="P124" s="25">
        <v>500</v>
      </c>
    </row>
    <row r="125" spans="1:16" ht="17.25" customHeight="1" x14ac:dyDescent="0.35">
      <c r="A125" s="88"/>
      <c r="B125" s="18" t="s">
        <v>10046</v>
      </c>
      <c r="C125" s="18" t="s">
        <v>10471</v>
      </c>
      <c r="D125" s="55" t="s">
        <v>9988</v>
      </c>
      <c r="E125" s="57" t="s">
        <v>10371</v>
      </c>
      <c r="F125" s="8" t="s">
        <v>9687</v>
      </c>
      <c r="G125" s="8" t="s">
        <v>9719</v>
      </c>
      <c r="H125" s="25" t="s">
        <v>10045</v>
      </c>
      <c r="I125" s="58"/>
      <c r="J125" s="58">
        <v>103</v>
      </c>
      <c r="K125" s="8" t="s">
        <v>10132</v>
      </c>
      <c r="L125" s="25" t="s">
        <v>10032</v>
      </c>
      <c r="M125" s="25" t="s">
        <v>10043</v>
      </c>
      <c r="N125" s="8" t="str">
        <f t="shared" si="1"/>
        <v>Não</v>
      </c>
      <c r="O125" s="25">
        <v>0</v>
      </c>
      <c r="P125" s="25">
        <v>500</v>
      </c>
    </row>
    <row r="126" spans="1:16" ht="17.25" customHeight="1" x14ac:dyDescent="0.35">
      <c r="A126" s="47" t="s">
        <v>10435</v>
      </c>
      <c r="B126" s="18" t="s">
        <v>10047</v>
      </c>
      <c r="C126" s="18" t="s">
        <v>10472</v>
      </c>
      <c r="D126" s="55" t="s">
        <v>10436</v>
      </c>
      <c r="E126" s="57" t="s">
        <v>10437</v>
      </c>
      <c r="F126" s="8" t="s">
        <v>9687</v>
      </c>
      <c r="G126" s="8" t="s">
        <v>9719</v>
      </c>
      <c r="H126" s="25" t="s">
        <v>9634</v>
      </c>
      <c r="I126" s="58"/>
      <c r="J126" s="58">
        <v>100</v>
      </c>
      <c r="K126" s="54" t="s">
        <v>10149</v>
      </c>
      <c r="L126" s="25" t="s">
        <v>10055</v>
      </c>
      <c r="M126" s="25" t="s">
        <v>10150</v>
      </c>
      <c r="N126" s="8" t="str">
        <f t="shared" si="1"/>
        <v>Não</v>
      </c>
      <c r="O126" s="25">
        <v>0</v>
      </c>
      <c r="P126" s="25">
        <v>100</v>
      </c>
    </row>
    <row r="127" spans="1:16" ht="17.25" customHeight="1" x14ac:dyDescent="0.35">
      <c r="A127" s="88"/>
      <c r="B127" s="18" t="s">
        <v>10047</v>
      </c>
      <c r="C127" s="18" t="s">
        <v>10473</v>
      </c>
      <c r="D127" s="55" t="s">
        <v>10244</v>
      </c>
      <c r="E127" s="57" t="s">
        <v>10373</v>
      </c>
      <c r="F127" s="8" t="s">
        <v>9687</v>
      </c>
      <c r="G127" s="8" t="s">
        <v>9719</v>
      </c>
      <c r="H127" s="25" t="s">
        <v>9994</v>
      </c>
      <c r="I127" s="87"/>
      <c r="J127" s="59">
        <v>390</v>
      </c>
      <c r="K127" s="54" t="s">
        <v>10149</v>
      </c>
      <c r="L127" s="25" t="s">
        <v>10055</v>
      </c>
      <c r="M127" s="25" t="s">
        <v>10152</v>
      </c>
      <c r="N127" s="8" t="str">
        <f t="shared" si="1"/>
        <v>Não</v>
      </c>
      <c r="O127" s="25">
        <v>250</v>
      </c>
      <c r="P127" s="25">
        <v>750</v>
      </c>
    </row>
    <row r="128" spans="1:16" ht="17.25" customHeight="1" x14ac:dyDescent="0.35">
      <c r="A128" s="88"/>
      <c r="B128" s="18" t="s">
        <v>10047</v>
      </c>
      <c r="C128" s="18" t="s">
        <v>10473</v>
      </c>
      <c r="D128" s="55" t="s">
        <v>10245</v>
      </c>
      <c r="E128" s="57" t="s">
        <v>10374</v>
      </c>
      <c r="F128" s="8" t="s">
        <v>9687</v>
      </c>
      <c r="G128" s="8" t="s">
        <v>9719</v>
      </c>
      <c r="H128" s="25" t="s">
        <v>9994</v>
      </c>
      <c r="I128" s="87"/>
      <c r="J128" s="59">
        <v>549.4</v>
      </c>
      <c r="K128" s="54" t="s">
        <v>10149</v>
      </c>
      <c r="L128" s="25" t="s">
        <v>10055</v>
      </c>
      <c r="M128" s="25" t="s">
        <v>10350</v>
      </c>
      <c r="N128" s="8" t="str">
        <f t="shared" si="1"/>
        <v>Não</v>
      </c>
      <c r="O128" s="25">
        <v>250</v>
      </c>
      <c r="P128" s="25">
        <v>750</v>
      </c>
    </row>
    <row r="129" spans="1:16" ht="17.25" customHeight="1" x14ac:dyDescent="0.35">
      <c r="A129" s="88"/>
      <c r="B129" s="18" t="s">
        <v>10047</v>
      </c>
      <c r="C129" s="18" t="s">
        <v>10473</v>
      </c>
      <c r="D129" s="55" t="s">
        <v>10246</v>
      </c>
      <c r="E129" s="57" t="s">
        <v>10375</v>
      </c>
      <c r="F129" s="8" t="s">
        <v>9687</v>
      </c>
      <c r="G129" s="8" t="s">
        <v>9719</v>
      </c>
      <c r="H129" s="25" t="s">
        <v>10048</v>
      </c>
      <c r="I129" s="87"/>
      <c r="J129" s="59">
        <v>2</v>
      </c>
      <c r="K129" s="54" t="s">
        <v>10149</v>
      </c>
      <c r="L129" s="25" t="s">
        <v>10055</v>
      </c>
      <c r="M129" s="25" t="s">
        <v>10351</v>
      </c>
      <c r="N129" s="8" t="str">
        <f t="shared" si="1"/>
        <v>Não</v>
      </c>
      <c r="O129" s="25">
        <v>1</v>
      </c>
      <c r="P129" s="25">
        <v>10</v>
      </c>
    </row>
    <row r="130" spans="1:16" ht="17.25" customHeight="1" x14ac:dyDescent="0.35">
      <c r="A130" s="88"/>
      <c r="B130" s="18" t="s">
        <v>10047</v>
      </c>
      <c r="C130" s="18" t="s">
        <v>10473</v>
      </c>
      <c r="D130" s="55" t="s">
        <v>10247</v>
      </c>
      <c r="E130" s="57" t="s">
        <v>10376</v>
      </c>
      <c r="F130" s="8" t="s">
        <v>9687</v>
      </c>
      <c r="G130" s="8" t="s">
        <v>9719</v>
      </c>
      <c r="H130" s="25" t="s">
        <v>9975</v>
      </c>
      <c r="I130" s="87"/>
      <c r="J130" s="59">
        <v>0</v>
      </c>
      <c r="K130" s="54" t="s">
        <v>10149</v>
      </c>
      <c r="L130" s="25" t="s">
        <v>10055</v>
      </c>
      <c r="M130" s="25" t="s">
        <v>10153</v>
      </c>
      <c r="N130" s="8" t="str">
        <f t="shared" si="1"/>
        <v>Não</v>
      </c>
      <c r="O130" s="25">
        <v>0</v>
      </c>
      <c r="P130" s="25">
        <v>500</v>
      </c>
    </row>
    <row r="131" spans="1:16" ht="17.25" customHeight="1" x14ac:dyDescent="0.35">
      <c r="A131" s="88"/>
      <c r="B131" s="18" t="s">
        <v>10047</v>
      </c>
      <c r="C131" s="18" t="s">
        <v>10473</v>
      </c>
      <c r="D131" s="55" t="s">
        <v>10248</v>
      </c>
      <c r="E131" s="57" t="s">
        <v>10377</v>
      </c>
      <c r="F131" s="8" t="s">
        <v>9687</v>
      </c>
      <c r="G131" s="8" t="s">
        <v>9719</v>
      </c>
      <c r="H131" s="25" t="s">
        <v>9975</v>
      </c>
      <c r="I131" s="87"/>
      <c r="J131" s="59">
        <v>0</v>
      </c>
      <c r="K131" s="54" t="s">
        <v>10149</v>
      </c>
      <c r="L131" s="25" t="s">
        <v>10055</v>
      </c>
      <c r="M131" s="25" t="s">
        <v>10352</v>
      </c>
      <c r="N131" s="8" t="str">
        <f t="shared" si="1"/>
        <v>Não</v>
      </c>
      <c r="O131" s="25">
        <v>0</v>
      </c>
      <c r="P131" s="25">
        <v>50</v>
      </c>
    </row>
    <row r="132" spans="1:16" ht="17.25" customHeight="1" x14ac:dyDescent="0.35">
      <c r="A132" s="88"/>
      <c r="B132" s="18" t="s">
        <v>10047</v>
      </c>
      <c r="C132" s="18" t="s">
        <v>10473</v>
      </c>
      <c r="D132" s="55" t="s">
        <v>10249</v>
      </c>
      <c r="E132" s="57" t="s">
        <v>10378</v>
      </c>
      <c r="F132" s="8" t="s">
        <v>10454</v>
      </c>
      <c r="G132" s="8" t="s">
        <v>9719</v>
      </c>
      <c r="H132" s="25" t="s">
        <v>10455</v>
      </c>
      <c r="I132" s="58"/>
      <c r="J132" s="58" t="s">
        <v>9719</v>
      </c>
      <c r="K132" s="54" t="s">
        <v>10149</v>
      </c>
      <c r="L132" s="25" t="s">
        <v>10055</v>
      </c>
      <c r="M132" s="25" t="s">
        <v>10154</v>
      </c>
      <c r="N132" s="8" t="str">
        <f t="shared" si="1"/>
        <v>Não</v>
      </c>
      <c r="O132" s="25" t="s">
        <v>9780</v>
      </c>
      <c r="P132" s="25" t="s">
        <v>10451</v>
      </c>
    </row>
    <row r="133" spans="1:16" ht="17.25" customHeight="1" x14ac:dyDescent="0.35">
      <c r="A133" s="88"/>
      <c r="B133" s="18" t="s">
        <v>10047</v>
      </c>
      <c r="C133" s="18" t="s">
        <v>10473</v>
      </c>
      <c r="D133" s="55" t="s">
        <v>10250</v>
      </c>
      <c r="E133" s="57" t="s">
        <v>10379</v>
      </c>
      <c r="F133" s="8" t="s">
        <v>9687</v>
      </c>
      <c r="G133" s="8" t="s">
        <v>9719</v>
      </c>
      <c r="H133" s="25" t="s">
        <v>9634</v>
      </c>
      <c r="I133" s="87"/>
      <c r="J133" s="59">
        <v>0.25</v>
      </c>
      <c r="K133" s="54" t="s">
        <v>10149</v>
      </c>
      <c r="L133" s="25" t="s">
        <v>10055</v>
      </c>
      <c r="M133" s="25" t="s">
        <v>10155</v>
      </c>
      <c r="N133" s="8" t="str">
        <f t="shared" si="1"/>
        <v>Não</v>
      </c>
      <c r="O133" s="25">
        <v>0</v>
      </c>
      <c r="P133" s="25">
        <v>100</v>
      </c>
    </row>
    <row r="134" spans="1:16" ht="17.25" customHeight="1" x14ac:dyDescent="0.35">
      <c r="A134" s="88"/>
      <c r="B134" s="18" t="s">
        <v>10047</v>
      </c>
      <c r="C134" s="18" t="s">
        <v>10473</v>
      </c>
      <c r="D134" s="55" t="s">
        <v>10251</v>
      </c>
      <c r="E134" s="57" t="s">
        <v>10380</v>
      </c>
      <c r="F134" s="8" t="s">
        <v>9687</v>
      </c>
      <c r="G134" s="8" t="s">
        <v>9719</v>
      </c>
      <c r="H134" s="25" t="s">
        <v>9634</v>
      </c>
      <c r="I134" s="87"/>
      <c r="J134" s="59">
        <v>0</v>
      </c>
      <c r="K134" s="54" t="s">
        <v>10149</v>
      </c>
      <c r="L134" s="25" t="s">
        <v>10055</v>
      </c>
      <c r="M134" s="25" t="s">
        <v>10156</v>
      </c>
      <c r="N134" s="8" t="str">
        <f t="shared" si="1"/>
        <v>Não</v>
      </c>
      <c r="O134" s="25">
        <v>0</v>
      </c>
      <c r="P134" s="25">
        <v>100</v>
      </c>
    </row>
    <row r="135" spans="1:16" ht="17.25" customHeight="1" x14ac:dyDescent="0.35">
      <c r="A135" s="88"/>
      <c r="B135" s="18" t="s">
        <v>10047</v>
      </c>
      <c r="C135" s="18" t="s">
        <v>10473</v>
      </c>
      <c r="D135" s="55" t="s">
        <v>10252</v>
      </c>
      <c r="E135" s="57" t="s">
        <v>10381</v>
      </c>
      <c r="F135" s="8" t="s">
        <v>9687</v>
      </c>
      <c r="G135" s="8" t="s">
        <v>9719</v>
      </c>
      <c r="H135" s="25" t="s">
        <v>9975</v>
      </c>
      <c r="I135" s="87"/>
      <c r="J135" s="59">
        <v>950</v>
      </c>
      <c r="K135" s="54" t="s">
        <v>10149</v>
      </c>
      <c r="L135" s="25" t="s">
        <v>10055</v>
      </c>
      <c r="M135" s="25" t="s">
        <v>10157</v>
      </c>
      <c r="N135" s="8" t="str">
        <f t="shared" ref="N135:N199" si="2">IF(F135="String",IF(I135&lt;&gt;"","Sim","Não"),IF(F135="List",IF(I135&lt;&gt;"","Sim","Não"),IF(AND(I135&gt;=O135,I135&lt;=P135,I135&lt;&gt;""),"Sim","Não")))</f>
        <v>Não</v>
      </c>
      <c r="O135" s="25">
        <v>0</v>
      </c>
      <c r="P135" s="25">
        <v>5000</v>
      </c>
    </row>
    <row r="136" spans="1:16" ht="17.25" customHeight="1" x14ac:dyDescent="0.35">
      <c r="A136" s="88"/>
      <c r="B136" s="18" t="s">
        <v>10047</v>
      </c>
      <c r="C136" s="18" t="s">
        <v>10473</v>
      </c>
      <c r="D136" s="55" t="s">
        <v>10253</v>
      </c>
      <c r="E136" s="57" t="s">
        <v>10382</v>
      </c>
      <c r="F136" s="8" t="s">
        <v>9687</v>
      </c>
      <c r="G136" s="8" t="s">
        <v>9719</v>
      </c>
      <c r="H136" s="25" t="s">
        <v>9975</v>
      </c>
      <c r="I136" s="58"/>
      <c r="J136" s="58">
        <v>2000</v>
      </c>
      <c r="K136" s="54" t="s">
        <v>10149</v>
      </c>
      <c r="L136" s="25" t="s">
        <v>10055</v>
      </c>
      <c r="M136" s="25" t="s">
        <v>10158</v>
      </c>
      <c r="N136" s="8" t="str">
        <f t="shared" si="2"/>
        <v>Não</v>
      </c>
      <c r="O136" s="25">
        <v>0</v>
      </c>
      <c r="P136" s="25">
        <v>5000</v>
      </c>
    </row>
    <row r="137" spans="1:16" ht="17.25" customHeight="1" x14ac:dyDescent="0.35">
      <c r="A137" s="88"/>
      <c r="B137" s="18" t="s">
        <v>10047</v>
      </c>
      <c r="C137" s="18" t="s">
        <v>10473</v>
      </c>
      <c r="D137" s="55" t="s">
        <v>10254</v>
      </c>
      <c r="E137" s="57" t="s">
        <v>10384</v>
      </c>
      <c r="F137" s="8" t="s">
        <v>9687</v>
      </c>
      <c r="G137" s="8" t="s">
        <v>9719</v>
      </c>
      <c r="H137" s="25" t="s">
        <v>9975</v>
      </c>
      <c r="I137" s="87"/>
      <c r="J137" s="59">
        <v>2750</v>
      </c>
      <c r="K137" s="54" t="s">
        <v>10149</v>
      </c>
      <c r="L137" s="25" t="s">
        <v>10055</v>
      </c>
      <c r="M137" s="25" t="s">
        <v>10159</v>
      </c>
      <c r="N137" s="8" t="str">
        <f t="shared" si="2"/>
        <v>Não</v>
      </c>
      <c r="O137" s="25">
        <v>0</v>
      </c>
      <c r="P137" s="25">
        <v>5000</v>
      </c>
    </row>
    <row r="138" spans="1:16" ht="17.25" customHeight="1" x14ac:dyDescent="0.35">
      <c r="A138" s="88"/>
      <c r="B138" s="18" t="s">
        <v>10047</v>
      </c>
      <c r="C138" s="18" t="s">
        <v>10473</v>
      </c>
      <c r="D138" s="55" t="s">
        <v>10255</v>
      </c>
      <c r="E138" s="57" t="s">
        <v>10383</v>
      </c>
      <c r="F138" s="8" t="s">
        <v>9687</v>
      </c>
      <c r="G138" s="8" t="s">
        <v>9719</v>
      </c>
      <c r="H138" s="25" t="s">
        <v>9975</v>
      </c>
      <c r="I138" s="87"/>
      <c r="J138" s="59">
        <v>300</v>
      </c>
      <c r="K138" s="54" t="s">
        <v>10149</v>
      </c>
      <c r="L138" s="25" t="s">
        <v>10055</v>
      </c>
      <c r="M138" s="25" t="s">
        <v>10160</v>
      </c>
      <c r="N138" s="8" t="str">
        <f t="shared" si="2"/>
        <v>Não</v>
      </c>
      <c r="O138" s="25">
        <v>0</v>
      </c>
      <c r="P138" s="25">
        <v>1000</v>
      </c>
    </row>
    <row r="139" spans="1:16" ht="17.25" customHeight="1" x14ac:dyDescent="0.35">
      <c r="A139" s="88"/>
      <c r="B139" s="18" t="s">
        <v>10047</v>
      </c>
      <c r="C139" s="18" t="s">
        <v>10473</v>
      </c>
      <c r="D139" s="55" t="s">
        <v>10256</v>
      </c>
      <c r="E139" s="57" t="s">
        <v>10385</v>
      </c>
      <c r="F139" s="8" t="s">
        <v>9687</v>
      </c>
      <c r="G139" s="8" t="s">
        <v>9719</v>
      </c>
      <c r="H139" s="25" t="s">
        <v>9975</v>
      </c>
      <c r="I139" s="87"/>
      <c r="J139" s="59">
        <v>1500</v>
      </c>
      <c r="K139" s="54" t="s">
        <v>10149</v>
      </c>
      <c r="L139" s="25" t="s">
        <v>10055</v>
      </c>
      <c r="M139" s="25" t="s">
        <v>10161</v>
      </c>
      <c r="N139" s="8" t="str">
        <f t="shared" si="2"/>
        <v>Não</v>
      </c>
      <c r="O139" s="25">
        <v>0</v>
      </c>
      <c r="P139" s="25">
        <v>5000</v>
      </c>
    </row>
    <row r="140" spans="1:16" ht="17.25" customHeight="1" x14ac:dyDescent="0.35">
      <c r="A140" s="88"/>
      <c r="B140" s="18" t="s">
        <v>10047</v>
      </c>
      <c r="C140" s="18" t="s">
        <v>10473</v>
      </c>
      <c r="D140" s="55" t="s">
        <v>10257</v>
      </c>
      <c r="E140" s="57" t="s">
        <v>10386</v>
      </c>
      <c r="F140" s="8" t="s">
        <v>9687</v>
      </c>
      <c r="G140" s="8" t="s">
        <v>9719</v>
      </c>
      <c r="H140" s="25" t="s">
        <v>9975</v>
      </c>
      <c r="I140" s="87"/>
      <c r="J140" s="59">
        <v>2250</v>
      </c>
      <c r="K140" s="54" t="s">
        <v>10149</v>
      </c>
      <c r="L140" s="25" t="s">
        <v>10055</v>
      </c>
      <c r="M140" s="25" t="s">
        <v>10346</v>
      </c>
      <c r="N140" s="8" t="str">
        <f t="shared" si="2"/>
        <v>Não</v>
      </c>
      <c r="O140" s="25">
        <v>0</v>
      </c>
      <c r="P140" s="25">
        <v>5000</v>
      </c>
    </row>
    <row r="141" spans="1:16" ht="17.25" customHeight="1" x14ac:dyDescent="0.35">
      <c r="A141" s="88"/>
      <c r="B141" s="18" t="s">
        <v>10047</v>
      </c>
      <c r="C141" s="18" t="s">
        <v>10475</v>
      </c>
      <c r="D141" s="55" t="s">
        <v>10258</v>
      </c>
      <c r="E141" s="57" t="s">
        <v>10387</v>
      </c>
      <c r="F141" s="8" t="s">
        <v>9687</v>
      </c>
      <c r="G141" s="8" t="s">
        <v>9719</v>
      </c>
      <c r="H141" s="25" t="s">
        <v>9994</v>
      </c>
      <c r="I141" s="87"/>
      <c r="J141" s="59">
        <v>500</v>
      </c>
      <c r="K141" s="54" t="s">
        <v>10149</v>
      </c>
      <c r="L141" s="25" t="s">
        <v>10055</v>
      </c>
      <c r="M141" s="25" t="s">
        <v>10162</v>
      </c>
      <c r="N141" s="8" t="str">
        <f t="shared" si="2"/>
        <v>Não</v>
      </c>
      <c r="O141" s="25">
        <v>400</v>
      </c>
      <c r="P141" s="25">
        <v>750</v>
      </c>
    </row>
    <row r="142" spans="1:16" ht="17.25" customHeight="1" x14ac:dyDescent="0.35">
      <c r="A142" s="88"/>
      <c r="B142" s="18" t="s">
        <v>10047</v>
      </c>
      <c r="C142" s="18" t="s">
        <v>10475</v>
      </c>
      <c r="D142" s="55" t="s">
        <v>10259</v>
      </c>
      <c r="E142" s="57" t="s">
        <v>10392</v>
      </c>
      <c r="F142" s="8" t="s">
        <v>9687</v>
      </c>
      <c r="G142" s="8" t="s">
        <v>9719</v>
      </c>
      <c r="H142" s="25" t="s">
        <v>10049</v>
      </c>
      <c r="I142" s="87"/>
      <c r="J142" s="59">
        <v>5.21</v>
      </c>
      <c r="K142" s="54" t="s">
        <v>10149</v>
      </c>
      <c r="L142" s="25" t="s">
        <v>10055</v>
      </c>
      <c r="M142" s="25" t="s">
        <v>10163</v>
      </c>
      <c r="N142" s="8" t="str">
        <f t="shared" si="2"/>
        <v>Não</v>
      </c>
      <c r="O142" s="25">
        <v>0</v>
      </c>
      <c r="P142" s="25">
        <v>10</v>
      </c>
    </row>
    <row r="143" spans="1:16" ht="17.25" customHeight="1" x14ac:dyDescent="0.35">
      <c r="A143" s="88"/>
      <c r="B143" s="18" t="s">
        <v>10047</v>
      </c>
      <c r="C143" s="18" t="s">
        <v>10475</v>
      </c>
      <c r="D143" s="55" t="s">
        <v>10260</v>
      </c>
      <c r="E143" s="57" t="s">
        <v>10393</v>
      </c>
      <c r="F143" s="8" t="s">
        <v>9687</v>
      </c>
      <c r="G143" s="8" t="s">
        <v>9719</v>
      </c>
      <c r="H143" s="25" t="s">
        <v>10049</v>
      </c>
      <c r="I143" s="87"/>
      <c r="J143" s="59">
        <v>5.21</v>
      </c>
      <c r="K143" s="54" t="s">
        <v>10149</v>
      </c>
      <c r="L143" s="25" t="s">
        <v>10055</v>
      </c>
      <c r="M143" s="25" t="s">
        <v>10164</v>
      </c>
      <c r="N143" s="8" t="str">
        <f t="shared" si="2"/>
        <v>Não</v>
      </c>
      <c r="O143" s="25">
        <v>0</v>
      </c>
      <c r="P143" s="25">
        <v>10</v>
      </c>
    </row>
    <row r="144" spans="1:16" ht="17.25" customHeight="1" x14ac:dyDescent="0.35">
      <c r="A144" s="88"/>
      <c r="B144" s="18" t="s">
        <v>10047</v>
      </c>
      <c r="C144" s="18" t="s">
        <v>10476</v>
      </c>
      <c r="D144" s="55" t="s">
        <v>10261</v>
      </c>
      <c r="E144" s="57" t="s">
        <v>10390</v>
      </c>
      <c r="F144" s="8" t="s">
        <v>9687</v>
      </c>
      <c r="G144" s="8" t="s">
        <v>9719</v>
      </c>
      <c r="H144" s="25" t="s">
        <v>9994</v>
      </c>
      <c r="I144" s="87"/>
      <c r="J144" s="59">
        <v>520</v>
      </c>
      <c r="K144" s="54" t="s">
        <v>10149</v>
      </c>
      <c r="L144" s="25" t="s">
        <v>10055</v>
      </c>
      <c r="M144" s="25" t="s">
        <v>10165</v>
      </c>
      <c r="N144" s="8" t="str">
        <f t="shared" si="2"/>
        <v>Não</v>
      </c>
      <c r="O144" s="25">
        <v>400</v>
      </c>
      <c r="P144" s="25">
        <v>750</v>
      </c>
    </row>
    <row r="145" spans="1:16" ht="17.25" customHeight="1" x14ac:dyDescent="0.35">
      <c r="A145" s="88"/>
      <c r="B145" s="18" t="s">
        <v>10047</v>
      </c>
      <c r="C145" s="18" t="s">
        <v>10476</v>
      </c>
      <c r="D145" s="55" t="s">
        <v>10474</v>
      </c>
      <c r="E145" s="57" t="s">
        <v>10391</v>
      </c>
      <c r="F145" s="8" t="s">
        <v>9687</v>
      </c>
      <c r="G145" s="8" t="s">
        <v>9719</v>
      </c>
      <c r="H145" s="25" t="s">
        <v>9994</v>
      </c>
      <c r="I145" s="87"/>
      <c r="J145" s="59">
        <v>520</v>
      </c>
      <c r="K145" s="54" t="s">
        <v>10149</v>
      </c>
      <c r="L145" s="25" t="s">
        <v>10055</v>
      </c>
      <c r="M145" s="25" t="s">
        <v>10166</v>
      </c>
      <c r="N145" s="8" t="str">
        <f t="shared" si="2"/>
        <v>Não</v>
      </c>
      <c r="O145" s="25">
        <v>400</v>
      </c>
      <c r="P145" s="25">
        <v>750</v>
      </c>
    </row>
    <row r="146" spans="1:16" ht="17.25" customHeight="1" x14ac:dyDescent="0.35">
      <c r="A146" s="88"/>
      <c r="B146" s="18" t="s">
        <v>10047</v>
      </c>
      <c r="C146" s="18" t="s">
        <v>10476</v>
      </c>
      <c r="D146" s="55" t="s">
        <v>10259</v>
      </c>
      <c r="E146" s="57" t="s">
        <v>10388</v>
      </c>
      <c r="F146" s="8" t="s">
        <v>9687</v>
      </c>
      <c r="G146" s="8" t="s">
        <v>9719</v>
      </c>
      <c r="H146" s="25" t="s">
        <v>10049</v>
      </c>
      <c r="I146" s="87"/>
      <c r="J146" s="59">
        <v>5.21</v>
      </c>
      <c r="K146" s="54" t="s">
        <v>10149</v>
      </c>
      <c r="L146" s="25" t="s">
        <v>10055</v>
      </c>
      <c r="M146" s="25" t="s">
        <v>10167</v>
      </c>
      <c r="N146" s="8" t="str">
        <f t="shared" si="2"/>
        <v>Não</v>
      </c>
      <c r="O146" s="25">
        <v>0</v>
      </c>
      <c r="P146" s="25">
        <v>10</v>
      </c>
    </row>
    <row r="147" spans="1:16" ht="17.25" customHeight="1" x14ac:dyDescent="0.35">
      <c r="A147" s="88"/>
      <c r="B147" s="18" t="s">
        <v>10047</v>
      </c>
      <c r="C147" s="18" t="s">
        <v>10476</v>
      </c>
      <c r="D147" s="55" t="s">
        <v>10260</v>
      </c>
      <c r="E147" s="57" t="s">
        <v>10389</v>
      </c>
      <c r="F147" s="8" t="s">
        <v>9687</v>
      </c>
      <c r="G147" s="8" t="s">
        <v>9719</v>
      </c>
      <c r="H147" s="25" t="s">
        <v>10049</v>
      </c>
      <c r="I147" s="87"/>
      <c r="J147" s="59">
        <v>5.21</v>
      </c>
      <c r="K147" s="54" t="s">
        <v>10149</v>
      </c>
      <c r="L147" s="25" t="s">
        <v>10055</v>
      </c>
      <c r="M147" s="25" t="s">
        <v>10168</v>
      </c>
      <c r="N147" s="8" t="str">
        <f t="shared" si="2"/>
        <v>Não</v>
      </c>
      <c r="O147" s="25">
        <v>0</v>
      </c>
      <c r="P147" s="25">
        <v>10</v>
      </c>
    </row>
    <row r="148" spans="1:16" ht="17.25" customHeight="1" x14ac:dyDescent="0.35">
      <c r="A148" s="88"/>
      <c r="B148" s="18" t="s">
        <v>10047</v>
      </c>
      <c r="C148" s="18" t="s">
        <v>10473</v>
      </c>
      <c r="D148" s="55" t="s">
        <v>10262</v>
      </c>
      <c r="E148" s="57" t="s">
        <v>10394</v>
      </c>
      <c r="F148" s="8" t="s">
        <v>9687</v>
      </c>
      <c r="G148" s="8" t="s">
        <v>9719</v>
      </c>
      <c r="H148" s="25" t="s">
        <v>9994</v>
      </c>
      <c r="I148" s="87"/>
      <c r="J148" s="59">
        <v>549.4</v>
      </c>
      <c r="K148" s="54" t="s">
        <v>10149</v>
      </c>
      <c r="L148" s="25" t="s">
        <v>10055</v>
      </c>
      <c r="M148" s="25" t="s">
        <v>10152</v>
      </c>
      <c r="N148" s="8" t="str">
        <f t="shared" si="2"/>
        <v>Não</v>
      </c>
      <c r="O148" s="25">
        <v>250</v>
      </c>
      <c r="P148" s="25">
        <v>750</v>
      </c>
    </row>
    <row r="149" spans="1:16" ht="17.25" customHeight="1" x14ac:dyDescent="0.35">
      <c r="A149" s="88"/>
      <c r="B149" s="18" t="s">
        <v>10047</v>
      </c>
      <c r="C149" s="18" t="s">
        <v>10473</v>
      </c>
      <c r="D149" s="55" t="s">
        <v>10263</v>
      </c>
      <c r="E149" s="57" t="s">
        <v>10395</v>
      </c>
      <c r="F149" s="8" t="s">
        <v>9687</v>
      </c>
      <c r="G149" s="8" t="s">
        <v>9719</v>
      </c>
      <c r="H149" s="25" t="s">
        <v>9994</v>
      </c>
      <c r="I149" s="87"/>
      <c r="J149" s="59">
        <v>549.4</v>
      </c>
      <c r="K149" s="54" t="s">
        <v>10149</v>
      </c>
      <c r="L149" s="25" t="s">
        <v>10055</v>
      </c>
      <c r="M149" s="25" t="s">
        <v>10350</v>
      </c>
      <c r="N149" s="8" t="str">
        <f t="shared" si="2"/>
        <v>Não</v>
      </c>
      <c r="O149" s="25">
        <v>250</v>
      </c>
      <c r="P149" s="25">
        <v>750</v>
      </c>
    </row>
    <row r="150" spans="1:16" ht="17.25" customHeight="1" x14ac:dyDescent="0.35">
      <c r="A150" s="88"/>
      <c r="B150" s="18" t="s">
        <v>10047</v>
      </c>
      <c r="C150" s="18" t="s">
        <v>10473</v>
      </c>
      <c r="D150" s="55" t="s">
        <v>10264</v>
      </c>
      <c r="E150" s="57" t="s">
        <v>10396</v>
      </c>
      <c r="F150" s="8" t="s">
        <v>9687</v>
      </c>
      <c r="G150" s="8" t="s">
        <v>9719</v>
      </c>
      <c r="H150" s="25" t="s">
        <v>10048</v>
      </c>
      <c r="I150" s="87"/>
      <c r="J150" s="59">
        <v>4</v>
      </c>
      <c r="K150" s="54" t="s">
        <v>10149</v>
      </c>
      <c r="L150" s="25" t="s">
        <v>10055</v>
      </c>
      <c r="M150" s="25" t="s">
        <v>10351</v>
      </c>
      <c r="N150" s="8" t="str">
        <f t="shared" si="2"/>
        <v>Não</v>
      </c>
      <c r="O150" s="25">
        <v>1</v>
      </c>
      <c r="P150" s="25">
        <v>10</v>
      </c>
    </row>
    <row r="151" spans="1:16" ht="17.25" customHeight="1" x14ac:dyDescent="0.35">
      <c r="A151" s="88"/>
      <c r="B151" s="18" t="s">
        <v>10047</v>
      </c>
      <c r="C151" s="18" t="s">
        <v>10473</v>
      </c>
      <c r="D151" s="55" t="s">
        <v>10265</v>
      </c>
      <c r="E151" s="57" t="s">
        <v>10397</v>
      </c>
      <c r="F151" s="8" t="s">
        <v>9687</v>
      </c>
      <c r="G151" s="8" t="s">
        <v>9719</v>
      </c>
      <c r="H151" s="25" t="s">
        <v>9975</v>
      </c>
      <c r="I151" s="87"/>
      <c r="J151" s="59">
        <v>150</v>
      </c>
      <c r="K151" s="54" t="s">
        <v>10149</v>
      </c>
      <c r="L151" s="25" t="s">
        <v>10055</v>
      </c>
      <c r="M151" s="25" t="s">
        <v>10153</v>
      </c>
      <c r="N151" s="8" t="str">
        <f t="shared" si="2"/>
        <v>Não</v>
      </c>
      <c r="O151" s="25">
        <v>0</v>
      </c>
      <c r="P151" s="25">
        <v>500</v>
      </c>
    </row>
    <row r="152" spans="1:16" ht="17.25" customHeight="1" x14ac:dyDescent="0.35">
      <c r="A152" s="88"/>
      <c r="B152" s="18" t="s">
        <v>10047</v>
      </c>
      <c r="C152" s="18" t="s">
        <v>10473</v>
      </c>
      <c r="D152" s="55" t="s">
        <v>10266</v>
      </c>
      <c r="E152" s="57" t="s">
        <v>10398</v>
      </c>
      <c r="F152" s="8" t="s">
        <v>9687</v>
      </c>
      <c r="G152" s="8" t="s">
        <v>9719</v>
      </c>
      <c r="H152" s="25" t="s">
        <v>9975</v>
      </c>
      <c r="I152" s="87"/>
      <c r="J152" s="59">
        <v>0</v>
      </c>
      <c r="K152" s="54" t="s">
        <v>10149</v>
      </c>
      <c r="L152" s="25" t="s">
        <v>10055</v>
      </c>
      <c r="M152" s="25" t="s">
        <v>10352</v>
      </c>
      <c r="N152" s="8" t="str">
        <f t="shared" si="2"/>
        <v>Não</v>
      </c>
      <c r="O152" s="25">
        <v>0</v>
      </c>
      <c r="P152" s="25">
        <v>50</v>
      </c>
    </row>
    <row r="153" spans="1:16" ht="17.25" customHeight="1" x14ac:dyDescent="0.35">
      <c r="A153" s="88"/>
      <c r="B153" s="18" t="s">
        <v>10047</v>
      </c>
      <c r="C153" s="18" t="s">
        <v>10473</v>
      </c>
      <c r="D153" s="55" t="s">
        <v>10267</v>
      </c>
      <c r="E153" s="57" t="s">
        <v>10399</v>
      </c>
      <c r="F153" s="8" t="s">
        <v>10454</v>
      </c>
      <c r="G153" s="8" t="s">
        <v>9719</v>
      </c>
      <c r="H153" s="25" t="s">
        <v>10455</v>
      </c>
      <c r="I153" s="58"/>
      <c r="J153" s="58" t="s">
        <v>9719</v>
      </c>
      <c r="K153" s="54" t="s">
        <v>10149</v>
      </c>
      <c r="L153" s="25" t="s">
        <v>10055</v>
      </c>
      <c r="M153" s="25" t="s">
        <v>10154</v>
      </c>
      <c r="N153" s="8" t="str">
        <f t="shared" si="2"/>
        <v>Não</v>
      </c>
      <c r="O153" s="25" t="s">
        <v>9780</v>
      </c>
      <c r="P153" s="25" t="s">
        <v>10451</v>
      </c>
    </row>
    <row r="154" spans="1:16" ht="17.25" customHeight="1" x14ac:dyDescent="0.35">
      <c r="A154" s="88"/>
      <c r="B154" s="18" t="s">
        <v>10047</v>
      </c>
      <c r="C154" s="18" t="s">
        <v>10473</v>
      </c>
      <c r="D154" s="55" t="s">
        <v>10268</v>
      </c>
      <c r="E154" s="57" t="s">
        <v>10400</v>
      </c>
      <c r="F154" s="8" t="s">
        <v>9687</v>
      </c>
      <c r="G154" s="8" t="s">
        <v>9719</v>
      </c>
      <c r="H154" s="25" t="s">
        <v>9634</v>
      </c>
      <c r="I154" s="87"/>
      <c r="J154" s="59">
        <v>0.25</v>
      </c>
      <c r="K154" s="54" t="s">
        <v>10149</v>
      </c>
      <c r="L154" s="25" t="s">
        <v>10055</v>
      </c>
      <c r="M154" s="25" t="s">
        <v>10155</v>
      </c>
      <c r="N154" s="8" t="str">
        <f t="shared" si="2"/>
        <v>Não</v>
      </c>
      <c r="O154" s="25">
        <v>0</v>
      </c>
      <c r="P154" s="25">
        <v>100</v>
      </c>
    </row>
    <row r="155" spans="1:16" ht="17.25" customHeight="1" x14ac:dyDescent="0.35">
      <c r="A155" s="88"/>
      <c r="B155" s="18" t="s">
        <v>10047</v>
      </c>
      <c r="C155" s="18" t="s">
        <v>10473</v>
      </c>
      <c r="D155" s="55" t="s">
        <v>10269</v>
      </c>
      <c r="E155" s="57" t="s">
        <v>10401</v>
      </c>
      <c r="F155" s="8" t="s">
        <v>9687</v>
      </c>
      <c r="G155" s="8" t="s">
        <v>9719</v>
      </c>
      <c r="H155" s="25" t="s">
        <v>9634</v>
      </c>
      <c r="I155" s="87"/>
      <c r="J155" s="59">
        <v>0</v>
      </c>
      <c r="K155" s="54" t="s">
        <v>10149</v>
      </c>
      <c r="L155" s="25" t="s">
        <v>10055</v>
      </c>
      <c r="M155" s="25" t="s">
        <v>10156</v>
      </c>
      <c r="N155" s="8" t="str">
        <f t="shared" si="2"/>
        <v>Não</v>
      </c>
      <c r="O155" s="25">
        <v>0</v>
      </c>
      <c r="P155" s="25">
        <v>100</v>
      </c>
    </row>
    <row r="156" spans="1:16" ht="17.25" customHeight="1" x14ac:dyDescent="0.35">
      <c r="A156" s="88"/>
      <c r="B156" s="18" t="s">
        <v>10047</v>
      </c>
      <c r="C156" s="18" t="s">
        <v>10473</v>
      </c>
      <c r="D156" s="55" t="s">
        <v>10270</v>
      </c>
      <c r="E156" s="57" t="s">
        <v>10402</v>
      </c>
      <c r="F156" s="8" t="s">
        <v>9687</v>
      </c>
      <c r="G156" s="8" t="s">
        <v>9719</v>
      </c>
      <c r="H156" s="25" t="s">
        <v>9975</v>
      </c>
      <c r="I156" s="87"/>
      <c r="J156" s="59">
        <v>950</v>
      </c>
      <c r="K156" s="54" t="s">
        <v>10149</v>
      </c>
      <c r="L156" s="25" t="s">
        <v>10055</v>
      </c>
      <c r="M156" s="25" t="s">
        <v>10157</v>
      </c>
      <c r="N156" s="8" t="str">
        <f t="shared" si="2"/>
        <v>Não</v>
      </c>
      <c r="O156" s="25">
        <v>0</v>
      </c>
      <c r="P156" s="25">
        <v>5000</v>
      </c>
    </row>
    <row r="157" spans="1:16" ht="17.25" customHeight="1" x14ac:dyDescent="0.35">
      <c r="A157" s="88"/>
      <c r="B157" s="18" t="s">
        <v>10047</v>
      </c>
      <c r="C157" s="18" t="s">
        <v>10473</v>
      </c>
      <c r="D157" s="55" t="s">
        <v>10271</v>
      </c>
      <c r="E157" s="57" t="s">
        <v>10403</v>
      </c>
      <c r="F157" s="8" t="s">
        <v>9687</v>
      </c>
      <c r="G157" s="8" t="s">
        <v>9719</v>
      </c>
      <c r="H157" s="25" t="s">
        <v>9975</v>
      </c>
      <c r="I157" s="58"/>
      <c r="J157" s="58">
        <v>2000</v>
      </c>
      <c r="K157" s="54" t="s">
        <v>10149</v>
      </c>
      <c r="L157" s="25" t="s">
        <v>10055</v>
      </c>
      <c r="M157" s="25" t="s">
        <v>10158</v>
      </c>
      <c r="N157" s="8" t="str">
        <f t="shared" si="2"/>
        <v>Não</v>
      </c>
      <c r="O157" s="25">
        <v>0</v>
      </c>
      <c r="P157" s="25">
        <v>5000</v>
      </c>
    </row>
    <row r="158" spans="1:16" ht="17.25" customHeight="1" x14ac:dyDescent="0.35">
      <c r="A158" s="88"/>
      <c r="B158" s="18" t="s">
        <v>10047</v>
      </c>
      <c r="C158" s="18" t="s">
        <v>10473</v>
      </c>
      <c r="D158" s="55" t="s">
        <v>10272</v>
      </c>
      <c r="E158" s="57" t="s">
        <v>10404</v>
      </c>
      <c r="F158" s="8" t="s">
        <v>9687</v>
      </c>
      <c r="G158" s="8" t="s">
        <v>9719</v>
      </c>
      <c r="H158" s="25" t="s">
        <v>9975</v>
      </c>
      <c r="I158" s="87"/>
      <c r="J158" s="59">
        <v>2750</v>
      </c>
      <c r="K158" s="54" t="s">
        <v>10149</v>
      </c>
      <c r="L158" s="25" t="s">
        <v>10055</v>
      </c>
      <c r="M158" s="25" t="s">
        <v>10159</v>
      </c>
      <c r="N158" s="8" t="str">
        <f t="shared" si="2"/>
        <v>Não</v>
      </c>
      <c r="O158" s="25">
        <v>0</v>
      </c>
      <c r="P158" s="25">
        <v>5000</v>
      </c>
    </row>
    <row r="159" spans="1:16" ht="17.25" customHeight="1" x14ac:dyDescent="0.35">
      <c r="A159" s="88"/>
      <c r="B159" s="18" t="s">
        <v>10047</v>
      </c>
      <c r="C159" s="18" t="s">
        <v>10473</v>
      </c>
      <c r="D159" s="55" t="s">
        <v>10273</v>
      </c>
      <c r="E159" s="57" t="s">
        <v>10405</v>
      </c>
      <c r="F159" s="8" t="s">
        <v>9687</v>
      </c>
      <c r="G159" s="8" t="s">
        <v>9719</v>
      </c>
      <c r="H159" s="25" t="s">
        <v>9975</v>
      </c>
      <c r="I159" s="87"/>
      <c r="J159" s="59">
        <v>300</v>
      </c>
      <c r="K159" s="54" t="s">
        <v>10149</v>
      </c>
      <c r="L159" s="25" t="s">
        <v>10055</v>
      </c>
      <c r="M159" s="25" t="s">
        <v>10160</v>
      </c>
      <c r="N159" s="8" t="str">
        <f t="shared" si="2"/>
        <v>Não</v>
      </c>
      <c r="O159" s="25">
        <v>0</v>
      </c>
      <c r="P159" s="25">
        <v>1000</v>
      </c>
    </row>
    <row r="160" spans="1:16" ht="17.25" customHeight="1" x14ac:dyDescent="0.35">
      <c r="A160" s="88"/>
      <c r="B160" s="18" t="s">
        <v>10047</v>
      </c>
      <c r="C160" s="18" t="s">
        <v>10473</v>
      </c>
      <c r="D160" s="55" t="s">
        <v>10274</v>
      </c>
      <c r="E160" s="57" t="s">
        <v>10406</v>
      </c>
      <c r="F160" s="8" t="s">
        <v>9687</v>
      </c>
      <c r="G160" s="8" t="s">
        <v>9719</v>
      </c>
      <c r="H160" s="25" t="s">
        <v>9975</v>
      </c>
      <c r="I160" s="87"/>
      <c r="J160" s="59">
        <v>1500</v>
      </c>
      <c r="K160" s="54" t="s">
        <v>10149</v>
      </c>
      <c r="L160" s="25" t="s">
        <v>10055</v>
      </c>
      <c r="M160" s="25" t="s">
        <v>10161</v>
      </c>
      <c r="N160" s="8" t="str">
        <f t="shared" si="2"/>
        <v>Não</v>
      </c>
      <c r="O160" s="25">
        <v>0</v>
      </c>
      <c r="P160" s="25">
        <v>5000</v>
      </c>
    </row>
    <row r="161" spans="1:16" ht="17.25" customHeight="1" x14ac:dyDescent="0.35">
      <c r="A161" s="88"/>
      <c r="B161" s="18" t="s">
        <v>10047</v>
      </c>
      <c r="C161" s="18" t="s">
        <v>10473</v>
      </c>
      <c r="D161" s="55" t="s">
        <v>10275</v>
      </c>
      <c r="E161" s="57" t="s">
        <v>10407</v>
      </c>
      <c r="F161" s="8" t="s">
        <v>9687</v>
      </c>
      <c r="G161" s="8" t="s">
        <v>9719</v>
      </c>
      <c r="H161" s="25" t="s">
        <v>9975</v>
      </c>
      <c r="I161" s="87"/>
      <c r="J161" s="59">
        <v>2250</v>
      </c>
      <c r="K161" s="54" t="s">
        <v>10149</v>
      </c>
      <c r="L161" s="25" t="s">
        <v>10055</v>
      </c>
      <c r="M161" s="25" t="s">
        <v>10346</v>
      </c>
      <c r="N161" s="8" t="str">
        <f t="shared" si="2"/>
        <v>Não</v>
      </c>
      <c r="O161" s="25">
        <v>0</v>
      </c>
      <c r="P161" s="25">
        <v>5000</v>
      </c>
    </row>
    <row r="162" spans="1:16" ht="17.25" customHeight="1" x14ac:dyDescent="0.35">
      <c r="A162" s="88"/>
      <c r="B162" s="18" t="s">
        <v>10047</v>
      </c>
      <c r="C162" s="18" t="s">
        <v>10475</v>
      </c>
      <c r="D162" s="55" t="s">
        <v>10276</v>
      </c>
      <c r="E162" s="57" t="s">
        <v>10408</v>
      </c>
      <c r="F162" s="8" t="s">
        <v>9687</v>
      </c>
      <c r="G162" s="8" t="s">
        <v>9719</v>
      </c>
      <c r="H162" s="25" t="s">
        <v>9994</v>
      </c>
      <c r="I162" s="87"/>
      <c r="J162" s="59">
        <v>500</v>
      </c>
      <c r="K162" s="54" t="s">
        <v>10149</v>
      </c>
      <c r="L162" s="25" t="s">
        <v>10055</v>
      </c>
      <c r="M162" s="25" t="s">
        <v>10162</v>
      </c>
      <c r="N162" s="8" t="str">
        <f t="shared" si="2"/>
        <v>Não</v>
      </c>
      <c r="O162" s="25">
        <v>400</v>
      </c>
      <c r="P162" s="25">
        <v>750</v>
      </c>
    </row>
    <row r="163" spans="1:16" ht="17.25" customHeight="1" x14ac:dyDescent="0.35">
      <c r="A163" s="88"/>
      <c r="B163" s="18" t="s">
        <v>10047</v>
      </c>
      <c r="C163" s="18" t="s">
        <v>10475</v>
      </c>
      <c r="D163" s="55" t="s">
        <v>10277</v>
      </c>
      <c r="E163" s="57" t="s">
        <v>10409</v>
      </c>
      <c r="F163" s="8" t="s">
        <v>9687</v>
      </c>
      <c r="G163" s="8" t="s">
        <v>9719</v>
      </c>
      <c r="H163" s="25" t="s">
        <v>10049</v>
      </c>
      <c r="I163" s="87"/>
      <c r="J163" s="59">
        <v>5.21</v>
      </c>
      <c r="K163" s="54" t="s">
        <v>10149</v>
      </c>
      <c r="L163" s="25" t="s">
        <v>10055</v>
      </c>
      <c r="M163" s="25" t="s">
        <v>10163</v>
      </c>
      <c r="N163" s="8" t="str">
        <f t="shared" si="2"/>
        <v>Não</v>
      </c>
      <c r="O163" s="25">
        <v>0</v>
      </c>
      <c r="P163" s="25">
        <v>10</v>
      </c>
    </row>
    <row r="164" spans="1:16" ht="17.25" customHeight="1" x14ac:dyDescent="0.35">
      <c r="A164" s="88"/>
      <c r="B164" s="18" t="s">
        <v>10047</v>
      </c>
      <c r="C164" s="18" t="s">
        <v>10475</v>
      </c>
      <c r="D164" s="55" t="s">
        <v>10278</v>
      </c>
      <c r="E164" s="57" t="s">
        <v>10410</v>
      </c>
      <c r="F164" s="8" t="s">
        <v>9687</v>
      </c>
      <c r="G164" s="8" t="s">
        <v>9719</v>
      </c>
      <c r="H164" s="25" t="s">
        <v>10049</v>
      </c>
      <c r="I164" s="87"/>
      <c r="J164" s="59">
        <v>5.21</v>
      </c>
      <c r="K164" s="54" t="s">
        <v>10149</v>
      </c>
      <c r="L164" s="25" t="s">
        <v>10055</v>
      </c>
      <c r="M164" s="25" t="s">
        <v>10164</v>
      </c>
      <c r="N164" s="8" t="str">
        <f t="shared" si="2"/>
        <v>Não</v>
      </c>
      <c r="O164" s="25">
        <v>0</v>
      </c>
      <c r="P164" s="25">
        <v>10</v>
      </c>
    </row>
    <row r="165" spans="1:16" ht="17.25" customHeight="1" x14ac:dyDescent="0.35">
      <c r="A165" s="88"/>
      <c r="B165" s="18" t="s">
        <v>10047</v>
      </c>
      <c r="C165" s="18" t="s">
        <v>10476</v>
      </c>
      <c r="D165" s="55" t="s">
        <v>10279</v>
      </c>
      <c r="E165" s="57" t="s">
        <v>10411</v>
      </c>
      <c r="F165" s="8" t="s">
        <v>9687</v>
      </c>
      <c r="G165" s="8" t="s">
        <v>9719</v>
      </c>
      <c r="H165" s="25" t="s">
        <v>9994</v>
      </c>
      <c r="I165" s="87"/>
      <c r="J165" s="59">
        <v>520</v>
      </c>
      <c r="K165" s="54" t="s">
        <v>10149</v>
      </c>
      <c r="L165" s="25" t="s">
        <v>10055</v>
      </c>
      <c r="M165" s="25" t="s">
        <v>10165</v>
      </c>
      <c r="N165" s="8" t="str">
        <f t="shared" si="2"/>
        <v>Não</v>
      </c>
      <c r="O165" s="25">
        <v>400</v>
      </c>
      <c r="P165" s="25">
        <v>750</v>
      </c>
    </row>
    <row r="166" spans="1:16" ht="17.25" customHeight="1" x14ac:dyDescent="0.35">
      <c r="A166" s="88"/>
      <c r="B166" s="18" t="s">
        <v>10047</v>
      </c>
      <c r="C166" s="18" t="s">
        <v>10476</v>
      </c>
      <c r="D166" s="55" t="s">
        <v>10280</v>
      </c>
      <c r="E166" s="57" t="s">
        <v>10412</v>
      </c>
      <c r="F166" s="8" t="s">
        <v>9687</v>
      </c>
      <c r="G166" s="8" t="s">
        <v>9719</v>
      </c>
      <c r="H166" s="25" t="s">
        <v>9994</v>
      </c>
      <c r="I166" s="87"/>
      <c r="J166" s="59">
        <v>520</v>
      </c>
      <c r="K166" s="54" t="s">
        <v>10149</v>
      </c>
      <c r="L166" s="25" t="s">
        <v>10055</v>
      </c>
      <c r="M166" s="25" t="s">
        <v>10166</v>
      </c>
      <c r="N166" s="8" t="str">
        <f t="shared" si="2"/>
        <v>Não</v>
      </c>
      <c r="O166" s="25">
        <v>400</v>
      </c>
      <c r="P166" s="25">
        <v>750</v>
      </c>
    </row>
    <row r="167" spans="1:16" ht="17.25" customHeight="1" x14ac:dyDescent="0.35">
      <c r="A167" s="88"/>
      <c r="B167" s="18" t="s">
        <v>10047</v>
      </c>
      <c r="C167" s="18" t="s">
        <v>10476</v>
      </c>
      <c r="D167" s="55" t="s">
        <v>10277</v>
      </c>
      <c r="E167" s="57" t="s">
        <v>10413</v>
      </c>
      <c r="F167" s="8" t="s">
        <v>9687</v>
      </c>
      <c r="G167" s="8" t="s">
        <v>9719</v>
      </c>
      <c r="H167" s="25" t="s">
        <v>10049</v>
      </c>
      <c r="I167" s="87"/>
      <c r="J167" s="59">
        <v>5.21</v>
      </c>
      <c r="K167" s="54" t="s">
        <v>10149</v>
      </c>
      <c r="L167" s="25" t="s">
        <v>10055</v>
      </c>
      <c r="M167" s="25" t="s">
        <v>10167</v>
      </c>
      <c r="N167" s="8" t="str">
        <f t="shared" si="2"/>
        <v>Não</v>
      </c>
      <c r="O167" s="25">
        <v>0</v>
      </c>
      <c r="P167" s="25">
        <v>10</v>
      </c>
    </row>
    <row r="168" spans="1:16" ht="17.25" customHeight="1" x14ac:dyDescent="0.35">
      <c r="A168" s="88"/>
      <c r="B168" s="18" t="s">
        <v>10047</v>
      </c>
      <c r="C168" s="18" t="s">
        <v>10476</v>
      </c>
      <c r="D168" s="55" t="s">
        <v>10278</v>
      </c>
      <c r="E168" s="57" t="s">
        <v>10414</v>
      </c>
      <c r="F168" s="8" t="s">
        <v>9687</v>
      </c>
      <c r="G168" s="8" t="s">
        <v>9719</v>
      </c>
      <c r="H168" s="25" t="s">
        <v>10049</v>
      </c>
      <c r="I168" s="87"/>
      <c r="J168" s="59">
        <v>5.21</v>
      </c>
      <c r="K168" s="54" t="s">
        <v>10149</v>
      </c>
      <c r="L168" s="25" t="s">
        <v>10055</v>
      </c>
      <c r="M168" s="25" t="s">
        <v>10168</v>
      </c>
      <c r="N168" s="8" t="str">
        <f t="shared" si="2"/>
        <v>Não</v>
      </c>
      <c r="O168" s="25">
        <v>0</v>
      </c>
      <c r="P168" s="25">
        <v>10</v>
      </c>
    </row>
    <row r="169" spans="1:16" ht="17.25" customHeight="1" x14ac:dyDescent="0.35">
      <c r="A169" s="88" t="s">
        <v>10299</v>
      </c>
      <c r="B169" s="18" t="s">
        <v>10047</v>
      </c>
      <c r="C169" s="18" t="s">
        <v>10477</v>
      </c>
      <c r="D169" s="55" t="s">
        <v>10290</v>
      </c>
      <c r="E169" s="57" t="s">
        <v>10415</v>
      </c>
      <c r="F169" s="8" t="s">
        <v>9687</v>
      </c>
      <c r="G169" s="8" t="s">
        <v>9719</v>
      </c>
      <c r="H169" s="25" t="s">
        <v>10050</v>
      </c>
      <c r="I169" s="87"/>
      <c r="J169" s="59">
        <v>4500000</v>
      </c>
      <c r="K169" s="54" t="s">
        <v>10149</v>
      </c>
      <c r="L169" s="25" t="s">
        <v>10055</v>
      </c>
      <c r="M169" s="25" t="s">
        <v>10169</v>
      </c>
      <c r="N169" s="8" t="str">
        <f t="shared" si="2"/>
        <v>Não</v>
      </c>
      <c r="O169" s="25">
        <v>0</v>
      </c>
      <c r="P169" s="25">
        <v>10000000</v>
      </c>
    </row>
    <row r="170" spans="1:16" ht="17.25" customHeight="1" x14ac:dyDescent="0.35">
      <c r="A170" s="88"/>
      <c r="B170" s="18" t="s">
        <v>10047</v>
      </c>
      <c r="C170" s="18" t="s">
        <v>10477</v>
      </c>
      <c r="D170" s="55" t="s">
        <v>10291</v>
      </c>
      <c r="E170" s="57" t="s">
        <v>10416</v>
      </c>
      <c r="F170" s="8" t="s">
        <v>9687</v>
      </c>
      <c r="G170" s="8" t="s">
        <v>9719</v>
      </c>
      <c r="H170" s="25" t="s">
        <v>10051</v>
      </c>
      <c r="I170" s="87"/>
      <c r="J170" s="59">
        <v>25</v>
      </c>
      <c r="K170" s="54" t="s">
        <v>10149</v>
      </c>
      <c r="L170" s="25" t="s">
        <v>10055</v>
      </c>
      <c r="M170" s="25" t="s">
        <v>10170</v>
      </c>
      <c r="N170" s="8" t="str">
        <f t="shared" si="2"/>
        <v>Não</v>
      </c>
      <c r="O170" s="25">
        <v>0</v>
      </c>
      <c r="P170" s="25">
        <v>500</v>
      </c>
    </row>
    <row r="171" spans="1:16" ht="17.25" customHeight="1" x14ac:dyDescent="0.35">
      <c r="A171" s="88"/>
      <c r="B171" s="18" t="s">
        <v>10047</v>
      </c>
      <c r="C171" s="18" t="s">
        <v>10478</v>
      </c>
      <c r="D171" s="55" t="s">
        <v>10292</v>
      </c>
      <c r="E171" s="57" t="s">
        <v>10417</v>
      </c>
      <c r="F171" s="8" t="s">
        <v>9687</v>
      </c>
      <c r="G171" s="8" t="s">
        <v>9719</v>
      </c>
      <c r="H171" s="25" t="s">
        <v>10052</v>
      </c>
      <c r="I171" s="87"/>
      <c r="J171" s="59">
        <v>25</v>
      </c>
      <c r="K171" s="54" t="s">
        <v>10149</v>
      </c>
      <c r="L171" s="25" t="s">
        <v>10055</v>
      </c>
      <c r="M171" s="25" t="s">
        <v>10171</v>
      </c>
      <c r="N171" s="8" t="str">
        <f t="shared" si="2"/>
        <v>Não</v>
      </c>
      <c r="O171" s="25">
        <v>0</v>
      </c>
      <c r="P171" s="25">
        <v>500</v>
      </c>
    </row>
    <row r="172" spans="1:16" ht="17.25" customHeight="1" x14ac:dyDescent="0.35">
      <c r="A172" s="88"/>
      <c r="B172" s="18" t="s">
        <v>10047</v>
      </c>
      <c r="C172" s="18" t="s">
        <v>10478</v>
      </c>
      <c r="D172" s="55" t="s">
        <v>10293</v>
      </c>
      <c r="E172" s="57" t="s">
        <v>10418</v>
      </c>
      <c r="F172" s="8" t="s">
        <v>9687</v>
      </c>
      <c r="G172" s="8" t="s">
        <v>9719</v>
      </c>
      <c r="H172" s="25" t="s">
        <v>10053</v>
      </c>
      <c r="I172" s="87"/>
      <c r="J172" s="59">
        <v>2000</v>
      </c>
      <c r="K172" s="54" t="s">
        <v>10149</v>
      </c>
      <c r="L172" s="25" t="s">
        <v>10055</v>
      </c>
      <c r="M172" s="25" t="s">
        <v>10172</v>
      </c>
      <c r="N172" s="8" t="str">
        <f t="shared" si="2"/>
        <v>Não</v>
      </c>
      <c r="O172" s="25">
        <v>0</v>
      </c>
      <c r="P172" s="25">
        <v>5000</v>
      </c>
    </row>
    <row r="173" spans="1:16" ht="17.25" customHeight="1" x14ac:dyDescent="0.35">
      <c r="A173" s="88"/>
      <c r="B173" s="18" t="s">
        <v>10047</v>
      </c>
      <c r="C173" s="18" t="s">
        <v>10478</v>
      </c>
      <c r="D173" s="55" t="s">
        <v>10294</v>
      </c>
      <c r="E173" s="57" t="s">
        <v>10422</v>
      </c>
      <c r="F173" s="8" t="s">
        <v>9687</v>
      </c>
      <c r="G173" s="8" t="s">
        <v>9719</v>
      </c>
      <c r="H173" s="25" t="s">
        <v>10133</v>
      </c>
      <c r="I173" s="87"/>
      <c r="J173" s="59">
        <v>10</v>
      </c>
      <c r="K173" s="54" t="s">
        <v>10149</v>
      </c>
      <c r="L173" s="25" t="s">
        <v>10055</v>
      </c>
      <c r="M173" s="25" t="s">
        <v>10516</v>
      </c>
      <c r="N173" s="8" t="str">
        <f t="shared" si="2"/>
        <v>Não</v>
      </c>
      <c r="O173" s="25">
        <v>0</v>
      </c>
      <c r="P173" s="25">
        <v>10</v>
      </c>
    </row>
    <row r="174" spans="1:16" ht="17.25" customHeight="1" x14ac:dyDescent="0.35">
      <c r="A174" s="88"/>
      <c r="B174" s="18" t="s">
        <v>10047</v>
      </c>
      <c r="C174" s="18" t="s">
        <v>10478</v>
      </c>
      <c r="D174" s="55" t="s">
        <v>10295</v>
      </c>
      <c r="E174" s="57" t="s">
        <v>10419</v>
      </c>
      <c r="F174" s="8" t="s">
        <v>9687</v>
      </c>
      <c r="G174" s="8" t="s">
        <v>9719</v>
      </c>
      <c r="H174" s="25" t="s">
        <v>10051</v>
      </c>
      <c r="I174" s="87"/>
      <c r="J174" s="59">
        <v>25</v>
      </c>
      <c r="K174" s="54" t="s">
        <v>10149</v>
      </c>
      <c r="L174" s="25" t="s">
        <v>10055</v>
      </c>
      <c r="M174" s="25" t="s">
        <v>10517</v>
      </c>
      <c r="N174" s="8" t="str">
        <f t="shared" si="2"/>
        <v>Não</v>
      </c>
      <c r="O174" s="25">
        <v>0</v>
      </c>
      <c r="P174" s="25">
        <v>100</v>
      </c>
    </row>
    <row r="175" spans="1:16" ht="17.25" customHeight="1" x14ac:dyDescent="0.35">
      <c r="A175" s="88"/>
      <c r="B175" s="18" t="s">
        <v>10047</v>
      </c>
      <c r="C175" s="18" t="s">
        <v>10479</v>
      </c>
      <c r="D175" s="55" t="s">
        <v>10296</v>
      </c>
      <c r="E175" s="57" t="s">
        <v>10420</v>
      </c>
      <c r="F175" s="8" t="s">
        <v>9687</v>
      </c>
      <c r="G175" s="8" t="s">
        <v>9719</v>
      </c>
      <c r="H175" s="25" t="s">
        <v>10054</v>
      </c>
      <c r="I175" s="87"/>
      <c r="J175" s="59">
        <v>50</v>
      </c>
      <c r="K175" s="54" t="s">
        <v>10149</v>
      </c>
      <c r="L175" s="25" t="s">
        <v>10055</v>
      </c>
      <c r="M175" s="25" t="s">
        <v>10173</v>
      </c>
      <c r="N175" s="8" t="str">
        <f t="shared" si="2"/>
        <v>Não</v>
      </c>
      <c r="O175" s="25">
        <v>0</v>
      </c>
      <c r="P175" s="25">
        <v>500</v>
      </c>
    </row>
    <row r="176" spans="1:16" ht="17.25" customHeight="1" x14ac:dyDescent="0.35">
      <c r="A176" s="88"/>
      <c r="B176" s="18" t="s">
        <v>10047</v>
      </c>
      <c r="C176" s="18" t="s">
        <v>10479</v>
      </c>
      <c r="D176" s="55" t="s">
        <v>10297</v>
      </c>
      <c r="E176" s="57" t="s">
        <v>10421</v>
      </c>
      <c r="F176" s="8" t="s">
        <v>9687</v>
      </c>
      <c r="G176" s="8" t="s">
        <v>9719</v>
      </c>
      <c r="H176" s="25" t="s">
        <v>10053</v>
      </c>
      <c r="I176" s="87"/>
      <c r="J176" s="59">
        <v>2250</v>
      </c>
      <c r="K176" s="54" t="s">
        <v>10149</v>
      </c>
      <c r="L176" s="25" t="s">
        <v>10055</v>
      </c>
      <c r="M176" s="25" t="s">
        <v>10174</v>
      </c>
      <c r="N176" s="8" t="str">
        <f t="shared" si="2"/>
        <v>Não</v>
      </c>
      <c r="O176" s="25">
        <v>0</v>
      </c>
      <c r="P176" s="25">
        <v>5000</v>
      </c>
    </row>
    <row r="177" spans="1:16" ht="17.25" customHeight="1" x14ac:dyDescent="0.35">
      <c r="A177" s="88"/>
      <c r="B177" s="18" t="s">
        <v>10047</v>
      </c>
      <c r="C177" s="18" t="s">
        <v>10479</v>
      </c>
      <c r="D177" s="55" t="s">
        <v>10294</v>
      </c>
      <c r="E177" s="57" t="s">
        <v>10423</v>
      </c>
      <c r="F177" s="8" t="s">
        <v>9687</v>
      </c>
      <c r="G177" s="8" t="s">
        <v>9719</v>
      </c>
      <c r="H177" s="25" t="s">
        <v>10133</v>
      </c>
      <c r="I177" s="87"/>
      <c r="J177" s="59">
        <v>5</v>
      </c>
      <c r="K177" s="54" t="s">
        <v>10149</v>
      </c>
      <c r="L177" s="25" t="s">
        <v>10055</v>
      </c>
      <c r="M177" s="25" t="s">
        <v>10175</v>
      </c>
      <c r="N177" s="8" t="str">
        <f t="shared" si="2"/>
        <v>Não</v>
      </c>
      <c r="O177" s="25">
        <v>0</v>
      </c>
      <c r="P177" s="25">
        <v>10</v>
      </c>
    </row>
    <row r="178" spans="1:16" ht="17.25" customHeight="1" x14ac:dyDescent="0.35">
      <c r="A178" s="88"/>
      <c r="B178" s="18" t="s">
        <v>10047</v>
      </c>
      <c r="C178" s="18" t="s">
        <v>10479</v>
      </c>
      <c r="D178" s="55" t="s">
        <v>10298</v>
      </c>
      <c r="E178" s="57" t="s">
        <v>10424</v>
      </c>
      <c r="F178" s="8" t="s">
        <v>9687</v>
      </c>
      <c r="G178" s="8" t="s">
        <v>9719</v>
      </c>
      <c r="H178" s="25" t="s">
        <v>10051</v>
      </c>
      <c r="I178" s="87"/>
      <c r="J178" s="59">
        <v>25</v>
      </c>
      <c r="K178" s="54" t="s">
        <v>10149</v>
      </c>
      <c r="L178" s="25" t="s">
        <v>10055</v>
      </c>
      <c r="M178" s="25" t="s">
        <v>10176</v>
      </c>
      <c r="N178" s="8" t="str">
        <f t="shared" si="2"/>
        <v>Não</v>
      </c>
      <c r="O178" s="25">
        <v>0</v>
      </c>
      <c r="P178" s="25">
        <v>100</v>
      </c>
    </row>
    <row r="179" spans="1:16" ht="17.25" customHeight="1" x14ac:dyDescent="0.35">
      <c r="A179" s="88" t="s">
        <v>10300</v>
      </c>
      <c r="B179" s="18" t="s">
        <v>10047</v>
      </c>
      <c r="C179" s="18" t="s">
        <v>10477</v>
      </c>
      <c r="D179" s="55" t="s">
        <v>10281</v>
      </c>
      <c r="E179" s="57" t="s">
        <v>10425</v>
      </c>
      <c r="F179" s="8" t="s">
        <v>9687</v>
      </c>
      <c r="G179" s="8" t="s">
        <v>9719</v>
      </c>
      <c r="H179" s="25" t="s">
        <v>10050</v>
      </c>
      <c r="I179" s="87"/>
      <c r="J179" s="59">
        <v>4500000</v>
      </c>
      <c r="K179" s="54" t="s">
        <v>10149</v>
      </c>
      <c r="L179" s="25" t="s">
        <v>10055</v>
      </c>
      <c r="M179" s="25" t="s">
        <v>10169</v>
      </c>
      <c r="N179" s="8" t="str">
        <f t="shared" si="2"/>
        <v>Não</v>
      </c>
      <c r="O179" s="25">
        <v>0</v>
      </c>
      <c r="P179" s="25">
        <v>10000000</v>
      </c>
    </row>
    <row r="180" spans="1:16" ht="17.25" customHeight="1" x14ac:dyDescent="0.35">
      <c r="A180" s="88"/>
      <c r="B180" s="18" t="s">
        <v>10047</v>
      </c>
      <c r="C180" s="18" t="s">
        <v>10477</v>
      </c>
      <c r="D180" s="55" t="s">
        <v>10282</v>
      </c>
      <c r="E180" s="57" t="s">
        <v>10426</v>
      </c>
      <c r="F180" s="8" t="s">
        <v>9687</v>
      </c>
      <c r="G180" s="8" t="s">
        <v>9719</v>
      </c>
      <c r="H180" s="25" t="s">
        <v>10051</v>
      </c>
      <c r="I180" s="87"/>
      <c r="J180" s="59">
        <v>25</v>
      </c>
      <c r="K180" s="54" t="s">
        <v>10149</v>
      </c>
      <c r="L180" s="25" t="s">
        <v>10055</v>
      </c>
      <c r="M180" s="25" t="s">
        <v>10170</v>
      </c>
      <c r="N180" s="8" t="str">
        <f t="shared" si="2"/>
        <v>Não</v>
      </c>
      <c r="O180" s="25">
        <v>0</v>
      </c>
      <c r="P180" s="25">
        <v>500</v>
      </c>
    </row>
    <row r="181" spans="1:16" ht="17.25" customHeight="1" x14ac:dyDescent="0.35">
      <c r="A181" s="88"/>
      <c r="B181" s="18" t="s">
        <v>10047</v>
      </c>
      <c r="C181" s="18" t="s">
        <v>10478</v>
      </c>
      <c r="D181" s="55" t="s">
        <v>10283</v>
      </c>
      <c r="E181" s="57" t="s">
        <v>10427</v>
      </c>
      <c r="F181" s="8" t="s">
        <v>9687</v>
      </c>
      <c r="G181" s="8" t="s">
        <v>9719</v>
      </c>
      <c r="H181" s="25" t="s">
        <v>10052</v>
      </c>
      <c r="I181" s="87"/>
      <c r="J181" s="59">
        <v>25</v>
      </c>
      <c r="K181" s="54" t="s">
        <v>10149</v>
      </c>
      <c r="L181" s="25" t="s">
        <v>10055</v>
      </c>
      <c r="M181" s="25" t="s">
        <v>10171</v>
      </c>
      <c r="N181" s="8" t="str">
        <f t="shared" si="2"/>
        <v>Não</v>
      </c>
      <c r="O181" s="25">
        <v>0</v>
      </c>
      <c r="P181" s="25">
        <v>500</v>
      </c>
    </row>
    <row r="182" spans="1:16" ht="17.25" customHeight="1" x14ac:dyDescent="0.35">
      <c r="A182" s="88"/>
      <c r="B182" s="18" t="s">
        <v>10047</v>
      </c>
      <c r="C182" s="18" t="s">
        <v>10478</v>
      </c>
      <c r="D182" s="55" t="s">
        <v>10284</v>
      </c>
      <c r="E182" s="57" t="s">
        <v>10428</v>
      </c>
      <c r="F182" s="8" t="s">
        <v>9687</v>
      </c>
      <c r="G182" s="8" t="s">
        <v>9719</v>
      </c>
      <c r="H182" s="25" t="s">
        <v>10053</v>
      </c>
      <c r="I182" s="87"/>
      <c r="J182" s="59">
        <v>2000</v>
      </c>
      <c r="K182" s="54" t="s">
        <v>10149</v>
      </c>
      <c r="L182" s="25" t="s">
        <v>10055</v>
      </c>
      <c r="M182" s="25" t="s">
        <v>10172</v>
      </c>
      <c r="N182" s="8" t="str">
        <f t="shared" si="2"/>
        <v>Não</v>
      </c>
      <c r="O182" s="25">
        <v>0</v>
      </c>
      <c r="P182" s="25">
        <v>5000</v>
      </c>
    </row>
    <row r="183" spans="1:16" ht="17.25" customHeight="1" x14ac:dyDescent="0.35">
      <c r="A183" s="88"/>
      <c r="B183" s="18" t="s">
        <v>10047</v>
      </c>
      <c r="C183" s="18" t="s">
        <v>10478</v>
      </c>
      <c r="D183" s="55" t="s">
        <v>10285</v>
      </c>
      <c r="E183" s="57" t="s">
        <v>10429</v>
      </c>
      <c r="F183" s="8" t="s">
        <v>9687</v>
      </c>
      <c r="G183" s="8" t="s">
        <v>9719</v>
      </c>
      <c r="H183" s="25" t="s">
        <v>10133</v>
      </c>
      <c r="I183" s="87"/>
      <c r="J183" s="59">
        <v>10</v>
      </c>
      <c r="K183" s="54" t="s">
        <v>10149</v>
      </c>
      <c r="L183" s="25" t="s">
        <v>10055</v>
      </c>
      <c r="M183" s="25" t="s">
        <v>10516</v>
      </c>
      <c r="N183" s="8" t="str">
        <f t="shared" si="2"/>
        <v>Não</v>
      </c>
      <c r="O183" s="25">
        <v>0</v>
      </c>
      <c r="P183" s="25">
        <v>10</v>
      </c>
    </row>
    <row r="184" spans="1:16" ht="17.25" customHeight="1" x14ac:dyDescent="0.35">
      <c r="A184" s="88"/>
      <c r="B184" s="18" t="s">
        <v>10047</v>
      </c>
      <c r="C184" s="18" t="s">
        <v>10478</v>
      </c>
      <c r="D184" s="55" t="s">
        <v>10286</v>
      </c>
      <c r="E184" s="57" t="s">
        <v>10430</v>
      </c>
      <c r="F184" s="8" t="s">
        <v>9687</v>
      </c>
      <c r="G184" s="8" t="s">
        <v>9719</v>
      </c>
      <c r="H184" s="25" t="s">
        <v>10051</v>
      </c>
      <c r="I184" s="87"/>
      <c r="J184" s="59">
        <v>25</v>
      </c>
      <c r="K184" s="54" t="s">
        <v>10149</v>
      </c>
      <c r="L184" s="25" t="s">
        <v>10055</v>
      </c>
      <c r="M184" s="25" t="s">
        <v>10517</v>
      </c>
      <c r="N184" s="8" t="str">
        <f t="shared" si="2"/>
        <v>Não</v>
      </c>
      <c r="O184" s="25">
        <v>0</v>
      </c>
      <c r="P184" s="25">
        <v>100</v>
      </c>
    </row>
    <row r="185" spans="1:16" ht="17.25" customHeight="1" x14ac:dyDescent="0.35">
      <c r="A185" s="88"/>
      <c r="B185" s="18" t="s">
        <v>10047</v>
      </c>
      <c r="C185" s="18" t="s">
        <v>10479</v>
      </c>
      <c r="D185" s="55" t="s">
        <v>10287</v>
      </c>
      <c r="E185" s="57" t="s">
        <v>10431</v>
      </c>
      <c r="F185" s="8" t="s">
        <v>9687</v>
      </c>
      <c r="G185" s="8" t="s">
        <v>9719</v>
      </c>
      <c r="H185" s="25" t="s">
        <v>10054</v>
      </c>
      <c r="I185" s="87"/>
      <c r="J185" s="59">
        <v>50</v>
      </c>
      <c r="K185" s="54" t="s">
        <v>10149</v>
      </c>
      <c r="L185" s="25" t="s">
        <v>10055</v>
      </c>
      <c r="M185" s="25" t="s">
        <v>10174</v>
      </c>
      <c r="N185" s="8" t="str">
        <f t="shared" si="2"/>
        <v>Não</v>
      </c>
      <c r="O185" s="25">
        <v>0</v>
      </c>
      <c r="P185" s="25">
        <v>500</v>
      </c>
    </row>
    <row r="186" spans="1:16" ht="17.25" customHeight="1" x14ac:dyDescent="0.35">
      <c r="A186" s="88"/>
      <c r="B186" s="18" t="s">
        <v>10047</v>
      </c>
      <c r="C186" s="18" t="s">
        <v>10479</v>
      </c>
      <c r="D186" s="55" t="s">
        <v>10288</v>
      </c>
      <c r="E186" s="57" t="s">
        <v>10432</v>
      </c>
      <c r="F186" s="8" t="s">
        <v>9687</v>
      </c>
      <c r="G186" s="8" t="s">
        <v>9719</v>
      </c>
      <c r="H186" s="25" t="s">
        <v>10053</v>
      </c>
      <c r="I186" s="87"/>
      <c r="J186" s="59">
        <v>2250</v>
      </c>
      <c r="K186" s="54" t="s">
        <v>10149</v>
      </c>
      <c r="L186" s="25" t="s">
        <v>10055</v>
      </c>
      <c r="M186" s="25" t="s">
        <v>10175</v>
      </c>
      <c r="N186" s="8" t="str">
        <f t="shared" si="2"/>
        <v>Não</v>
      </c>
      <c r="O186" s="25">
        <v>0</v>
      </c>
      <c r="P186" s="25">
        <v>5000</v>
      </c>
    </row>
    <row r="187" spans="1:16" ht="17.25" customHeight="1" x14ac:dyDescent="0.35">
      <c r="A187" s="88"/>
      <c r="B187" s="18" t="s">
        <v>10047</v>
      </c>
      <c r="C187" s="18" t="s">
        <v>10479</v>
      </c>
      <c r="D187" s="55" t="s">
        <v>10285</v>
      </c>
      <c r="E187" s="57" t="s">
        <v>10433</v>
      </c>
      <c r="F187" s="8" t="s">
        <v>9687</v>
      </c>
      <c r="G187" s="8" t="s">
        <v>9719</v>
      </c>
      <c r="H187" s="25" t="s">
        <v>10133</v>
      </c>
      <c r="I187" s="87"/>
      <c r="J187" s="59">
        <v>5</v>
      </c>
      <c r="K187" s="54" t="s">
        <v>10149</v>
      </c>
      <c r="L187" s="25" t="s">
        <v>10055</v>
      </c>
      <c r="M187" s="25" t="s">
        <v>10518</v>
      </c>
      <c r="N187" s="8" t="str">
        <f t="shared" si="2"/>
        <v>Não</v>
      </c>
      <c r="O187" s="25">
        <v>0</v>
      </c>
      <c r="P187" s="25">
        <v>10</v>
      </c>
    </row>
    <row r="188" spans="1:16" ht="17.25" customHeight="1" x14ac:dyDescent="0.35">
      <c r="A188" s="88"/>
      <c r="B188" s="18" t="s">
        <v>10047</v>
      </c>
      <c r="C188" s="18" t="s">
        <v>10479</v>
      </c>
      <c r="D188" s="55" t="s">
        <v>10289</v>
      </c>
      <c r="E188" s="57" t="s">
        <v>10434</v>
      </c>
      <c r="F188" s="8" t="s">
        <v>9687</v>
      </c>
      <c r="G188" s="8" t="s">
        <v>9719</v>
      </c>
      <c r="H188" s="25" t="s">
        <v>10051</v>
      </c>
      <c r="I188" s="87"/>
      <c r="J188" s="59">
        <v>25</v>
      </c>
      <c r="K188" s="54" t="s">
        <v>10149</v>
      </c>
      <c r="L188" s="25" t="s">
        <v>10055</v>
      </c>
      <c r="M188" s="25" t="s">
        <v>10519</v>
      </c>
      <c r="N188" s="8" t="str">
        <f t="shared" si="2"/>
        <v>Não</v>
      </c>
      <c r="O188" s="25">
        <v>0</v>
      </c>
      <c r="P188" s="25">
        <v>100</v>
      </c>
    </row>
    <row r="189" spans="1:16" ht="17.25" customHeight="1" x14ac:dyDescent="0.35">
      <c r="A189" s="74" t="s">
        <v>10544</v>
      </c>
      <c r="B189" s="18" t="s">
        <v>10047</v>
      </c>
      <c r="C189" s="18" t="s">
        <v>10545</v>
      </c>
      <c r="D189" s="55" t="s">
        <v>10546</v>
      </c>
      <c r="E189" s="57" t="s">
        <v>10547</v>
      </c>
      <c r="F189" s="8" t="s">
        <v>9642</v>
      </c>
      <c r="G189" s="8" t="s">
        <v>9719</v>
      </c>
      <c r="H189" s="25" t="s">
        <v>9780</v>
      </c>
      <c r="I189" s="87"/>
      <c r="J189" s="59" t="s">
        <v>9719</v>
      </c>
      <c r="K189" s="54" t="s">
        <v>9780</v>
      </c>
      <c r="L189" s="25" t="s">
        <v>9780</v>
      </c>
      <c r="M189" s="25" t="s">
        <v>9780</v>
      </c>
      <c r="N189" s="8" t="str">
        <f t="shared" si="2"/>
        <v>Não</v>
      </c>
      <c r="O189" s="25" t="s">
        <v>9780</v>
      </c>
      <c r="P189" s="25" t="s">
        <v>9780</v>
      </c>
    </row>
    <row r="190" spans="1:16" s="44" customFormat="1" ht="17.25" customHeight="1" x14ac:dyDescent="0.35">
      <c r="A190" s="88" t="s">
        <v>9783</v>
      </c>
      <c r="B190" s="60"/>
      <c r="C190" s="60"/>
      <c r="D190" s="48" t="s">
        <v>9784</v>
      </c>
      <c r="E190" s="52" t="s">
        <v>9785</v>
      </c>
      <c r="F190" s="8" t="s">
        <v>9687</v>
      </c>
      <c r="G190" s="8" t="s">
        <v>9719</v>
      </c>
      <c r="H190" s="8" t="s">
        <v>9786</v>
      </c>
      <c r="I190" s="61"/>
      <c r="J190" s="61">
        <v>0</v>
      </c>
      <c r="K190" s="54"/>
      <c r="L190" s="54"/>
      <c r="M190" s="54"/>
      <c r="N190" s="8" t="str">
        <f t="shared" si="2"/>
        <v>Não</v>
      </c>
      <c r="O190" s="62">
        <v>0</v>
      </c>
      <c r="P190" s="62">
        <v>0</v>
      </c>
    </row>
    <row r="191" spans="1:16" s="44" customFormat="1" ht="17.25" customHeight="1" x14ac:dyDescent="0.35">
      <c r="A191" s="88"/>
      <c r="B191" s="60"/>
      <c r="C191" s="60"/>
      <c r="D191" s="48" t="s">
        <v>9787</v>
      </c>
      <c r="E191" s="52" t="s">
        <v>9788</v>
      </c>
      <c r="F191" s="8" t="s">
        <v>9687</v>
      </c>
      <c r="G191" s="8" t="s">
        <v>9719</v>
      </c>
      <c r="H191" s="8" t="s">
        <v>9786</v>
      </c>
      <c r="I191" s="61"/>
      <c r="J191" s="61">
        <v>25</v>
      </c>
      <c r="K191" s="54"/>
      <c r="L191" s="54"/>
      <c r="M191" s="54"/>
      <c r="N191" s="8" t="str">
        <f t="shared" si="2"/>
        <v>Não</v>
      </c>
      <c r="O191" s="62">
        <v>25</v>
      </c>
      <c r="P191" s="62">
        <v>25</v>
      </c>
    </row>
    <row r="192" spans="1:16" s="44" customFormat="1" ht="17.25" customHeight="1" x14ac:dyDescent="0.35">
      <c r="A192" s="88"/>
      <c r="B192" s="60"/>
      <c r="C192" s="60"/>
      <c r="D192" s="48" t="s">
        <v>9789</v>
      </c>
      <c r="E192" s="52" t="s">
        <v>9790</v>
      </c>
      <c r="F192" s="8" t="s">
        <v>9687</v>
      </c>
      <c r="G192" s="8" t="s">
        <v>9719</v>
      </c>
      <c r="H192" s="8" t="s">
        <v>9786</v>
      </c>
      <c r="I192" s="61"/>
      <c r="J192" s="61">
        <v>75</v>
      </c>
      <c r="K192" s="54"/>
      <c r="L192" s="54"/>
      <c r="M192" s="54"/>
      <c r="N192" s="8" t="str">
        <f t="shared" si="2"/>
        <v>Não</v>
      </c>
      <c r="O192" s="62">
        <v>75</v>
      </c>
      <c r="P192" s="62">
        <v>75</v>
      </c>
    </row>
    <row r="193" spans="1:16" s="44" customFormat="1" ht="17.25" customHeight="1" x14ac:dyDescent="0.35">
      <c r="A193" s="88"/>
      <c r="B193" s="60"/>
      <c r="C193" s="60"/>
      <c r="D193" s="48" t="s">
        <v>9791</v>
      </c>
      <c r="E193" s="52" t="s">
        <v>9792</v>
      </c>
      <c r="F193" s="8" t="s">
        <v>9687</v>
      </c>
      <c r="G193" s="8" t="s">
        <v>9719</v>
      </c>
      <c r="H193" s="8" t="s">
        <v>9786</v>
      </c>
      <c r="I193" s="61"/>
      <c r="J193" s="61">
        <v>150</v>
      </c>
      <c r="K193" s="25"/>
      <c r="L193" s="25"/>
      <c r="M193" s="25"/>
      <c r="N193" s="8" t="str">
        <f t="shared" si="2"/>
        <v>Não</v>
      </c>
      <c r="O193" s="62">
        <v>150</v>
      </c>
      <c r="P193" s="62">
        <v>150</v>
      </c>
    </row>
    <row r="194" spans="1:16" s="44" customFormat="1" ht="17.25" customHeight="1" x14ac:dyDescent="0.35">
      <c r="A194" s="88"/>
      <c r="B194" s="60"/>
      <c r="C194" s="60"/>
      <c r="D194" s="48" t="s">
        <v>9793</v>
      </c>
      <c r="E194" s="52" t="s">
        <v>9794</v>
      </c>
      <c r="F194" s="8" t="s">
        <v>9687</v>
      </c>
      <c r="G194" s="8" t="s">
        <v>9719</v>
      </c>
      <c r="H194" s="8" t="s">
        <v>9786</v>
      </c>
      <c r="I194" s="61"/>
      <c r="J194" s="61">
        <v>250</v>
      </c>
      <c r="K194" s="25"/>
      <c r="L194" s="25"/>
      <c r="M194" s="25"/>
      <c r="N194" s="8" t="str">
        <f t="shared" si="2"/>
        <v>Não</v>
      </c>
      <c r="O194" s="62">
        <v>250</v>
      </c>
      <c r="P194" s="62">
        <v>250</v>
      </c>
    </row>
    <row r="195" spans="1:16" s="44" customFormat="1" ht="17.25" customHeight="1" x14ac:dyDescent="0.35">
      <c r="A195" s="88"/>
      <c r="B195" s="60"/>
      <c r="C195" s="60"/>
      <c r="D195" s="48" t="s">
        <v>9795</v>
      </c>
      <c r="E195" s="52" t="s">
        <v>9796</v>
      </c>
      <c r="F195" s="8" t="s">
        <v>9687</v>
      </c>
      <c r="G195" s="8" t="s">
        <v>9719</v>
      </c>
      <c r="H195" s="8" t="s">
        <v>9786</v>
      </c>
      <c r="I195" s="61"/>
      <c r="J195" s="61">
        <v>350</v>
      </c>
      <c r="K195" s="25"/>
      <c r="L195" s="25"/>
      <c r="M195" s="25"/>
      <c r="N195" s="8" t="str">
        <f t="shared" si="2"/>
        <v>Não</v>
      </c>
      <c r="O195" s="62">
        <v>350</v>
      </c>
      <c r="P195" s="62">
        <v>350</v>
      </c>
    </row>
    <row r="196" spans="1:16" s="44" customFormat="1" ht="17.25" customHeight="1" x14ac:dyDescent="0.35">
      <c r="A196" s="88"/>
      <c r="B196" s="60"/>
      <c r="C196" s="60"/>
      <c r="D196" s="48" t="s">
        <v>9797</v>
      </c>
      <c r="E196" s="52" t="s">
        <v>9798</v>
      </c>
      <c r="F196" s="8" t="s">
        <v>9687</v>
      </c>
      <c r="G196" s="8" t="s">
        <v>9719</v>
      </c>
      <c r="H196" s="8" t="s">
        <v>9786</v>
      </c>
      <c r="I196" s="61"/>
      <c r="J196" s="61">
        <v>700</v>
      </c>
      <c r="K196" s="25"/>
      <c r="L196" s="25"/>
      <c r="M196" s="25"/>
      <c r="N196" s="8" t="str">
        <f t="shared" si="2"/>
        <v>Não</v>
      </c>
      <c r="O196" s="62">
        <v>700</v>
      </c>
      <c r="P196" s="62">
        <v>700</v>
      </c>
    </row>
    <row r="197" spans="1:16" s="44" customFormat="1" ht="17.25" customHeight="1" x14ac:dyDescent="0.35">
      <c r="A197" s="88"/>
      <c r="B197" s="60"/>
      <c r="C197" s="60"/>
      <c r="D197" s="48" t="s">
        <v>9799</v>
      </c>
      <c r="E197" s="52" t="s">
        <v>9800</v>
      </c>
      <c r="F197" s="8" t="s">
        <v>9687</v>
      </c>
      <c r="G197" s="8" t="s">
        <v>9719</v>
      </c>
      <c r="H197" s="8" t="s">
        <v>9786</v>
      </c>
      <c r="I197" s="61"/>
      <c r="J197" s="61">
        <v>1250</v>
      </c>
      <c r="K197" s="25"/>
      <c r="L197" s="25"/>
      <c r="M197" s="25"/>
      <c r="N197" s="8" t="str">
        <f t="shared" si="2"/>
        <v>Não</v>
      </c>
      <c r="O197" s="62">
        <v>1250</v>
      </c>
      <c r="P197" s="62">
        <v>1250</v>
      </c>
    </row>
    <row r="198" spans="1:16" s="44" customFormat="1" ht="17.25" customHeight="1" x14ac:dyDescent="0.35">
      <c r="A198" s="88"/>
      <c r="B198" s="60"/>
      <c r="C198" s="60"/>
      <c r="D198" s="48" t="s">
        <v>9801</v>
      </c>
      <c r="E198" s="52" t="s">
        <v>9802</v>
      </c>
      <c r="F198" s="8" t="s">
        <v>9687</v>
      </c>
      <c r="G198" s="8" t="s">
        <v>9719</v>
      </c>
      <c r="H198" s="8" t="s">
        <v>9786</v>
      </c>
      <c r="I198" s="61"/>
      <c r="J198" s="61">
        <v>2500</v>
      </c>
      <c r="K198" s="25"/>
      <c r="L198" s="25"/>
      <c r="M198" s="25"/>
      <c r="N198" s="8" t="str">
        <f t="shared" si="2"/>
        <v>Não</v>
      </c>
      <c r="O198" s="62">
        <v>2500</v>
      </c>
      <c r="P198" s="62">
        <v>2500</v>
      </c>
    </row>
    <row r="199" spans="1:16" s="44" customFormat="1" ht="17.25" customHeight="1" x14ac:dyDescent="0.35">
      <c r="A199" s="88"/>
      <c r="B199" s="60"/>
      <c r="C199" s="60"/>
      <c r="D199" s="48" t="s">
        <v>9803</v>
      </c>
      <c r="E199" s="52" t="s">
        <v>9804</v>
      </c>
      <c r="F199" s="8" t="s">
        <v>9687</v>
      </c>
      <c r="G199" s="8" t="s">
        <v>9719</v>
      </c>
      <c r="H199" s="8" t="s">
        <v>9786</v>
      </c>
      <c r="I199" s="61"/>
      <c r="J199" s="61">
        <v>5000</v>
      </c>
      <c r="K199" s="25"/>
      <c r="L199" s="25"/>
      <c r="M199" s="25"/>
      <c r="N199" s="8" t="str">
        <f t="shared" si="2"/>
        <v>Não</v>
      </c>
      <c r="O199" s="62">
        <v>5000</v>
      </c>
      <c r="P199" s="62">
        <v>5000</v>
      </c>
    </row>
    <row r="200" spans="1:16" s="44" customFormat="1" ht="17.25" customHeight="1" x14ac:dyDescent="0.35">
      <c r="A200" s="88"/>
      <c r="B200" s="60"/>
      <c r="C200" s="60"/>
      <c r="D200" s="48" t="s">
        <v>9805</v>
      </c>
      <c r="E200" s="52" t="s">
        <v>9806</v>
      </c>
      <c r="F200" s="8" t="s">
        <v>9687</v>
      </c>
      <c r="G200" s="8" t="s">
        <v>9719</v>
      </c>
      <c r="H200" s="8" t="s">
        <v>9698</v>
      </c>
      <c r="I200" s="35"/>
      <c r="J200" s="56">
        <v>0</v>
      </c>
      <c r="K200" s="25"/>
      <c r="L200" s="25"/>
      <c r="M200" s="25"/>
      <c r="N200" s="8" t="str">
        <f t="shared" ref="N200:N263" si="3">IF(F200="String",IF(I200&lt;&gt;"","Sim","Não"),IF(F200="List",IF(I200&lt;&gt;"","Sim","Não"),IF(AND(I200&gt;=O200,I200&lt;=P200,I200&lt;&gt;""),"Sim","Não")))</f>
        <v>Não</v>
      </c>
      <c r="O200" s="62">
        <v>0</v>
      </c>
      <c r="P200" s="62">
        <v>0</v>
      </c>
    </row>
    <row r="201" spans="1:16" s="44" customFormat="1" ht="17.25" customHeight="1" x14ac:dyDescent="0.35">
      <c r="A201" s="88"/>
      <c r="B201" s="60"/>
      <c r="C201" s="60"/>
      <c r="D201" s="48" t="s">
        <v>9807</v>
      </c>
      <c r="E201" s="52" t="s">
        <v>9808</v>
      </c>
      <c r="F201" s="8" t="s">
        <v>9687</v>
      </c>
      <c r="G201" s="8" t="s">
        <v>9719</v>
      </c>
      <c r="H201" s="8" t="s">
        <v>9698</v>
      </c>
      <c r="I201" s="35"/>
      <c r="J201" s="56">
        <v>4572.8065095836992</v>
      </c>
      <c r="K201" s="25"/>
      <c r="L201" s="25"/>
      <c r="M201" s="25"/>
      <c r="N201" s="8" t="str">
        <f t="shared" si="3"/>
        <v>Não</v>
      </c>
      <c r="O201" s="63">
        <v>3429.6048821877744</v>
      </c>
      <c r="P201" s="63">
        <v>5716.0081369796244</v>
      </c>
    </row>
    <row r="202" spans="1:16" s="44" customFormat="1" ht="17.25" customHeight="1" x14ac:dyDescent="0.35">
      <c r="A202" s="88"/>
      <c r="B202" s="60"/>
      <c r="C202" s="60"/>
      <c r="D202" s="48" t="s">
        <v>9809</v>
      </c>
      <c r="E202" s="52" t="s">
        <v>9810</v>
      </c>
      <c r="F202" s="8" t="s">
        <v>9687</v>
      </c>
      <c r="G202" s="8" t="s">
        <v>9719</v>
      </c>
      <c r="H202" s="8" t="s">
        <v>9698</v>
      </c>
      <c r="I202" s="35"/>
      <c r="J202" s="56">
        <v>3578.117397670841</v>
      </c>
      <c r="K202" s="25"/>
      <c r="L202" s="25"/>
      <c r="M202" s="25"/>
      <c r="N202" s="8" t="str">
        <f t="shared" si="3"/>
        <v>Não</v>
      </c>
      <c r="O202" s="63">
        <v>2683.5880482531306</v>
      </c>
      <c r="P202" s="63">
        <v>4472.6467470885509</v>
      </c>
    </row>
    <row r="203" spans="1:16" s="44" customFormat="1" ht="17.25" customHeight="1" x14ac:dyDescent="0.35">
      <c r="A203" s="88"/>
      <c r="B203" s="60"/>
      <c r="C203" s="60"/>
      <c r="D203" s="48" t="s">
        <v>9811</v>
      </c>
      <c r="E203" s="52" t="s">
        <v>9812</v>
      </c>
      <c r="F203" s="8" t="s">
        <v>9687</v>
      </c>
      <c r="G203" s="8" t="s">
        <v>9719</v>
      </c>
      <c r="H203" s="8" t="s">
        <v>9698</v>
      </c>
      <c r="I203" s="35"/>
      <c r="J203" s="56">
        <v>3140.2033317437476</v>
      </c>
      <c r="K203" s="25"/>
      <c r="L203" s="25"/>
      <c r="M203" s="25"/>
      <c r="N203" s="8" t="str">
        <f t="shared" si="3"/>
        <v>Não</v>
      </c>
      <c r="O203" s="63">
        <v>2355.1524988078108</v>
      </c>
      <c r="P203" s="63">
        <v>3925.2541646796844</v>
      </c>
    </row>
    <row r="204" spans="1:16" s="44" customFormat="1" ht="17.25" customHeight="1" x14ac:dyDescent="0.35">
      <c r="A204" s="88"/>
      <c r="B204" s="60"/>
      <c r="C204" s="60"/>
      <c r="D204" s="48" t="s">
        <v>9813</v>
      </c>
      <c r="E204" s="52" t="s">
        <v>9814</v>
      </c>
      <c r="F204" s="8" t="s">
        <v>9687</v>
      </c>
      <c r="G204" s="8" t="s">
        <v>9719</v>
      </c>
      <c r="H204" s="8" t="s">
        <v>9698</v>
      </c>
      <c r="I204" s="35"/>
      <c r="J204" s="56">
        <v>2384.1580606429065</v>
      </c>
      <c r="K204" s="25"/>
      <c r="L204" s="25"/>
      <c r="M204" s="25"/>
      <c r="N204" s="8" t="str">
        <f t="shared" si="3"/>
        <v>Não</v>
      </c>
      <c r="O204" s="63">
        <v>1788.1185454821798</v>
      </c>
      <c r="P204" s="63">
        <v>2980.1975758036333</v>
      </c>
    </row>
    <row r="205" spans="1:16" s="44" customFormat="1" ht="17.25" customHeight="1" x14ac:dyDescent="0.35">
      <c r="A205" s="88"/>
      <c r="B205" s="60"/>
      <c r="C205" s="60"/>
      <c r="D205" s="48" t="s">
        <v>9815</v>
      </c>
      <c r="E205" s="52" t="s">
        <v>9816</v>
      </c>
      <c r="F205" s="8" t="s">
        <v>9687</v>
      </c>
      <c r="G205" s="8" t="s">
        <v>9719</v>
      </c>
      <c r="H205" s="8" t="s">
        <v>9698</v>
      </c>
      <c r="I205" s="35"/>
      <c r="J205" s="56">
        <v>2051.2096531725124</v>
      </c>
      <c r="K205" s="25"/>
      <c r="L205" s="25"/>
      <c r="M205" s="25"/>
      <c r="N205" s="8" t="str">
        <f t="shared" si="3"/>
        <v>Não</v>
      </c>
      <c r="O205" s="63">
        <v>1538.4072398793842</v>
      </c>
      <c r="P205" s="63">
        <v>2564.0120664656406</v>
      </c>
    </row>
    <row r="206" spans="1:16" s="44" customFormat="1" ht="17.25" customHeight="1" x14ac:dyDescent="0.35">
      <c r="A206" s="88"/>
      <c r="B206" s="60"/>
      <c r="C206" s="60"/>
      <c r="D206" s="48" t="s">
        <v>9817</v>
      </c>
      <c r="E206" s="52" t="s">
        <v>9818</v>
      </c>
      <c r="F206" s="8" t="s">
        <v>9687</v>
      </c>
      <c r="G206" s="8" t="s">
        <v>9719</v>
      </c>
      <c r="H206" s="8" t="s">
        <v>9698</v>
      </c>
      <c r="I206" s="35"/>
      <c r="J206" s="56">
        <v>1637.8810466364127</v>
      </c>
      <c r="K206" s="25"/>
      <c r="L206" s="25"/>
      <c r="M206" s="25"/>
      <c r="N206" s="8" t="str">
        <f t="shared" si="3"/>
        <v>Não</v>
      </c>
      <c r="O206" s="63">
        <v>1228.4107849773095</v>
      </c>
      <c r="P206" s="63">
        <v>2047.351308295516</v>
      </c>
    </row>
    <row r="207" spans="1:16" s="44" customFormat="1" ht="17.25" customHeight="1" x14ac:dyDescent="0.35">
      <c r="A207" s="88"/>
      <c r="B207" s="60"/>
      <c r="C207" s="60"/>
      <c r="D207" s="48" t="s">
        <v>9819</v>
      </c>
      <c r="E207" s="52" t="s">
        <v>9820</v>
      </c>
      <c r="F207" s="8" t="s">
        <v>9687</v>
      </c>
      <c r="G207" s="8" t="s">
        <v>9719</v>
      </c>
      <c r="H207" s="8" t="s">
        <v>9698</v>
      </c>
      <c r="I207" s="35"/>
      <c r="J207" s="56">
        <v>1575.9559653452941</v>
      </c>
      <c r="K207" s="25"/>
      <c r="L207" s="25"/>
      <c r="M207" s="25"/>
      <c r="N207" s="8" t="str">
        <f t="shared" si="3"/>
        <v>Não</v>
      </c>
      <c r="O207" s="63">
        <v>1181.9669740089705</v>
      </c>
      <c r="P207" s="63">
        <v>1969.9449566816177</v>
      </c>
    </row>
    <row r="208" spans="1:16" s="44" customFormat="1" ht="17.25" customHeight="1" x14ac:dyDescent="0.35">
      <c r="A208" s="88"/>
      <c r="B208" s="60"/>
      <c r="C208" s="60"/>
      <c r="D208" s="48" t="s">
        <v>9821</v>
      </c>
      <c r="E208" s="52" t="s">
        <v>9822</v>
      </c>
      <c r="F208" s="8" t="s">
        <v>9687</v>
      </c>
      <c r="G208" s="8" t="s">
        <v>9719</v>
      </c>
      <c r="H208" s="8" t="s">
        <v>9698</v>
      </c>
      <c r="I208" s="35"/>
      <c r="J208" s="56">
        <v>1218.0200710014474</v>
      </c>
      <c r="K208" s="25"/>
      <c r="L208" s="25"/>
      <c r="M208" s="25"/>
      <c r="N208" s="8" t="str">
        <f t="shared" si="3"/>
        <v>Não</v>
      </c>
      <c r="O208" s="63">
        <v>913.51505325108553</v>
      </c>
      <c r="P208" s="63">
        <v>1522.5250887518091</v>
      </c>
    </row>
    <row r="209" spans="1:16" s="44" customFormat="1" ht="17.25" customHeight="1" x14ac:dyDescent="0.35">
      <c r="A209" s="88"/>
      <c r="B209" s="60"/>
      <c r="C209" s="60"/>
      <c r="D209" s="48" t="s">
        <v>9823</v>
      </c>
      <c r="E209" s="52" t="s">
        <v>9824</v>
      </c>
      <c r="F209" s="8" t="s">
        <v>9687</v>
      </c>
      <c r="G209" s="8" t="s">
        <v>9719</v>
      </c>
      <c r="H209" s="8" t="s">
        <v>9698</v>
      </c>
      <c r="I209" s="35"/>
      <c r="J209" s="56">
        <v>742.96386883270225</v>
      </c>
      <c r="K209" s="25"/>
      <c r="L209" s="25"/>
      <c r="M209" s="25"/>
      <c r="N209" s="8" t="str">
        <f t="shared" si="3"/>
        <v>Não</v>
      </c>
      <c r="O209" s="63">
        <v>557.22290162452668</v>
      </c>
      <c r="P209" s="63">
        <v>928.70483604087781</v>
      </c>
    </row>
    <row r="210" spans="1:16" s="44" customFormat="1" ht="17.25" customHeight="1" x14ac:dyDescent="0.35">
      <c r="A210" s="88"/>
      <c r="B210" s="60"/>
      <c r="C210" s="60"/>
      <c r="D210" s="48" t="s">
        <v>9825</v>
      </c>
      <c r="E210" s="52" t="s">
        <v>9826</v>
      </c>
      <c r="F210" s="8" t="s">
        <v>9687</v>
      </c>
      <c r="G210" s="8" t="s">
        <v>9719</v>
      </c>
      <c r="H210" s="8" t="s">
        <v>9698</v>
      </c>
      <c r="I210" s="35"/>
      <c r="J210" s="56">
        <v>0</v>
      </c>
      <c r="K210" s="25"/>
      <c r="L210" s="25"/>
      <c r="M210" s="25"/>
      <c r="N210" s="8" t="str">
        <f t="shared" si="3"/>
        <v>Não</v>
      </c>
      <c r="O210" s="63">
        <v>0</v>
      </c>
      <c r="P210" s="63">
        <v>0</v>
      </c>
    </row>
    <row r="211" spans="1:16" s="44" customFormat="1" ht="17.25" customHeight="1" x14ac:dyDescent="0.35">
      <c r="A211" s="88"/>
      <c r="B211" s="60"/>
      <c r="C211" s="60"/>
      <c r="D211" s="48" t="s">
        <v>9827</v>
      </c>
      <c r="E211" s="52" t="s">
        <v>9828</v>
      </c>
      <c r="F211" s="8" t="s">
        <v>9687</v>
      </c>
      <c r="G211" s="8" t="s">
        <v>9719</v>
      </c>
      <c r="H211" s="8" t="s">
        <v>9698</v>
      </c>
      <c r="I211" s="35"/>
      <c r="J211" s="56">
        <v>4603</v>
      </c>
      <c r="K211" s="25"/>
      <c r="L211" s="25"/>
      <c r="M211" s="25"/>
      <c r="N211" s="8" t="str">
        <f t="shared" si="3"/>
        <v>Não</v>
      </c>
      <c r="O211" s="63">
        <v>3452.25</v>
      </c>
      <c r="P211" s="63">
        <v>5753.75</v>
      </c>
    </row>
    <row r="212" spans="1:16" s="44" customFormat="1" ht="17.25" customHeight="1" x14ac:dyDescent="0.35">
      <c r="A212" s="88"/>
      <c r="B212" s="60"/>
      <c r="C212" s="60"/>
      <c r="D212" s="48" t="s">
        <v>9829</v>
      </c>
      <c r="E212" s="52" t="s">
        <v>9830</v>
      </c>
      <c r="F212" s="8" t="s">
        <v>9687</v>
      </c>
      <c r="G212" s="8" t="s">
        <v>9719</v>
      </c>
      <c r="H212" s="8" t="s">
        <v>9698</v>
      </c>
      <c r="I212" s="35"/>
      <c r="J212" s="56">
        <v>3609</v>
      </c>
      <c r="K212" s="25"/>
      <c r="L212" s="25"/>
      <c r="M212" s="25"/>
      <c r="N212" s="8" t="str">
        <f t="shared" si="3"/>
        <v>Não</v>
      </c>
      <c r="O212" s="63">
        <v>2706.75</v>
      </c>
      <c r="P212" s="63">
        <v>4511.25</v>
      </c>
    </row>
    <row r="213" spans="1:16" s="44" customFormat="1" ht="17.25" customHeight="1" x14ac:dyDescent="0.35">
      <c r="A213" s="88"/>
      <c r="B213" s="60"/>
      <c r="C213" s="60"/>
      <c r="D213" s="48" t="s">
        <v>9831</v>
      </c>
      <c r="E213" s="52" t="s">
        <v>9832</v>
      </c>
      <c r="F213" s="8" t="s">
        <v>9687</v>
      </c>
      <c r="G213" s="8" t="s">
        <v>9719</v>
      </c>
      <c r="H213" s="8" t="s">
        <v>9698</v>
      </c>
      <c r="I213" s="35"/>
      <c r="J213" s="56">
        <v>2305</v>
      </c>
      <c r="K213" s="25"/>
      <c r="L213" s="25"/>
      <c r="M213" s="25"/>
      <c r="N213" s="8" t="str">
        <f t="shared" si="3"/>
        <v>Não</v>
      </c>
      <c r="O213" s="63">
        <v>1728.75</v>
      </c>
      <c r="P213" s="63">
        <v>2881.25</v>
      </c>
    </row>
    <row r="214" spans="1:16" s="44" customFormat="1" ht="17.25" customHeight="1" x14ac:dyDescent="0.35">
      <c r="A214" s="88"/>
      <c r="B214" s="60"/>
      <c r="C214" s="60"/>
      <c r="D214" s="48" t="s">
        <v>9833</v>
      </c>
      <c r="E214" s="52" t="s">
        <v>9834</v>
      </c>
      <c r="F214" s="8" t="s">
        <v>9687</v>
      </c>
      <c r="G214" s="8" t="s">
        <v>9719</v>
      </c>
      <c r="H214" s="8" t="s">
        <v>9698</v>
      </c>
      <c r="I214" s="35"/>
      <c r="J214" s="56">
        <v>1701</v>
      </c>
      <c r="K214" s="25"/>
      <c r="L214" s="25"/>
      <c r="M214" s="25"/>
      <c r="N214" s="8" t="str">
        <f t="shared" si="3"/>
        <v>Não</v>
      </c>
      <c r="O214" s="63">
        <v>1275.75</v>
      </c>
      <c r="P214" s="63">
        <v>2126.25</v>
      </c>
    </row>
    <row r="215" spans="1:16" s="44" customFormat="1" ht="17.25" customHeight="1" x14ac:dyDescent="0.35">
      <c r="A215" s="88"/>
      <c r="B215" s="60"/>
      <c r="C215" s="60"/>
      <c r="D215" s="48" t="s">
        <v>9835</v>
      </c>
      <c r="E215" s="52" t="s">
        <v>9836</v>
      </c>
      <c r="F215" s="8" t="s">
        <v>9687</v>
      </c>
      <c r="G215" s="8" t="s">
        <v>9719</v>
      </c>
      <c r="H215" s="8" t="s">
        <v>9698</v>
      </c>
      <c r="I215" s="35"/>
      <c r="J215" s="56">
        <v>1483</v>
      </c>
      <c r="K215" s="25"/>
      <c r="L215" s="25"/>
      <c r="M215" s="25"/>
      <c r="N215" s="8" t="str">
        <f t="shared" si="3"/>
        <v>Não</v>
      </c>
      <c r="O215" s="63">
        <v>1112.25</v>
      </c>
      <c r="P215" s="63">
        <v>1853.75</v>
      </c>
    </row>
    <row r="216" spans="1:16" s="44" customFormat="1" ht="17.25" customHeight="1" x14ac:dyDescent="0.35">
      <c r="A216" s="88"/>
      <c r="B216" s="60"/>
      <c r="C216" s="60"/>
      <c r="D216" s="48" t="s">
        <v>9837</v>
      </c>
      <c r="E216" s="52" t="s">
        <v>9838</v>
      </c>
      <c r="F216" s="8" t="s">
        <v>9687</v>
      </c>
      <c r="G216" s="8" t="s">
        <v>9719</v>
      </c>
      <c r="H216" s="8" t="s">
        <v>9698</v>
      </c>
      <c r="I216" s="35"/>
      <c r="J216" s="56">
        <v>1174</v>
      </c>
      <c r="K216" s="25"/>
      <c r="L216" s="25"/>
      <c r="M216" s="25"/>
      <c r="N216" s="8" t="str">
        <f t="shared" si="3"/>
        <v>Não</v>
      </c>
      <c r="O216" s="63">
        <v>880.5</v>
      </c>
      <c r="P216" s="63">
        <v>1467.5</v>
      </c>
    </row>
    <row r="217" spans="1:16" s="44" customFormat="1" ht="17.25" customHeight="1" x14ac:dyDescent="0.35">
      <c r="A217" s="88"/>
      <c r="B217" s="60"/>
      <c r="C217" s="60"/>
      <c r="D217" s="48" t="s">
        <v>9839</v>
      </c>
      <c r="E217" s="52" t="s">
        <v>9840</v>
      </c>
      <c r="F217" s="8" t="s">
        <v>9687</v>
      </c>
      <c r="G217" s="8" t="s">
        <v>9719</v>
      </c>
      <c r="H217" s="8" t="s">
        <v>9698</v>
      </c>
      <c r="I217" s="35"/>
      <c r="J217" s="56">
        <v>1071</v>
      </c>
      <c r="K217" s="25"/>
      <c r="L217" s="25"/>
      <c r="M217" s="25"/>
      <c r="N217" s="8" t="str">
        <f t="shared" si="3"/>
        <v>Não</v>
      </c>
      <c r="O217" s="63">
        <v>803.25</v>
      </c>
      <c r="P217" s="63">
        <v>1338.75</v>
      </c>
    </row>
    <row r="218" spans="1:16" s="44" customFormat="1" ht="17.25" customHeight="1" x14ac:dyDescent="0.35">
      <c r="A218" s="88"/>
      <c r="B218" s="60"/>
      <c r="C218" s="60"/>
      <c r="D218" s="48" t="s">
        <v>9841</v>
      </c>
      <c r="E218" s="52" t="s">
        <v>9842</v>
      </c>
      <c r="F218" s="8" t="s">
        <v>9687</v>
      </c>
      <c r="G218" s="8" t="s">
        <v>9719</v>
      </c>
      <c r="H218" s="8" t="s">
        <v>9698</v>
      </c>
      <c r="I218" s="35"/>
      <c r="J218" s="56">
        <v>789</v>
      </c>
      <c r="K218" s="25"/>
      <c r="L218" s="25"/>
      <c r="M218" s="25"/>
      <c r="N218" s="8" t="str">
        <f t="shared" si="3"/>
        <v>Não</v>
      </c>
      <c r="O218" s="63">
        <v>591.75</v>
      </c>
      <c r="P218" s="63">
        <v>986.25</v>
      </c>
    </row>
    <row r="219" spans="1:16" s="44" customFormat="1" ht="17.25" customHeight="1" x14ac:dyDescent="0.35">
      <c r="A219" s="88"/>
      <c r="B219" s="60"/>
      <c r="C219" s="60"/>
      <c r="D219" s="48" t="s">
        <v>9843</v>
      </c>
      <c r="E219" s="52" t="s">
        <v>9844</v>
      </c>
      <c r="F219" s="8" t="s">
        <v>9687</v>
      </c>
      <c r="G219" s="8" t="s">
        <v>9719</v>
      </c>
      <c r="H219" s="8" t="s">
        <v>9698</v>
      </c>
      <c r="I219" s="35"/>
      <c r="J219" s="56">
        <v>161</v>
      </c>
      <c r="K219" s="25"/>
      <c r="L219" s="25"/>
      <c r="M219" s="25"/>
      <c r="N219" s="8" t="str">
        <f t="shared" si="3"/>
        <v>Não</v>
      </c>
      <c r="O219" s="63">
        <v>120.75</v>
      </c>
      <c r="P219" s="63">
        <v>201.25</v>
      </c>
    </row>
    <row r="220" spans="1:16" s="44" customFormat="1" ht="17.25" customHeight="1" x14ac:dyDescent="0.35">
      <c r="A220" s="88"/>
      <c r="B220" s="60"/>
      <c r="C220" s="60"/>
      <c r="D220" s="48" t="s">
        <v>9845</v>
      </c>
      <c r="E220" s="52" t="s">
        <v>9846</v>
      </c>
      <c r="F220" s="8" t="s">
        <v>9687</v>
      </c>
      <c r="G220" s="8" t="s">
        <v>9719</v>
      </c>
      <c r="H220" s="8" t="s">
        <v>9698</v>
      </c>
      <c r="I220" s="35"/>
      <c r="J220" s="56">
        <v>0</v>
      </c>
      <c r="K220" s="25"/>
      <c r="L220" s="25"/>
      <c r="M220" s="25"/>
      <c r="N220" s="8" t="str">
        <f t="shared" si="3"/>
        <v>Não</v>
      </c>
      <c r="O220" s="63">
        <v>0</v>
      </c>
      <c r="P220" s="63">
        <v>0</v>
      </c>
    </row>
    <row r="221" spans="1:16" s="44" customFormat="1" ht="17.25" customHeight="1" x14ac:dyDescent="0.35">
      <c r="A221" s="88"/>
      <c r="B221" s="60"/>
      <c r="C221" s="60"/>
      <c r="D221" s="48" t="s">
        <v>9847</v>
      </c>
      <c r="E221" s="52" t="s">
        <v>9848</v>
      </c>
      <c r="F221" s="8" t="s">
        <v>9687</v>
      </c>
      <c r="G221" s="8" t="s">
        <v>9719</v>
      </c>
      <c r="H221" s="8" t="s">
        <v>9698</v>
      </c>
      <c r="I221" s="35"/>
      <c r="J221" s="56">
        <v>5968</v>
      </c>
      <c r="K221" s="25"/>
      <c r="L221" s="25"/>
      <c r="M221" s="25"/>
      <c r="N221" s="8" t="str">
        <f t="shared" si="3"/>
        <v>Não</v>
      </c>
      <c r="O221" s="63">
        <v>4476</v>
      </c>
      <c r="P221" s="63">
        <v>7460</v>
      </c>
    </row>
    <row r="222" spans="1:16" s="44" customFormat="1" ht="17.25" customHeight="1" x14ac:dyDescent="0.35">
      <c r="A222" s="88"/>
      <c r="B222" s="60"/>
      <c r="C222" s="60"/>
      <c r="D222" s="48" t="s">
        <v>9849</v>
      </c>
      <c r="E222" s="52" t="s">
        <v>9850</v>
      </c>
      <c r="F222" s="8" t="s">
        <v>9687</v>
      </c>
      <c r="G222" s="8" t="s">
        <v>9719</v>
      </c>
      <c r="H222" s="8" t="s">
        <v>9698</v>
      </c>
      <c r="I222" s="35"/>
      <c r="J222" s="56">
        <v>4894</v>
      </c>
      <c r="K222" s="25"/>
      <c r="L222" s="25"/>
      <c r="M222" s="25"/>
      <c r="N222" s="8" t="str">
        <f t="shared" si="3"/>
        <v>Não</v>
      </c>
      <c r="O222" s="63">
        <v>3670.5</v>
      </c>
      <c r="P222" s="63">
        <v>6117.5</v>
      </c>
    </row>
    <row r="223" spans="1:16" s="44" customFormat="1" ht="17.25" customHeight="1" x14ac:dyDescent="0.35">
      <c r="A223" s="88"/>
      <c r="B223" s="60"/>
      <c r="C223" s="60"/>
      <c r="D223" s="48" t="s">
        <v>9851</v>
      </c>
      <c r="E223" s="52" t="s">
        <v>9852</v>
      </c>
      <c r="F223" s="8" t="s">
        <v>9687</v>
      </c>
      <c r="G223" s="8" t="s">
        <v>9719</v>
      </c>
      <c r="H223" s="8" t="s">
        <v>9698</v>
      </c>
      <c r="I223" s="35"/>
      <c r="J223" s="56">
        <v>3365</v>
      </c>
      <c r="K223" s="25"/>
      <c r="L223" s="25"/>
      <c r="M223" s="25"/>
      <c r="N223" s="8" t="str">
        <f t="shared" si="3"/>
        <v>Não</v>
      </c>
      <c r="O223" s="63">
        <v>2523.75</v>
      </c>
      <c r="P223" s="63">
        <v>4206.25</v>
      </c>
    </row>
    <row r="224" spans="1:16" s="44" customFormat="1" ht="17.25" customHeight="1" x14ac:dyDescent="0.35">
      <c r="A224" s="88"/>
      <c r="B224" s="60"/>
      <c r="C224" s="60"/>
      <c r="D224" s="48" t="s">
        <v>9853</v>
      </c>
      <c r="E224" s="52" t="s">
        <v>9854</v>
      </c>
      <c r="F224" s="8" t="s">
        <v>9687</v>
      </c>
      <c r="G224" s="8" t="s">
        <v>9719</v>
      </c>
      <c r="H224" s="8" t="s">
        <v>9698</v>
      </c>
      <c r="I224" s="35"/>
      <c r="J224" s="56">
        <v>2848</v>
      </c>
      <c r="K224" s="25"/>
      <c r="L224" s="25"/>
      <c r="M224" s="25"/>
      <c r="N224" s="8" t="str">
        <f t="shared" si="3"/>
        <v>Não</v>
      </c>
      <c r="O224" s="63">
        <v>2136</v>
      </c>
      <c r="P224" s="63">
        <v>3560</v>
      </c>
    </row>
    <row r="225" spans="1:16" s="44" customFormat="1" ht="17.25" customHeight="1" x14ac:dyDescent="0.35">
      <c r="A225" s="88"/>
      <c r="B225" s="60"/>
      <c r="C225" s="60"/>
      <c r="D225" s="48" t="s">
        <v>9855</v>
      </c>
      <c r="E225" s="52" t="s">
        <v>9856</v>
      </c>
      <c r="F225" s="8" t="s">
        <v>9687</v>
      </c>
      <c r="G225" s="8" t="s">
        <v>9719</v>
      </c>
      <c r="H225" s="8" t="s">
        <v>9698</v>
      </c>
      <c r="I225" s="35"/>
      <c r="J225" s="56">
        <v>2651</v>
      </c>
      <c r="K225" s="25"/>
      <c r="L225" s="25"/>
      <c r="M225" s="25"/>
      <c r="N225" s="8" t="str">
        <f t="shared" si="3"/>
        <v>Não</v>
      </c>
      <c r="O225" s="63">
        <v>1988.25</v>
      </c>
      <c r="P225" s="63">
        <v>3313.75</v>
      </c>
    </row>
    <row r="226" spans="1:16" s="44" customFormat="1" ht="17.25" customHeight="1" x14ac:dyDescent="0.35">
      <c r="A226" s="88"/>
      <c r="B226" s="60"/>
      <c r="C226" s="60"/>
      <c r="D226" s="48" t="s">
        <v>9857</v>
      </c>
      <c r="E226" s="52" t="s">
        <v>9858</v>
      </c>
      <c r="F226" s="8" t="s">
        <v>9687</v>
      </c>
      <c r="G226" s="8" t="s">
        <v>9719</v>
      </c>
      <c r="H226" s="8" t="s">
        <v>9698</v>
      </c>
      <c r="I226" s="35"/>
      <c r="J226" s="56">
        <v>1802</v>
      </c>
      <c r="K226" s="25"/>
      <c r="L226" s="25"/>
      <c r="M226" s="25"/>
      <c r="N226" s="8" t="str">
        <f t="shared" si="3"/>
        <v>Não</v>
      </c>
      <c r="O226" s="63">
        <v>1351.5</v>
      </c>
      <c r="P226" s="63">
        <v>2252.5</v>
      </c>
    </row>
    <row r="227" spans="1:16" s="44" customFormat="1" ht="17.25" customHeight="1" x14ac:dyDescent="0.35">
      <c r="A227" s="88"/>
      <c r="B227" s="60"/>
      <c r="C227" s="60"/>
      <c r="D227" s="48" t="s">
        <v>9859</v>
      </c>
      <c r="E227" s="52" t="s">
        <v>9860</v>
      </c>
      <c r="F227" s="8" t="s">
        <v>9687</v>
      </c>
      <c r="G227" s="8" t="s">
        <v>9719</v>
      </c>
      <c r="H227" s="8" t="s">
        <v>9698</v>
      </c>
      <c r="I227" s="35"/>
      <c r="J227" s="56">
        <v>1668</v>
      </c>
      <c r="K227" s="25"/>
      <c r="L227" s="25"/>
      <c r="M227" s="25"/>
      <c r="N227" s="8" t="str">
        <f t="shared" si="3"/>
        <v>Não</v>
      </c>
      <c r="O227" s="63">
        <v>1251</v>
      </c>
      <c r="P227" s="63">
        <v>2085</v>
      </c>
    </row>
    <row r="228" spans="1:16" s="44" customFormat="1" ht="17.25" customHeight="1" x14ac:dyDescent="0.35">
      <c r="A228" s="88"/>
      <c r="B228" s="60"/>
      <c r="C228" s="60"/>
      <c r="D228" s="48" t="s">
        <v>9861</v>
      </c>
      <c r="E228" s="52" t="s">
        <v>9862</v>
      </c>
      <c r="F228" s="8" t="s">
        <v>9687</v>
      </c>
      <c r="G228" s="8" t="s">
        <v>9719</v>
      </c>
      <c r="H228" s="8" t="s">
        <v>9698</v>
      </c>
      <c r="I228" s="35"/>
      <c r="J228" s="56">
        <v>1600</v>
      </c>
      <c r="K228" s="25"/>
      <c r="L228" s="25"/>
      <c r="M228" s="25"/>
      <c r="N228" s="8" t="str">
        <f t="shared" si="3"/>
        <v>Não</v>
      </c>
      <c r="O228" s="63">
        <v>1200</v>
      </c>
      <c r="P228" s="63">
        <v>2000</v>
      </c>
    </row>
    <row r="229" spans="1:16" s="44" customFormat="1" ht="17.25" customHeight="1" x14ac:dyDescent="0.35">
      <c r="A229" s="88"/>
      <c r="B229" s="60"/>
      <c r="C229" s="60"/>
      <c r="D229" s="48" t="s">
        <v>9863</v>
      </c>
      <c r="E229" s="52" t="s">
        <v>9864</v>
      </c>
      <c r="F229" s="8" t="s">
        <v>9687</v>
      </c>
      <c r="G229" s="8" t="s">
        <v>9719</v>
      </c>
      <c r="H229" s="8" t="s">
        <v>9698</v>
      </c>
      <c r="I229" s="35"/>
      <c r="J229" s="56">
        <v>144</v>
      </c>
      <c r="K229" s="25"/>
      <c r="L229" s="25"/>
      <c r="M229" s="25"/>
      <c r="N229" s="8" t="str">
        <f t="shared" si="3"/>
        <v>Não</v>
      </c>
      <c r="O229" s="63">
        <v>108</v>
      </c>
      <c r="P229" s="63">
        <v>180</v>
      </c>
    </row>
    <row r="230" spans="1:16" s="44" customFormat="1" ht="17.25" customHeight="1" x14ac:dyDescent="0.35">
      <c r="A230" s="88"/>
      <c r="B230" s="60"/>
      <c r="C230" s="60"/>
      <c r="D230" s="48" t="s">
        <v>9865</v>
      </c>
      <c r="E230" s="52" t="s">
        <v>9866</v>
      </c>
      <c r="F230" s="8" t="s">
        <v>9687</v>
      </c>
      <c r="G230" s="8" t="s">
        <v>9719</v>
      </c>
      <c r="H230" s="8" t="s">
        <v>9698</v>
      </c>
      <c r="I230" s="35"/>
      <c r="J230" s="56">
        <v>0</v>
      </c>
      <c r="K230" s="25"/>
      <c r="L230" s="25"/>
      <c r="M230" s="25"/>
      <c r="N230" s="8" t="str">
        <f t="shared" si="3"/>
        <v>Não</v>
      </c>
      <c r="O230" s="63">
        <v>0</v>
      </c>
      <c r="P230" s="63">
        <v>0</v>
      </c>
    </row>
    <row r="231" spans="1:16" s="44" customFormat="1" ht="17.25" customHeight="1" x14ac:dyDescent="0.35">
      <c r="A231" s="88"/>
      <c r="B231" s="60"/>
      <c r="C231" s="60"/>
      <c r="D231" s="48" t="s">
        <v>9867</v>
      </c>
      <c r="E231" s="52" t="s">
        <v>9868</v>
      </c>
      <c r="F231" s="8" t="s">
        <v>9687</v>
      </c>
      <c r="G231" s="8" t="s">
        <v>9719</v>
      </c>
      <c r="H231" s="8" t="s">
        <v>9698</v>
      </c>
      <c r="I231" s="35"/>
      <c r="J231" s="56">
        <v>12934</v>
      </c>
      <c r="K231" s="25"/>
      <c r="L231" s="25"/>
      <c r="M231" s="25"/>
      <c r="N231" s="8" t="str">
        <f t="shared" si="3"/>
        <v>Não</v>
      </c>
      <c r="O231" s="63">
        <v>9700.5</v>
      </c>
      <c r="P231" s="63">
        <v>16167.5</v>
      </c>
    </row>
    <row r="232" spans="1:16" s="44" customFormat="1" ht="17.25" customHeight="1" x14ac:dyDescent="0.35">
      <c r="A232" s="88"/>
      <c r="B232" s="60"/>
      <c r="C232" s="60"/>
      <c r="D232" s="48" t="s">
        <v>9869</v>
      </c>
      <c r="E232" s="52" t="s">
        <v>9870</v>
      </c>
      <c r="F232" s="8" t="s">
        <v>9687</v>
      </c>
      <c r="G232" s="8" t="s">
        <v>9719</v>
      </c>
      <c r="H232" s="8" t="s">
        <v>9698</v>
      </c>
      <c r="I232" s="35"/>
      <c r="J232" s="56">
        <v>7226</v>
      </c>
      <c r="K232" s="25"/>
      <c r="L232" s="25"/>
      <c r="M232" s="25"/>
      <c r="N232" s="8" t="str">
        <f t="shared" si="3"/>
        <v>Não</v>
      </c>
      <c r="O232" s="63">
        <v>5419.5</v>
      </c>
      <c r="P232" s="63">
        <v>9032.5</v>
      </c>
    </row>
    <row r="233" spans="1:16" s="44" customFormat="1" ht="17.25" customHeight="1" x14ac:dyDescent="0.35">
      <c r="A233" s="88"/>
      <c r="B233" s="60"/>
      <c r="C233" s="60"/>
      <c r="D233" s="48" t="s">
        <v>9871</v>
      </c>
      <c r="E233" s="52" t="s">
        <v>9872</v>
      </c>
      <c r="F233" s="8" t="s">
        <v>9687</v>
      </c>
      <c r="G233" s="8" t="s">
        <v>9719</v>
      </c>
      <c r="H233" s="8" t="s">
        <v>9698</v>
      </c>
      <c r="I233" s="35"/>
      <c r="J233" s="56">
        <v>5724</v>
      </c>
      <c r="K233" s="25"/>
      <c r="L233" s="25"/>
      <c r="M233" s="25"/>
      <c r="N233" s="8" t="str">
        <f t="shared" si="3"/>
        <v>Não</v>
      </c>
      <c r="O233" s="63">
        <v>4293</v>
      </c>
      <c r="P233" s="63">
        <v>7155</v>
      </c>
    </row>
    <row r="234" spans="1:16" s="44" customFormat="1" ht="17.25" customHeight="1" x14ac:dyDescent="0.35">
      <c r="A234" s="88"/>
      <c r="B234" s="60"/>
      <c r="C234" s="60"/>
      <c r="D234" s="48" t="s">
        <v>9873</v>
      </c>
      <c r="E234" s="52" t="s">
        <v>9874</v>
      </c>
      <c r="F234" s="8" t="s">
        <v>9687</v>
      </c>
      <c r="G234" s="8" t="s">
        <v>9719</v>
      </c>
      <c r="H234" s="8" t="s">
        <v>9698</v>
      </c>
      <c r="I234" s="35"/>
      <c r="J234" s="56">
        <v>5037</v>
      </c>
      <c r="K234" s="25"/>
      <c r="L234" s="25"/>
      <c r="M234" s="25"/>
      <c r="N234" s="8" t="str">
        <f t="shared" si="3"/>
        <v>Não</v>
      </c>
      <c r="O234" s="63">
        <v>3777.75</v>
      </c>
      <c r="P234" s="63">
        <v>6296.25</v>
      </c>
    </row>
    <row r="235" spans="1:16" s="44" customFormat="1" ht="17.25" customHeight="1" x14ac:dyDescent="0.35">
      <c r="A235" s="88"/>
      <c r="B235" s="60"/>
      <c r="C235" s="60"/>
      <c r="D235" s="48" t="s">
        <v>9875</v>
      </c>
      <c r="E235" s="52" t="s">
        <v>9876</v>
      </c>
      <c r="F235" s="8" t="s">
        <v>9687</v>
      </c>
      <c r="G235" s="8" t="s">
        <v>9719</v>
      </c>
      <c r="H235" s="8" t="s">
        <v>9698</v>
      </c>
      <c r="I235" s="35"/>
      <c r="J235" s="56">
        <v>4674</v>
      </c>
      <c r="K235" s="25"/>
      <c r="L235" s="25"/>
      <c r="M235" s="25"/>
      <c r="N235" s="8" t="str">
        <f t="shared" si="3"/>
        <v>Não</v>
      </c>
      <c r="O235" s="63">
        <v>3505.5</v>
      </c>
      <c r="P235" s="63">
        <v>5842.5</v>
      </c>
    </row>
    <row r="236" spans="1:16" s="44" customFormat="1" ht="17.25" customHeight="1" x14ac:dyDescent="0.35">
      <c r="A236" s="88"/>
      <c r="B236" s="60"/>
      <c r="C236" s="60"/>
      <c r="D236" s="48" t="s">
        <v>9877</v>
      </c>
      <c r="E236" s="52" t="s">
        <v>9878</v>
      </c>
      <c r="F236" s="8" t="s">
        <v>9687</v>
      </c>
      <c r="G236" s="8" t="s">
        <v>9719</v>
      </c>
      <c r="H236" s="8" t="s">
        <v>9698</v>
      </c>
      <c r="I236" s="35"/>
      <c r="J236" s="56">
        <v>3947</v>
      </c>
      <c r="K236" s="25"/>
      <c r="L236" s="25"/>
      <c r="M236" s="25"/>
      <c r="N236" s="8" t="str">
        <f t="shared" si="3"/>
        <v>Não</v>
      </c>
      <c r="O236" s="63">
        <v>2960.25</v>
      </c>
      <c r="P236" s="63">
        <v>4933.75</v>
      </c>
    </row>
    <row r="237" spans="1:16" s="44" customFormat="1" ht="17.25" customHeight="1" x14ac:dyDescent="0.35">
      <c r="A237" s="88"/>
      <c r="B237" s="60"/>
      <c r="C237" s="60"/>
      <c r="D237" s="48" t="s">
        <v>9879</v>
      </c>
      <c r="E237" s="52" t="s">
        <v>9880</v>
      </c>
      <c r="F237" s="8" t="s">
        <v>9687</v>
      </c>
      <c r="G237" s="8" t="s">
        <v>9719</v>
      </c>
      <c r="H237" s="8" t="s">
        <v>9698</v>
      </c>
      <c r="I237" s="35"/>
      <c r="J237" s="56">
        <v>4031</v>
      </c>
      <c r="K237" s="25"/>
      <c r="L237" s="25"/>
      <c r="M237" s="25"/>
      <c r="N237" s="8" t="str">
        <f t="shared" si="3"/>
        <v>Não</v>
      </c>
      <c r="O237" s="63">
        <v>3023.25</v>
      </c>
      <c r="P237" s="63">
        <v>5038.75</v>
      </c>
    </row>
    <row r="238" spans="1:16" s="44" customFormat="1" ht="17.25" customHeight="1" x14ac:dyDescent="0.35">
      <c r="A238" s="88"/>
      <c r="B238" s="60"/>
      <c r="C238" s="60"/>
      <c r="D238" s="48" t="s">
        <v>9881</v>
      </c>
      <c r="E238" s="52" t="s">
        <v>9882</v>
      </c>
      <c r="F238" s="8" t="s">
        <v>9687</v>
      </c>
      <c r="G238" s="8" t="s">
        <v>9719</v>
      </c>
      <c r="H238" s="8" t="s">
        <v>9698</v>
      </c>
      <c r="I238" s="35"/>
      <c r="J238" s="56">
        <v>3570</v>
      </c>
      <c r="K238" s="25"/>
      <c r="L238" s="25"/>
      <c r="M238" s="25"/>
      <c r="N238" s="8" t="str">
        <f t="shared" si="3"/>
        <v>Não</v>
      </c>
      <c r="O238" s="63">
        <v>2677.5</v>
      </c>
      <c r="P238" s="63">
        <v>4462.5</v>
      </c>
    </row>
    <row r="239" spans="1:16" s="44" customFormat="1" ht="17.25" customHeight="1" x14ac:dyDescent="0.35">
      <c r="A239" s="88"/>
      <c r="B239" s="60"/>
      <c r="C239" s="60"/>
      <c r="D239" s="48" t="s">
        <v>9883</v>
      </c>
      <c r="E239" s="52" t="s">
        <v>9884</v>
      </c>
      <c r="F239" s="8" t="s">
        <v>9687</v>
      </c>
      <c r="G239" s="8" t="s">
        <v>9719</v>
      </c>
      <c r="H239" s="8" t="s">
        <v>9698</v>
      </c>
      <c r="I239" s="35"/>
      <c r="J239" s="56">
        <v>3589</v>
      </c>
      <c r="K239" s="25"/>
      <c r="L239" s="25"/>
      <c r="M239" s="25"/>
      <c r="N239" s="8" t="str">
        <f t="shared" si="3"/>
        <v>Não</v>
      </c>
      <c r="O239" s="63">
        <v>2691.75</v>
      </c>
      <c r="P239" s="63">
        <v>4486.25</v>
      </c>
    </row>
    <row r="240" spans="1:16" s="44" customFormat="1" ht="17.25" customHeight="1" x14ac:dyDescent="0.35">
      <c r="A240" s="88"/>
      <c r="B240" s="60"/>
      <c r="C240" s="60"/>
      <c r="D240" s="48" t="s">
        <v>9885</v>
      </c>
      <c r="E240" s="52" t="s">
        <v>9886</v>
      </c>
      <c r="F240" s="8" t="s">
        <v>9687</v>
      </c>
      <c r="G240" s="8" t="s">
        <v>9719</v>
      </c>
      <c r="H240" s="8" t="s">
        <v>9698</v>
      </c>
      <c r="I240" s="35"/>
      <c r="J240" s="56">
        <v>0</v>
      </c>
      <c r="K240" s="25"/>
      <c r="L240" s="25"/>
      <c r="M240" s="25"/>
      <c r="N240" s="8" t="str">
        <f t="shared" si="3"/>
        <v>Não</v>
      </c>
      <c r="O240" s="63">
        <v>0</v>
      </c>
      <c r="P240" s="63">
        <v>0</v>
      </c>
    </row>
    <row r="241" spans="1:16" s="44" customFormat="1" ht="17.25" customHeight="1" x14ac:dyDescent="0.35">
      <c r="A241" s="88"/>
      <c r="B241" s="60"/>
      <c r="C241" s="60"/>
      <c r="D241" s="48" t="s">
        <v>9887</v>
      </c>
      <c r="E241" s="52" t="s">
        <v>9888</v>
      </c>
      <c r="F241" s="8" t="s">
        <v>9687</v>
      </c>
      <c r="G241" s="8" t="s">
        <v>9719</v>
      </c>
      <c r="H241" s="8" t="s">
        <v>9698</v>
      </c>
      <c r="I241" s="35"/>
      <c r="J241" s="56">
        <v>619.80683587625879</v>
      </c>
      <c r="K241" s="25"/>
      <c r="L241" s="25"/>
      <c r="M241" s="25"/>
      <c r="N241" s="8" t="str">
        <f t="shared" si="3"/>
        <v>Não</v>
      </c>
      <c r="O241" s="63">
        <v>464.85512690719406</v>
      </c>
      <c r="P241" s="63">
        <v>774.75854484532351</v>
      </c>
    </row>
    <row r="242" spans="1:16" s="44" customFormat="1" ht="17.25" customHeight="1" x14ac:dyDescent="0.35">
      <c r="A242" s="88"/>
      <c r="B242" s="60"/>
      <c r="C242" s="60"/>
      <c r="D242" s="48" t="s">
        <v>9889</v>
      </c>
      <c r="E242" s="52" t="s">
        <v>9890</v>
      </c>
      <c r="F242" s="8" t="s">
        <v>9687</v>
      </c>
      <c r="G242" s="8" t="s">
        <v>9719</v>
      </c>
      <c r="H242" s="8" t="s">
        <v>9698</v>
      </c>
      <c r="I242" s="35"/>
      <c r="J242" s="56">
        <v>543.98797162874689</v>
      </c>
      <c r="K242" s="25"/>
      <c r="L242" s="25"/>
      <c r="M242" s="25"/>
      <c r="N242" s="8" t="str">
        <f t="shared" si="3"/>
        <v>Não</v>
      </c>
      <c r="O242" s="63">
        <v>407.99097872156017</v>
      </c>
      <c r="P242" s="63">
        <v>679.98496453593361</v>
      </c>
    </row>
    <row r="243" spans="1:16" s="44" customFormat="1" ht="17.25" customHeight="1" x14ac:dyDescent="0.35">
      <c r="A243" s="88"/>
      <c r="B243" s="60"/>
      <c r="C243" s="60"/>
      <c r="D243" s="48" t="s">
        <v>9891</v>
      </c>
      <c r="E243" s="52" t="s">
        <v>9892</v>
      </c>
      <c r="F243" s="8" t="s">
        <v>9687</v>
      </c>
      <c r="G243" s="8" t="s">
        <v>9719</v>
      </c>
      <c r="H243" s="8" t="s">
        <v>9698</v>
      </c>
      <c r="I243" s="35"/>
      <c r="J243" s="56">
        <v>390.06808391546417</v>
      </c>
      <c r="K243" s="25"/>
      <c r="L243" s="25"/>
      <c r="M243" s="25"/>
      <c r="N243" s="8" t="str">
        <f t="shared" si="3"/>
        <v>Não</v>
      </c>
      <c r="O243" s="63">
        <v>292.5510629365981</v>
      </c>
      <c r="P243" s="63">
        <v>487.58510489433024</v>
      </c>
    </row>
    <row r="244" spans="1:16" s="44" customFormat="1" ht="17.25" customHeight="1" x14ac:dyDescent="0.35">
      <c r="A244" s="88"/>
      <c r="B244" s="60"/>
      <c r="C244" s="60"/>
      <c r="D244" s="48" t="s">
        <v>9893</v>
      </c>
      <c r="E244" s="52" t="s">
        <v>9894</v>
      </c>
      <c r="F244" s="8" t="s">
        <v>9687</v>
      </c>
      <c r="G244" s="8" t="s">
        <v>9719</v>
      </c>
      <c r="H244" s="8" t="s">
        <v>9698</v>
      </c>
      <c r="I244" s="35"/>
      <c r="J244" s="56">
        <v>269.22835410418679</v>
      </c>
      <c r="K244" s="25"/>
      <c r="L244" s="25"/>
      <c r="M244" s="25"/>
      <c r="N244" s="8" t="str">
        <f t="shared" si="3"/>
        <v>Não</v>
      </c>
      <c r="O244" s="63">
        <v>201.92126557814009</v>
      </c>
      <c r="P244" s="63">
        <v>336.53544263023349</v>
      </c>
    </row>
    <row r="245" spans="1:16" s="44" customFormat="1" ht="17.25" customHeight="1" x14ac:dyDescent="0.35">
      <c r="A245" s="88"/>
      <c r="B245" s="60"/>
      <c r="C245" s="60"/>
      <c r="D245" s="48" t="s">
        <v>9895</v>
      </c>
      <c r="E245" s="52" t="s">
        <v>9896</v>
      </c>
      <c r="F245" s="8" t="s">
        <v>9687</v>
      </c>
      <c r="G245" s="8" t="s">
        <v>9719</v>
      </c>
      <c r="H245" s="8" t="s">
        <v>9698</v>
      </c>
      <c r="I245" s="35"/>
      <c r="J245" s="56">
        <v>233.89554658665418</v>
      </c>
      <c r="K245" s="25"/>
      <c r="L245" s="25"/>
      <c r="M245" s="25"/>
      <c r="N245" s="8" t="str">
        <f t="shared" si="3"/>
        <v>Não</v>
      </c>
      <c r="O245" s="63">
        <v>175.42165993999063</v>
      </c>
      <c r="P245" s="63">
        <v>292.36943323331775</v>
      </c>
    </row>
    <row r="246" spans="1:16" s="44" customFormat="1" ht="17.25" customHeight="1" x14ac:dyDescent="0.35">
      <c r="A246" s="88"/>
      <c r="B246" s="60"/>
      <c r="C246" s="60"/>
      <c r="D246" s="48" t="s">
        <v>9897</v>
      </c>
      <c r="E246" s="52" t="s">
        <v>9898</v>
      </c>
      <c r="F246" s="8" t="s">
        <v>9687</v>
      </c>
      <c r="G246" s="8" t="s">
        <v>9719</v>
      </c>
      <c r="H246" s="8" t="s">
        <v>9698</v>
      </c>
      <c r="I246" s="35"/>
      <c r="J246" s="56">
        <v>170.92408612423577</v>
      </c>
      <c r="K246" s="25"/>
      <c r="L246" s="25"/>
      <c r="M246" s="25"/>
      <c r="N246" s="8" t="str">
        <f t="shared" si="3"/>
        <v>Não</v>
      </c>
      <c r="O246" s="63">
        <v>128.19306459317681</v>
      </c>
      <c r="P246" s="63">
        <v>213.65510765529473</v>
      </c>
    </row>
    <row r="247" spans="1:16" s="44" customFormat="1" ht="17.25" customHeight="1" x14ac:dyDescent="0.35">
      <c r="A247" s="88"/>
      <c r="B247" s="60"/>
      <c r="C247" s="60"/>
      <c r="D247" s="48" t="s">
        <v>9899</v>
      </c>
      <c r="E247" s="52" t="s">
        <v>9900</v>
      </c>
      <c r="F247" s="8" t="s">
        <v>9687</v>
      </c>
      <c r="G247" s="8" t="s">
        <v>9719</v>
      </c>
      <c r="H247" s="8" t="s">
        <v>9698</v>
      </c>
      <c r="I247" s="35"/>
      <c r="J247" s="56">
        <v>142.06366360529296</v>
      </c>
      <c r="K247" s="25"/>
      <c r="L247" s="25"/>
      <c r="M247" s="25"/>
      <c r="N247" s="8" t="str">
        <f t="shared" si="3"/>
        <v>Não</v>
      </c>
      <c r="O247" s="63">
        <v>106.54774770396972</v>
      </c>
      <c r="P247" s="63">
        <v>177.5795795066162</v>
      </c>
    </row>
    <row r="248" spans="1:16" s="44" customFormat="1" ht="17.25" customHeight="1" x14ac:dyDescent="0.35">
      <c r="A248" s="88"/>
      <c r="B248" s="60"/>
      <c r="C248" s="60"/>
      <c r="D248" s="48" t="s">
        <v>9901</v>
      </c>
      <c r="E248" s="52" t="s">
        <v>9902</v>
      </c>
      <c r="F248" s="8" t="s">
        <v>9687</v>
      </c>
      <c r="G248" s="8" t="s">
        <v>9719</v>
      </c>
      <c r="H248" s="8" t="s">
        <v>9698</v>
      </c>
      <c r="I248" s="35"/>
      <c r="J248" s="56">
        <v>114.79350944326163</v>
      </c>
      <c r="K248" s="25"/>
      <c r="L248" s="25"/>
      <c r="M248" s="25"/>
      <c r="N248" s="8" t="str">
        <f t="shared" si="3"/>
        <v>Não</v>
      </c>
      <c r="O248" s="63">
        <v>86.095132082446213</v>
      </c>
      <c r="P248" s="63">
        <v>143.49188680407704</v>
      </c>
    </row>
    <row r="249" spans="1:16" s="44" customFormat="1" ht="17.25" customHeight="1" x14ac:dyDescent="0.35">
      <c r="A249" s="88"/>
      <c r="B249" s="60"/>
      <c r="C249" s="60"/>
      <c r="D249" s="48" t="s">
        <v>9903</v>
      </c>
      <c r="E249" s="52" t="s">
        <v>9904</v>
      </c>
      <c r="F249" s="8" t="s">
        <v>9687</v>
      </c>
      <c r="G249" s="8" t="s">
        <v>9719</v>
      </c>
      <c r="H249" s="8" t="s">
        <v>9698</v>
      </c>
      <c r="I249" s="35"/>
      <c r="J249" s="56">
        <v>53.222800512828414</v>
      </c>
      <c r="K249" s="25"/>
      <c r="L249" s="25"/>
      <c r="M249" s="25"/>
      <c r="N249" s="8" t="str">
        <f t="shared" si="3"/>
        <v>Não</v>
      </c>
      <c r="O249" s="63">
        <v>39.917100384621307</v>
      </c>
      <c r="P249" s="63">
        <v>66.528500641035521</v>
      </c>
    </row>
    <row r="250" spans="1:16" s="44" customFormat="1" ht="17.25" customHeight="1" x14ac:dyDescent="0.35">
      <c r="A250" s="88"/>
      <c r="B250" s="60"/>
      <c r="C250" s="60"/>
      <c r="D250" s="48" t="s">
        <v>9905</v>
      </c>
      <c r="E250" s="52" t="s">
        <v>9906</v>
      </c>
      <c r="F250" s="8" t="s">
        <v>9687</v>
      </c>
      <c r="G250" s="8" t="s">
        <v>9719</v>
      </c>
      <c r="H250" s="8" t="s">
        <v>9698</v>
      </c>
      <c r="I250" s="35"/>
      <c r="J250" s="56">
        <v>0</v>
      </c>
      <c r="K250" s="25"/>
      <c r="L250" s="25"/>
      <c r="M250" s="25"/>
      <c r="N250" s="8" t="str">
        <f t="shared" si="3"/>
        <v>Não</v>
      </c>
      <c r="O250" s="63">
        <v>0</v>
      </c>
      <c r="P250" s="63">
        <v>0</v>
      </c>
    </row>
    <row r="251" spans="1:16" s="44" customFormat="1" ht="17.25" customHeight="1" x14ac:dyDescent="0.35">
      <c r="A251" s="88"/>
      <c r="B251" s="60"/>
      <c r="C251" s="60"/>
      <c r="D251" s="48" t="s">
        <v>9907</v>
      </c>
      <c r="E251" s="52" t="s">
        <v>9908</v>
      </c>
      <c r="F251" s="8" t="s">
        <v>9687</v>
      </c>
      <c r="G251" s="8" t="s">
        <v>9719</v>
      </c>
      <c r="H251" s="8" t="s">
        <v>9698</v>
      </c>
      <c r="I251" s="35"/>
      <c r="J251" s="56">
        <v>627</v>
      </c>
      <c r="K251" s="25"/>
      <c r="L251" s="25"/>
      <c r="M251" s="25"/>
      <c r="N251" s="8" t="str">
        <f t="shared" si="3"/>
        <v>Não</v>
      </c>
      <c r="O251" s="63">
        <v>470.25</v>
      </c>
      <c r="P251" s="63">
        <v>783.75</v>
      </c>
    </row>
    <row r="252" spans="1:16" s="44" customFormat="1" ht="17.25" customHeight="1" x14ac:dyDescent="0.35">
      <c r="A252" s="88"/>
      <c r="B252" s="60"/>
      <c r="C252" s="60"/>
      <c r="D252" s="48" t="s">
        <v>9909</v>
      </c>
      <c r="E252" s="52" t="s">
        <v>9910</v>
      </c>
      <c r="F252" s="8" t="s">
        <v>9687</v>
      </c>
      <c r="G252" s="8" t="s">
        <v>9719</v>
      </c>
      <c r="H252" s="8" t="s">
        <v>9698</v>
      </c>
      <c r="I252" s="35"/>
      <c r="J252" s="56">
        <v>525</v>
      </c>
      <c r="K252" s="25"/>
      <c r="L252" s="25"/>
      <c r="M252" s="25"/>
      <c r="N252" s="8" t="str">
        <f t="shared" si="3"/>
        <v>Não</v>
      </c>
      <c r="O252" s="63">
        <v>393.75</v>
      </c>
      <c r="P252" s="63">
        <v>656.25</v>
      </c>
    </row>
    <row r="253" spans="1:16" s="44" customFormat="1" ht="17.25" customHeight="1" x14ac:dyDescent="0.35">
      <c r="A253" s="88"/>
      <c r="B253" s="60"/>
      <c r="C253" s="60"/>
      <c r="D253" s="48" t="s">
        <v>9911</v>
      </c>
      <c r="E253" s="52" t="s">
        <v>9912</v>
      </c>
      <c r="F253" s="8" t="s">
        <v>9687</v>
      </c>
      <c r="G253" s="8" t="s">
        <v>9719</v>
      </c>
      <c r="H253" s="8" t="s">
        <v>9698</v>
      </c>
      <c r="I253" s="35"/>
      <c r="J253" s="56">
        <v>327</v>
      </c>
      <c r="K253" s="25"/>
      <c r="L253" s="25"/>
      <c r="M253" s="25"/>
      <c r="N253" s="8" t="str">
        <f t="shared" si="3"/>
        <v>Não</v>
      </c>
      <c r="O253" s="63">
        <v>245.25</v>
      </c>
      <c r="P253" s="63">
        <v>408.75</v>
      </c>
    </row>
    <row r="254" spans="1:16" s="44" customFormat="1" ht="17.25" customHeight="1" x14ac:dyDescent="0.35">
      <c r="A254" s="88"/>
      <c r="B254" s="60"/>
      <c r="C254" s="60"/>
      <c r="D254" s="48" t="s">
        <v>9913</v>
      </c>
      <c r="E254" s="52" t="s">
        <v>9914</v>
      </c>
      <c r="F254" s="8" t="s">
        <v>9687</v>
      </c>
      <c r="G254" s="8" t="s">
        <v>9719</v>
      </c>
      <c r="H254" s="8" t="s">
        <v>9698</v>
      </c>
      <c r="I254" s="35"/>
      <c r="J254" s="56">
        <v>229</v>
      </c>
      <c r="K254" s="25"/>
      <c r="L254" s="25"/>
      <c r="M254" s="25"/>
      <c r="N254" s="8" t="str">
        <f t="shared" si="3"/>
        <v>Não</v>
      </c>
      <c r="O254" s="63">
        <v>171.75</v>
      </c>
      <c r="P254" s="63">
        <v>286.25</v>
      </c>
    </row>
    <row r="255" spans="1:16" s="44" customFormat="1" ht="17.25" customHeight="1" x14ac:dyDescent="0.35">
      <c r="A255" s="88"/>
      <c r="B255" s="60"/>
      <c r="C255" s="60"/>
      <c r="D255" s="48" t="s">
        <v>9915</v>
      </c>
      <c r="E255" s="52" t="s">
        <v>9916</v>
      </c>
      <c r="F255" s="8" t="s">
        <v>9687</v>
      </c>
      <c r="G255" s="8" t="s">
        <v>9719</v>
      </c>
      <c r="H255" s="8" t="s">
        <v>9698</v>
      </c>
      <c r="I255" s="35"/>
      <c r="J255" s="56">
        <v>196</v>
      </c>
      <c r="K255" s="25"/>
      <c r="L255" s="25"/>
      <c r="M255" s="25"/>
      <c r="N255" s="8" t="str">
        <f t="shared" si="3"/>
        <v>Não</v>
      </c>
      <c r="O255" s="63">
        <v>147</v>
      </c>
      <c r="P255" s="63">
        <v>245</v>
      </c>
    </row>
    <row r="256" spans="1:16" s="44" customFormat="1" ht="17.25" customHeight="1" x14ac:dyDescent="0.35">
      <c r="A256" s="88"/>
      <c r="B256" s="60"/>
      <c r="C256" s="60"/>
      <c r="D256" s="48" t="s">
        <v>9917</v>
      </c>
      <c r="E256" s="52" t="s">
        <v>9918</v>
      </c>
      <c r="F256" s="8" t="s">
        <v>9687</v>
      </c>
      <c r="G256" s="8" t="s">
        <v>9719</v>
      </c>
      <c r="H256" s="8" t="s">
        <v>9698</v>
      </c>
      <c r="I256" s="35"/>
      <c r="J256" s="56">
        <v>144</v>
      </c>
      <c r="K256" s="25"/>
      <c r="L256" s="25"/>
      <c r="M256" s="25"/>
      <c r="N256" s="8" t="str">
        <f t="shared" si="3"/>
        <v>Não</v>
      </c>
      <c r="O256" s="63">
        <v>108</v>
      </c>
      <c r="P256" s="63">
        <v>180</v>
      </c>
    </row>
    <row r="257" spans="1:16" s="44" customFormat="1" ht="17.25" customHeight="1" x14ac:dyDescent="0.35">
      <c r="A257" s="88"/>
      <c r="B257" s="60"/>
      <c r="C257" s="60"/>
      <c r="D257" s="48" t="s">
        <v>9919</v>
      </c>
      <c r="E257" s="52" t="s">
        <v>9920</v>
      </c>
      <c r="F257" s="8" t="s">
        <v>9687</v>
      </c>
      <c r="G257" s="8" t="s">
        <v>9719</v>
      </c>
      <c r="H257" s="8" t="s">
        <v>9698</v>
      </c>
      <c r="I257" s="35"/>
      <c r="J257" s="56">
        <v>116</v>
      </c>
      <c r="K257" s="25"/>
      <c r="L257" s="25"/>
      <c r="M257" s="25"/>
      <c r="N257" s="8" t="str">
        <f t="shared" si="3"/>
        <v>Não</v>
      </c>
      <c r="O257" s="63">
        <v>87</v>
      </c>
      <c r="P257" s="63">
        <v>145</v>
      </c>
    </row>
    <row r="258" spans="1:16" s="44" customFormat="1" ht="17.25" customHeight="1" x14ac:dyDescent="0.35">
      <c r="A258" s="88"/>
      <c r="B258" s="60"/>
      <c r="C258" s="60"/>
      <c r="D258" s="48" t="s">
        <v>9921</v>
      </c>
      <c r="E258" s="52" t="s">
        <v>9922</v>
      </c>
      <c r="F258" s="8" t="s">
        <v>9687</v>
      </c>
      <c r="G258" s="8" t="s">
        <v>9719</v>
      </c>
      <c r="H258" s="8" t="s">
        <v>9698</v>
      </c>
      <c r="I258" s="35"/>
      <c r="J258" s="56">
        <v>95</v>
      </c>
      <c r="K258" s="25"/>
      <c r="L258" s="25"/>
      <c r="M258" s="25"/>
      <c r="N258" s="8" t="str">
        <f t="shared" si="3"/>
        <v>Não</v>
      </c>
      <c r="O258" s="63">
        <v>71.25</v>
      </c>
      <c r="P258" s="63">
        <v>118.75</v>
      </c>
    </row>
    <row r="259" spans="1:16" s="44" customFormat="1" ht="17.25" customHeight="1" x14ac:dyDescent="0.35">
      <c r="A259" s="88"/>
      <c r="B259" s="60"/>
      <c r="C259" s="60"/>
      <c r="D259" s="48" t="s">
        <v>9923</v>
      </c>
      <c r="E259" s="52" t="s">
        <v>9924</v>
      </c>
      <c r="F259" s="8" t="s">
        <v>9687</v>
      </c>
      <c r="G259" s="8" t="s">
        <v>9719</v>
      </c>
      <c r="H259" s="8" t="s">
        <v>9698</v>
      </c>
      <c r="I259" s="35"/>
      <c r="J259" s="56">
        <v>36</v>
      </c>
      <c r="K259" s="25"/>
      <c r="L259" s="25"/>
      <c r="M259" s="25"/>
      <c r="N259" s="8" t="str">
        <f t="shared" si="3"/>
        <v>Não</v>
      </c>
      <c r="O259" s="63">
        <v>27</v>
      </c>
      <c r="P259" s="63">
        <v>45</v>
      </c>
    </row>
    <row r="260" spans="1:16" s="44" customFormat="1" ht="17.25" customHeight="1" x14ac:dyDescent="0.35">
      <c r="A260" s="88"/>
      <c r="B260" s="60"/>
      <c r="C260" s="60"/>
      <c r="D260" s="48" t="s">
        <v>9925</v>
      </c>
      <c r="E260" s="52" t="s">
        <v>9926</v>
      </c>
      <c r="F260" s="8" t="s">
        <v>9687</v>
      </c>
      <c r="G260" s="8" t="s">
        <v>9719</v>
      </c>
      <c r="H260" s="8" t="s">
        <v>9698</v>
      </c>
      <c r="I260" s="35"/>
      <c r="J260" s="56">
        <v>0</v>
      </c>
      <c r="K260" s="25"/>
      <c r="L260" s="25"/>
      <c r="M260" s="25"/>
      <c r="N260" s="8" t="str">
        <f t="shared" si="3"/>
        <v>Não</v>
      </c>
      <c r="O260" s="63">
        <v>0</v>
      </c>
      <c r="P260" s="63">
        <v>0</v>
      </c>
    </row>
    <row r="261" spans="1:16" s="44" customFormat="1" ht="17.25" customHeight="1" x14ac:dyDescent="0.35">
      <c r="A261" s="88"/>
      <c r="B261" s="60"/>
      <c r="C261" s="60"/>
      <c r="D261" s="48" t="s">
        <v>9927</v>
      </c>
      <c r="E261" s="52" t="s">
        <v>9928</v>
      </c>
      <c r="F261" s="8" t="s">
        <v>9687</v>
      </c>
      <c r="G261" s="8" t="s">
        <v>9719</v>
      </c>
      <c r="H261" s="8" t="s">
        <v>9698</v>
      </c>
      <c r="I261" s="35"/>
      <c r="J261" s="56">
        <v>846</v>
      </c>
      <c r="K261" s="25"/>
      <c r="L261" s="25"/>
      <c r="M261" s="25"/>
      <c r="N261" s="8" t="str">
        <f t="shared" si="3"/>
        <v>Não</v>
      </c>
      <c r="O261" s="63">
        <v>634.5</v>
      </c>
      <c r="P261" s="63">
        <v>1057.5</v>
      </c>
    </row>
    <row r="262" spans="1:16" s="44" customFormat="1" ht="17.25" customHeight="1" x14ac:dyDescent="0.35">
      <c r="A262" s="88"/>
      <c r="B262" s="60"/>
      <c r="C262" s="60"/>
      <c r="D262" s="48" t="s">
        <v>9929</v>
      </c>
      <c r="E262" s="52" t="s">
        <v>9930</v>
      </c>
      <c r="F262" s="8" t="s">
        <v>9687</v>
      </c>
      <c r="G262" s="8" t="s">
        <v>9719</v>
      </c>
      <c r="H262" s="8" t="s">
        <v>9698</v>
      </c>
      <c r="I262" s="35"/>
      <c r="J262" s="56">
        <v>626</v>
      </c>
      <c r="K262" s="25"/>
      <c r="L262" s="25"/>
      <c r="M262" s="25"/>
      <c r="N262" s="8" t="str">
        <f t="shared" si="3"/>
        <v>Não</v>
      </c>
      <c r="O262" s="63">
        <v>469.5</v>
      </c>
      <c r="P262" s="63">
        <v>782.5</v>
      </c>
    </row>
    <row r="263" spans="1:16" s="44" customFormat="1" ht="17.25" customHeight="1" x14ac:dyDescent="0.35">
      <c r="A263" s="88"/>
      <c r="B263" s="60"/>
      <c r="C263" s="60"/>
      <c r="D263" s="48" t="s">
        <v>9931</v>
      </c>
      <c r="E263" s="52" t="s">
        <v>9932</v>
      </c>
      <c r="F263" s="8" t="s">
        <v>9687</v>
      </c>
      <c r="G263" s="8" t="s">
        <v>9719</v>
      </c>
      <c r="H263" s="8" t="s">
        <v>9698</v>
      </c>
      <c r="I263" s="35"/>
      <c r="J263" s="56">
        <v>364</v>
      </c>
      <c r="K263" s="25"/>
      <c r="L263" s="25"/>
      <c r="M263" s="25"/>
      <c r="N263" s="8" t="str">
        <f t="shared" si="3"/>
        <v>Não</v>
      </c>
      <c r="O263" s="63">
        <v>273</v>
      </c>
      <c r="P263" s="63">
        <v>455</v>
      </c>
    </row>
    <row r="264" spans="1:16" s="44" customFormat="1" ht="17.25" customHeight="1" x14ac:dyDescent="0.35">
      <c r="A264" s="88"/>
      <c r="B264" s="60"/>
      <c r="C264" s="60"/>
      <c r="D264" s="48" t="s">
        <v>9933</v>
      </c>
      <c r="E264" s="52" t="s">
        <v>9934</v>
      </c>
      <c r="F264" s="8" t="s">
        <v>9687</v>
      </c>
      <c r="G264" s="8" t="s">
        <v>9719</v>
      </c>
      <c r="H264" s="8" t="s">
        <v>9698</v>
      </c>
      <c r="I264" s="35"/>
      <c r="J264" s="56">
        <v>261</v>
      </c>
      <c r="K264" s="25"/>
      <c r="L264" s="25"/>
      <c r="M264" s="25"/>
      <c r="N264" s="8" t="str">
        <f t="shared" ref="N264:N280" si="4">IF(F264="String",IF(I264&lt;&gt;"","Sim","Não"),IF(F264="List",IF(I264&lt;&gt;"","Sim","Não"),IF(AND(I264&gt;=O264,I264&lt;=P264,I264&lt;&gt;""),"Sim","Não")))</f>
        <v>Não</v>
      </c>
      <c r="O264" s="63">
        <v>195.75</v>
      </c>
      <c r="P264" s="63">
        <v>326.25</v>
      </c>
    </row>
    <row r="265" spans="1:16" s="44" customFormat="1" ht="17.25" customHeight="1" x14ac:dyDescent="0.35">
      <c r="A265" s="88"/>
      <c r="B265" s="60"/>
      <c r="C265" s="60"/>
      <c r="D265" s="48" t="s">
        <v>9935</v>
      </c>
      <c r="E265" s="52" t="s">
        <v>9936</v>
      </c>
      <c r="F265" s="8" t="s">
        <v>9687</v>
      </c>
      <c r="G265" s="8" t="s">
        <v>9719</v>
      </c>
      <c r="H265" s="8" t="s">
        <v>9698</v>
      </c>
      <c r="I265" s="35"/>
      <c r="J265" s="56">
        <v>257</v>
      </c>
      <c r="K265" s="25"/>
      <c r="L265" s="25"/>
      <c r="M265" s="25"/>
      <c r="N265" s="8" t="str">
        <f t="shared" si="4"/>
        <v>Não</v>
      </c>
      <c r="O265" s="63">
        <v>192.75</v>
      </c>
      <c r="P265" s="63">
        <v>321.25</v>
      </c>
    </row>
    <row r="266" spans="1:16" s="44" customFormat="1" ht="17.25" customHeight="1" x14ac:dyDescent="0.35">
      <c r="A266" s="88"/>
      <c r="B266" s="60"/>
      <c r="C266" s="60"/>
      <c r="D266" s="48" t="s">
        <v>9937</v>
      </c>
      <c r="E266" s="52" t="s">
        <v>9938</v>
      </c>
      <c r="F266" s="8" t="s">
        <v>9687</v>
      </c>
      <c r="G266" s="8" t="s">
        <v>9719</v>
      </c>
      <c r="H266" s="8" t="s">
        <v>9698</v>
      </c>
      <c r="I266" s="35"/>
      <c r="J266" s="56">
        <v>167</v>
      </c>
      <c r="K266" s="25"/>
      <c r="L266" s="25"/>
      <c r="M266" s="25"/>
      <c r="N266" s="8" t="str">
        <f t="shared" si="4"/>
        <v>Não</v>
      </c>
      <c r="O266" s="63">
        <v>125.25</v>
      </c>
      <c r="P266" s="63">
        <v>208.75</v>
      </c>
    </row>
    <row r="267" spans="1:16" s="44" customFormat="1" ht="17.25" customHeight="1" x14ac:dyDescent="0.35">
      <c r="A267" s="88"/>
      <c r="B267" s="60"/>
      <c r="C267" s="60"/>
      <c r="D267" s="48" t="s">
        <v>9939</v>
      </c>
      <c r="E267" s="52" t="s">
        <v>9940</v>
      </c>
      <c r="F267" s="8" t="s">
        <v>9687</v>
      </c>
      <c r="G267" s="8" t="s">
        <v>9719</v>
      </c>
      <c r="H267" s="8" t="s">
        <v>9698</v>
      </c>
      <c r="I267" s="35"/>
      <c r="J267" s="56">
        <v>139</v>
      </c>
      <c r="K267" s="25"/>
      <c r="L267" s="25"/>
      <c r="M267" s="25"/>
      <c r="N267" s="8" t="str">
        <f t="shared" si="4"/>
        <v>Não</v>
      </c>
      <c r="O267" s="63">
        <v>104.25</v>
      </c>
      <c r="P267" s="63">
        <v>173.75</v>
      </c>
    </row>
    <row r="268" spans="1:16" s="44" customFormat="1" ht="17.25" customHeight="1" x14ac:dyDescent="0.35">
      <c r="A268" s="88"/>
      <c r="B268" s="60"/>
      <c r="C268" s="60"/>
      <c r="D268" s="48" t="s">
        <v>9941</v>
      </c>
      <c r="E268" s="52" t="s">
        <v>9942</v>
      </c>
      <c r="F268" s="8" t="s">
        <v>9687</v>
      </c>
      <c r="G268" s="8" t="s">
        <v>9719</v>
      </c>
      <c r="H268" s="8" t="s">
        <v>9698</v>
      </c>
      <c r="I268" s="35"/>
      <c r="J268" s="56">
        <v>126</v>
      </c>
      <c r="K268" s="25"/>
      <c r="L268" s="25"/>
      <c r="M268" s="25"/>
      <c r="N268" s="8" t="str">
        <f t="shared" si="4"/>
        <v>Não</v>
      </c>
      <c r="O268" s="63">
        <v>94.5</v>
      </c>
      <c r="P268" s="63">
        <v>157.5</v>
      </c>
    </row>
    <row r="269" spans="1:16" s="44" customFormat="1" ht="17.25" customHeight="1" x14ac:dyDescent="0.35">
      <c r="A269" s="88"/>
      <c r="B269" s="60"/>
      <c r="C269" s="60"/>
      <c r="D269" s="48" t="s">
        <v>9943</v>
      </c>
      <c r="E269" s="52" t="s">
        <v>9944</v>
      </c>
      <c r="F269" s="8" t="s">
        <v>9687</v>
      </c>
      <c r="G269" s="8" t="s">
        <v>9719</v>
      </c>
      <c r="H269" s="8" t="s">
        <v>9698</v>
      </c>
      <c r="I269" s="35"/>
      <c r="J269" s="56">
        <v>32</v>
      </c>
      <c r="K269" s="25"/>
      <c r="L269" s="25"/>
      <c r="M269" s="25"/>
      <c r="N269" s="8" t="str">
        <f t="shared" si="4"/>
        <v>Não</v>
      </c>
      <c r="O269" s="63">
        <v>24</v>
      </c>
      <c r="P269" s="63">
        <v>40</v>
      </c>
    </row>
    <row r="270" spans="1:16" s="44" customFormat="1" ht="17.25" customHeight="1" x14ac:dyDescent="0.35">
      <c r="A270" s="88"/>
      <c r="B270" s="60"/>
      <c r="C270" s="60"/>
      <c r="D270" s="48" t="s">
        <v>9945</v>
      </c>
      <c r="E270" s="52" t="s">
        <v>9946</v>
      </c>
      <c r="F270" s="8" t="s">
        <v>9687</v>
      </c>
      <c r="G270" s="8" t="s">
        <v>9719</v>
      </c>
      <c r="H270" s="8" t="s">
        <v>9698</v>
      </c>
      <c r="I270" s="35"/>
      <c r="J270" s="56">
        <v>0</v>
      </c>
      <c r="K270" s="25"/>
      <c r="L270" s="25"/>
      <c r="M270" s="25"/>
      <c r="N270" s="8" t="str">
        <f t="shared" si="4"/>
        <v>Não</v>
      </c>
      <c r="O270" s="63">
        <v>0</v>
      </c>
      <c r="P270" s="63">
        <v>0</v>
      </c>
    </row>
    <row r="271" spans="1:16" s="44" customFormat="1" ht="17.25" customHeight="1" x14ac:dyDescent="0.35">
      <c r="A271" s="88"/>
      <c r="B271" s="60"/>
      <c r="C271" s="60"/>
      <c r="D271" s="48" t="s">
        <v>9947</v>
      </c>
      <c r="E271" s="52" t="s">
        <v>9948</v>
      </c>
      <c r="F271" s="8" t="s">
        <v>9687</v>
      </c>
      <c r="G271" s="8" t="s">
        <v>9719</v>
      </c>
      <c r="H271" s="8" t="s">
        <v>9698</v>
      </c>
      <c r="I271" s="35"/>
      <c r="J271" s="56">
        <v>2828</v>
      </c>
      <c r="K271" s="25"/>
      <c r="L271" s="25"/>
      <c r="M271" s="25"/>
      <c r="N271" s="8" t="str">
        <f t="shared" si="4"/>
        <v>Não</v>
      </c>
      <c r="O271" s="63">
        <v>2121</v>
      </c>
      <c r="P271" s="63">
        <v>3535</v>
      </c>
    </row>
    <row r="272" spans="1:16" s="44" customFormat="1" ht="17.25" customHeight="1" x14ac:dyDescent="0.35">
      <c r="A272" s="88"/>
      <c r="B272" s="60"/>
      <c r="C272" s="60"/>
      <c r="D272" s="48" t="s">
        <v>9949</v>
      </c>
      <c r="E272" s="52" t="s">
        <v>9950</v>
      </c>
      <c r="F272" s="8" t="s">
        <v>9687</v>
      </c>
      <c r="G272" s="8" t="s">
        <v>9719</v>
      </c>
      <c r="H272" s="8" t="s">
        <v>9698</v>
      </c>
      <c r="I272" s="35"/>
      <c r="J272" s="56">
        <v>1049</v>
      </c>
      <c r="K272" s="25"/>
      <c r="L272" s="25"/>
      <c r="M272" s="25"/>
      <c r="N272" s="8" t="str">
        <f t="shared" si="4"/>
        <v>Não</v>
      </c>
      <c r="O272" s="63">
        <v>786.75</v>
      </c>
      <c r="P272" s="63">
        <v>1311.25</v>
      </c>
    </row>
    <row r="273" spans="1:16" s="44" customFormat="1" ht="17.25" customHeight="1" x14ac:dyDescent="0.35">
      <c r="A273" s="88"/>
      <c r="B273" s="60"/>
      <c r="C273" s="60"/>
      <c r="D273" s="48" t="s">
        <v>9951</v>
      </c>
      <c r="E273" s="52" t="s">
        <v>9952</v>
      </c>
      <c r="F273" s="8" t="s">
        <v>9687</v>
      </c>
      <c r="G273" s="8" t="s">
        <v>9719</v>
      </c>
      <c r="H273" s="8" t="s">
        <v>9698</v>
      </c>
      <c r="I273" s="35"/>
      <c r="J273" s="56">
        <v>603</v>
      </c>
      <c r="K273" s="25"/>
      <c r="L273" s="25"/>
      <c r="M273" s="25"/>
      <c r="N273" s="8" t="str">
        <f t="shared" si="4"/>
        <v>Não</v>
      </c>
      <c r="O273" s="63">
        <v>452.25</v>
      </c>
      <c r="P273" s="63">
        <v>753.75</v>
      </c>
    </row>
    <row r="274" spans="1:16" s="44" customFormat="1" ht="17.25" customHeight="1" x14ac:dyDescent="0.35">
      <c r="A274" s="88"/>
      <c r="B274" s="60"/>
      <c r="C274" s="60"/>
      <c r="D274" s="48" t="s">
        <v>9953</v>
      </c>
      <c r="E274" s="52" t="s">
        <v>9954</v>
      </c>
      <c r="F274" s="8" t="s">
        <v>9687</v>
      </c>
      <c r="G274" s="8" t="s">
        <v>9719</v>
      </c>
      <c r="H274" s="8" t="s">
        <v>9698</v>
      </c>
      <c r="I274" s="35"/>
      <c r="J274" s="56">
        <v>423</v>
      </c>
      <c r="K274" s="25"/>
      <c r="L274" s="25"/>
      <c r="M274" s="25"/>
      <c r="N274" s="8" t="str">
        <f t="shared" si="4"/>
        <v>Não</v>
      </c>
      <c r="O274" s="63">
        <v>317.25</v>
      </c>
      <c r="P274" s="63">
        <v>528.75</v>
      </c>
    </row>
    <row r="275" spans="1:16" s="44" customFormat="1" ht="17.25" customHeight="1" x14ac:dyDescent="0.35">
      <c r="A275" s="88"/>
      <c r="B275" s="60"/>
      <c r="C275" s="60"/>
      <c r="D275" s="48" t="s">
        <v>9955</v>
      </c>
      <c r="E275" s="52" t="s">
        <v>9956</v>
      </c>
      <c r="F275" s="8" t="s">
        <v>9687</v>
      </c>
      <c r="G275" s="8" t="s">
        <v>9719</v>
      </c>
      <c r="H275" s="8" t="s">
        <v>9698</v>
      </c>
      <c r="I275" s="35"/>
      <c r="J275" s="56">
        <v>344</v>
      </c>
      <c r="K275" s="25"/>
      <c r="L275" s="25"/>
      <c r="M275" s="25"/>
      <c r="N275" s="8" t="str">
        <f t="shared" si="4"/>
        <v>Não</v>
      </c>
      <c r="O275" s="63">
        <v>258</v>
      </c>
      <c r="P275" s="63">
        <v>430</v>
      </c>
    </row>
    <row r="276" spans="1:16" s="44" customFormat="1" ht="17.25" customHeight="1" x14ac:dyDescent="0.35">
      <c r="A276" s="88"/>
      <c r="B276" s="60"/>
      <c r="C276" s="60"/>
      <c r="D276" s="48" t="s">
        <v>9957</v>
      </c>
      <c r="E276" s="52" t="s">
        <v>9958</v>
      </c>
      <c r="F276" s="8" t="s">
        <v>9687</v>
      </c>
      <c r="G276" s="8" t="s">
        <v>9719</v>
      </c>
      <c r="H276" s="8" t="s">
        <v>9698</v>
      </c>
      <c r="I276" s="35"/>
      <c r="J276" s="56">
        <v>240</v>
      </c>
      <c r="K276" s="25"/>
      <c r="L276" s="25"/>
      <c r="M276" s="25"/>
      <c r="N276" s="8" t="str">
        <f t="shared" si="4"/>
        <v>Não</v>
      </c>
      <c r="O276" s="63">
        <v>180</v>
      </c>
      <c r="P276" s="63">
        <v>300</v>
      </c>
    </row>
    <row r="277" spans="1:16" s="44" customFormat="1" ht="17.25" customHeight="1" x14ac:dyDescent="0.35">
      <c r="A277" s="88"/>
      <c r="B277" s="60"/>
      <c r="C277" s="60"/>
      <c r="D277" s="48" t="s">
        <v>9959</v>
      </c>
      <c r="E277" s="52" t="s">
        <v>9960</v>
      </c>
      <c r="F277" s="8" t="s">
        <v>9687</v>
      </c>
      <c r="G277" s="8" t="s">
        <v>9719</v>
      </c>
      <c r="H277" s="8" t="s">
        <v>9698</v>
      </c>
      <c r="I277" s="35"/>
      <c r="J277" s="56">
        <v>207</v>
      </c>
      <c r="K277" s="25"/>
      <c r="L277" s="25"/>
      <c r="M277" s="25"/>
      <c r="N277" s="8" t="str">
        <f t="shared" si="4"/>
        <v>Não</v>
      </c>
      <c r="O277" s="63">
        <v>155.25</v>
      </c>
      <c r="P277" s="63">
        <v>258.75</v>
      </c>
    </row>
    <row r="278" spans="1:16" s="44" customFormat="1" ht="17.25" customHeight="1" x14ac:dyDescent="0.35">
      <c r="A278" s="88"/>
      <c r="B278" s="60"/>
      <c r="C278" s="60"/>
      <c r="D278" s="48" t="s">
        <v>9961</v>
      </c>
      <c r="E278" s="52" t="s">
        <v>9962</v>
      </c>
      <c r="F278" s="8" t="s">
        <v>9687</v>
      </c>
      <c r="G278" s="8" t="s">
        <v>9719</v>
      </c>
      <c r="H278" s="8" t="s">
        <v>9698</v>
      </c>
      <c r="I278" s="35"/>
      <c r="J278" s="56">
        <v>179</v>
      </c>
      <c r="K278" s="25"/>
      <c r="L278" s="25"/>
      <c r="M278" s="25"/>
      <c r="N278" s="8" t="str">
        <f t="shared" si="4"/>
        <v>Não</v>
      </c>
      <c r="O278" s="63">
        <v>134.25</v>
      </c>
      <c r="P278" s="63">
        <v>223.75</v>
      </c>
    </row>
    <row r="279" spans="1:16" s="44" customFormat="1" ht="17.25" customHeight="1" x14ac:dyDescent="0.35">
      <c r="A279" s="88"/>
      <c r="B279" s="60"/>
      <c r="C279" s="60"/>
      <c r="D279" s="48" t="s">
        <v>9963</v>
      </c>
      <c r="E279" s="52" t="s">
        <v>9964</v>
      </c>
      <c r="F279" s="8" t="s">
        <v>9687</v>
      </c>
      <c r="G279" s="8" t="s">
        <v>9719</v>
      </c>
      <c r="H279" s="8" t="s">
        <v>9698</v>
      </c>
      <c r="I279" s="35"/>
      <c r="J279" s="56">
        <v>165</v>
      </c>
      <c r="K279" s="25"/>
      <c r="L279" s="25"/>
      <c r="M279" s="25"/>
      <c r="N279" s="8" t="str">
        <f t="shared" si="4"/>
        <v>Não</v>
      </c>
      <c r="O279" s="63">
        <v>123.75</v>
      </c>
      <c r="P279" s="63">
        <v>206.25</v>
      </c>
    </row>
    <row r="280" spans="1:16" ht="17.25" customHeight="1" x14ac:dyDescent="0.35">
      <c r="A280" s="89" t="s">
        <v>10543</v>
      </c>
      <c r="B280" s="3" t="s">
        <v>10525</v>
      </c>
      <c r="D280" s="48" t="s">
        <v>10526</v>
      </c>
      <c r="E280" s="52"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89"/>
      <c r="B281" s="3" t="s">
        <v>10525</v>
      </c>
      <c r="D281" s="48" t="s">
        <v>10527</v>
      </c>
      <c r="E281" s="52"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89"/>
      <c r="B282" s="3" t="s">
        <v>10525</v>
      </c>
      <c r="D282" s="48" t="s">
        <v>10528</v>
      </c>
      <c r="E282" s="52"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89"/>
      <c r="B283" s="3" t="s">
        <v>10525</v>
      </c>
      <c r="D283" s="48" t="s">
        <v>10529</v>
      </c>
      <c r="E283" s="52"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89"/>
      <c r="B284" s="3" t="s">
        <v>10525</v>
      </c>
      <c r="D284" s="48" t="s">
        <v>10530</v>
      </c>
      <c r="E284" s="52"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89"/>
      <c r="B285" s="3" t="s">
        <v>10525</v>
      </c>
      <c r="D285" s="48" t="s">
        <v>10531</v>
      </c>
      <c r="E285" s="52"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89"/>
      <c r="B286" s="3" t="s">
        <v>10525</v>
      </c>
      <c r="D286" s="48" t="s">
        <v>10532</v>
      </c>
      <c r="E286" s="52"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89"/>
      <c r="B287" s="3" t="s">
        <v>10525</v>
      </c>
      <c r="D287" s="48" t="s">
        <v>10533</v>
      </c>
      <c r="E287" s="52"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89"/>
      <c r="B288" s="3" t="s">
        <v>10525</v>
      </c>
      <c r="D288" s="48" t="s">
        <v>10534</v>
      </c>
      <c r="E288" s="52"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89"/>
      <c r="B289" s="3" t="s">
        <v>10525</v>
      </c>
      <c r="D289" s="48" t="s">
        <v>10535</v>
      </c>
      <c r="E289" s="52"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89"/>
      <c r="B290" s="3" t="s">
        <v>10525</v>
      </c>
      <c r="D290" s="48" t="s">
        <v>10536</v>
      </c>
      <c r="E290" s="52"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89"/>
      <c r="B291" s="3" t="s">
        <v>10525</v>
      </c>
      <c r="D291" s="48" t="s">
        <v>10537</v>
      </c>
      <c r="E291" s="52"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89"/>
      <c r="B292" s="3" t="s">
        <v>10525</v>
      </c>
      <c r="D292" s="48" t="s">
        <v>10538</v>
      </c>
      <c r="E292" s="52"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89"/>
      <c r="B293" s="3" t="s">
        <v>10525</v>
      </c>
      <c r="D293" s="48" t="s">
        <v>10539</v>
      </c>
      <c r="E293" s="52"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89"/>
      <c r="B294" s="3" t="s">
        <v>10525</v>
      </c>
      <c r="D294" s="48" t="s">
        <v>10540</v>
      </c>
      <c r="E294" s="52"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89"/>
      <c r="B295" s="3" t="s">
        <v>10525</v>
      </c>
      <c r="D295" s="10"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89"/>
      <c r="B296" s="3" t="s">
        <v>10525</v>
      </c>
      <c r="D296" s="10"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10"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37:A40"/>
    <mergeCell ref="A4:A7"/>
    <mergeCell ref="A2:A3"/>
    <mergeCell ref="A23:A30"/>
    <mergeCell ref="A31:A36"/>
    <mergeCell ref="A8:A22"/>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9707</v>
      </c>
      <c r="B1" s="30" t="s">
        <v>10066</v>
      </c>
      <c r="C1" s="30" t="s">
        <v>10063</v>
      </c>
      <c r="D1" s="30" t="s">
        <v>10064</v>
      </c>
      <c r="E1" s="30" t="s">
        <v>9700</v>
      </c>
      <c r="F1" s="30" t="s">
        <v>10065</v>
      </c>
      <c r="G1" s="33" t="s">
        <v>10060</v>
      </c>
      <c r="H1" s="33" t="s">
        <v>9708</v>
      </c>
      <c r="I1" s="33" t="s">
        <v>10061</v>
      </c>
      <c r="J1" s="30" t="s">
        <v>9694</v>
      </c>
      <c r="K1" s="30" t="s">
        <v>9695</v>
      </c>
      <c r="L1" s="30" t="s">
        <v>9696</v>
      </c>
    </row>
    <row r="2" spans="1:15" ht="17.25" customHeight="1" x14ac:dyDescent="0.35">
      <c r="A2" s="20" t="s">
        <v>7727</v>
      </c>
      <c r="B2" s="6">
        <v>4200606</v>
      </c>
      <c r="C2" s="3">
        <f>IFERROR(VLOOKUP(B2,Municípios!$D$1:$H$5571,4,FALSE),"")</f>
        <v>-27.696300000000001</v>
      </c>
      <c r="D2" s="3">
        <f>IFERROR(VLOOKUP(B2,Municípios!$D$1:$H$5571,5,FALSE),"")</f>
        <v>-48.824300000000001</v>
      </c>
      <c r="E2" s="11">
        <f>IFERROR(VLOOKUP(B2,Municípios!$D$1:$H$5571,3,FALSE),"")</f>
        <v>6646</v>
      </c>
      <c r="F2" s="13">
        <f>IFERROR(E2*'Banco de Dados'!$I$4*365/313/1000,"")</f>
        <v>6.9751150159744411</v>
      </c>
      <c r="G2" s="6">
        <v>150</v>
      </c>
      <c r="H2" s="6">
        <v>10</v>
      </c>
      <c r="I2" s="6">
        <v>1</v>
      </c>
      <c r="J2" s="6" t="s">
        <v>9720</v>
      </c>
      <c r="K2" s="6" t="s">
        <v>9719</v>
      </c>
      <c r="L2" s="6" t="s">
        <v>9719</v>
      </c>
    </row>
    <row r="3" spans="1:15" ht="17.25" customHeight="1" x14ac:dyDescent="0.35">
      <c r="A3" s="20" t="s">
        <v>7728</v>
      </c>
      <c r="B3" s="6">
        <v>4200705</v>
      </c>
      <c r="C3" s="3">
        <f>IFERROR(VLOOKUP(B3,Municípios!$D$1:$H$5571,4,FALSE),"")</f>
        <v>-27.700099999999999</v>
      </c>
      <c r="D3" s="3">
        <f>IFERROR(VLOOKUP(B3,Municípios!$D$1:$H$5571,5,FALSE),"")</f>
        <v>-49.327300000000001</v>
      </c>
      <c r="E3" s="11">
        <f>IFERROR(VLOOKUP(B3,Municípios!$D$1:$H$5571,3,FALSE),"")</f>
        <v>10136</v>
      </c>
      <c r="F3" s="13">
        <f>IFERROR(E3*'Banco de Dados'!$I$4*365/313/1000,"")</f>
        <v>10.63794249201278</v>
      </c>
      <c r="G3" s="6">
        <v>150</v>
      </c>
      <c r="H3" s="6">
        <v>10</v>
      </c>
      <c r="I3" s="6">
        <v>1</v>
      </c>
      <c r="J3" s="6" t="s">
        <v>9720</v>
      </c>
      <c r="K3" s="6" t="s">
        <v>9719</v>
      </c>
      <c r="L3" s="6" t="s">
        <v>9719</v>
      </c>
    </row>
    <row r="4" spans="1:15" ht="17.25" customHeight="1" x14ac:dyDescent="0.35">
      <c r="A4" s="20" t="s">
        <v>7730</v>
      </c>
      <c r="B4" s="6">
        <v>4200903</v>
      </c>
      <c r="C4" s="3">
        <f>IFERROR(VLOOKUP(B4,Municípios!$D$1:$H$5571,4,FALSE),"")</f>
        <v>-27.570399999999999</v>
      </c>
      <c r="D4" s="3">
        <f>IFERROR(VLOOKUP(B4,Municípios!$D$1:$H$5571,5,FALSE),"")</f>
        <v>-48.987900000000003</v>
      </c>
      <c r="E4" s="11">
        <f>IFERROR(VLOOKUP(B4,Municípios!$D$1:$H$5571,3,FALSE),"")</f>
        <v>4686</v>
      </c>
      <c r="F4" s="13">
        <f>IFERROR(E4*'Banco de Dados'!$I$4*365/313/1000,"")</f>
        <v>4.9180543130990424</v>
      </c>
      <c r="G4" s="6">
        <v>150</v>
      </c>
      <c r="H4" s="6">
        <v>10</v>
      </c>
      <c r="I4" s="6">
        <v>1</v>
      </c>
      <c r="J4" s="6" t="s">
        <v>9720</v>
      </c>
      <c r="K4" s="6" t="s">
        <v>9719</v>
      </c>
      <c r="L4" s="6" t="s">
        <v>9719</v>
      </c>
      <c r="O4" s="5"/>
    </row>
    <row r="5" spans="1:15" ht="17.25" customHeight="1" x14ac:dyDescent="0.35">
      <c r="A5" s="20" t="s">
        <v>7732</v>
      </c>
      <c r="B5" s="6">
        <v>4201109</v>
      </c>
      <c r="C5" s="3">
        <f>IFERROR(VLOOKUP(B5,Municípios!$D$1:$H$5571,4,FALSE),"")</f>
        <v>-27.901199999999999</v>
      </c>
      <c r="D5" s="3">
        <f>IFERROR(VLOOKUP(B5,Municípios!$D$1:$H$5571,5,FALSE),"")</f>
        <v>-49.131599999999999</v>
      </c>
      <c r="E5" s="11">
        <f>IFERROR(VLOOKUP(B5,Municípios!$D$1:$H$5571,3,FALSE),"")</f>
        <v>3223</v>
      </c>
      <c r="F5" s="13">
        <f>IFERROR(E5*'Banco de Dados'!$I$4*365/313/1000,"")</f>
        <v>3.3826054313099045</v>
      </c>
      <c r="G5" s="6">
        <v>150</v>
      </c>
      <c r="H5" s="6">
        <v>10</v>
      </c>
      <c r="I5" s="6">
        <v>1</v>
      </c>
      <c r="J5" s="6" t="s">
        <v>9720</v>
      </c>
      <c r="K5" s="6" t="s">
        <v>9719</v>
      </c>
      <c r="L5" s="6" t="s">
        <v>9719</v>
      </c>
    </row>
    <row r="6" spans="1:15" ht="17.25" customHeight="1" x14ac:dyDescent="0.35">
      <c r="A6" s="20" t="s">
        <v>4311</v>
      </c>
      <c r="B6" s="6">
        <v>4201208</v>
      </c>
      <c r="C6" s="3">
        <f>IFERROR(VLOOKUP(B6,Municípios!$D$1:$H$5571,4,FALSE),"")</f>
        <v>-27.519100000000002</v>
      </c>
      <c r="D6" s="3">
        <f>IFERROR(VLOOKUP(B6,Municípios!$D$1:$H$5571,5,FALSE),"")</f>
        <v>-48.765999999999998</v>
      </c>
      <c r="E6" s="11">
        <f>IFERROR(VLOOKUP(B6,Municípios!$D$1:$H$5571,3,FALSE),"")</f>
        <v>8712</v>
      </c>
      <c r="F6" s="13">
        <f>IFERROR(E6*'Banco de Dados'!$I$4*365/313/1000,"")</f>
        <v>9.1434249201277957</v>
      </c>
      <c r="G6" s="6">
        <v>150</v>
      </c>
      <c r="H6" s="6">
        <v>10</v>
      </c>
      <c r="I6" s="6">
        <v>1</v>
      </c>
      <c r="J6" s="6" t="s">
        <v>9720</v>
      </c>
      <c r="K6" s="6" t="s">
        <v>9719</v>
      </c>
      <c r="L6" s="6" t="s">
        <v>9719</v>
      </c>
    </row>
    <row r="7" spans="1:15" ht="17.25" customHeight="1" x14ac:dyDescent="0.35">
      <c r="A7" s="20" t="s">
        <v>7757</v>
      </c>
      <c r="B7" s="6">
        <v>4202305</v>
      </c>
      <c r="C7" s="3">
        <f>IFERROR(VLOOKUP(B7,Municípios!$D$1:$H$5571,4,FALSE),"")</f>
        <v>-27.495999999999999</v>
      </c>
      <c r="D7" s="3">
        <f>IFERROR(VLOOKUP(B7,Municípios!$D$1:$H$5571,5,FALSE),"")</f>
        <v>-48.659799999999997</v>
      </c>
      <c r="E7" s="11">
        <f>IFERROR(VLOOKUP(B7,Municípios!$D$1:$H$5571,3,FALSE),"")</f>
        <v>70471</v>
      </c>
      <c r="F7" s="13">
        <f>IFERROR(E7*'Banco de Dados'!$I$4*365/313/1000,"")</f>
        <v>73.960777955271567</v>
      </c>
      <c r="G7" s="6">
        <v>150</v>
      </c>
      <c r="H7" s="6">
        <v>10</v>
      </c>
      <c r="I7" s="6">
        <v>1</v>
      </c>
      <c r="J7" s="6" t="s">
        <v>9720</v>
      </c>
      <c r="K7" s="6" t="s">
        <v>9720</v>
      </c>
      <c r="L7" s="6" t="s">
        <v>9720</v>
      </c>
    </row>
    <row r="8" spans="1:15" ht="17.25" customHeight="1" x14ac:dyDescent="0.35">
      <c r="A8" s="20" t="s">
        <v>7785</v>
      </c>
      <c r="B8" s="6">
        <v>4203709</v>
      </c>
      <c r="C8" s="3">
        <f>IFERROR(VLOOKUP(B8,Municípios!$D$1:$H$5571,4,FALSE),"")</f>
        <v>-27.261600000000001</v>
      </c>
      <c r="D8" s="3">
        <f>IFERROR(VLOOKUP(B8,Municípios!$D$1:$H$5571,5,FALSE),"")</f>
        <v>-48.765799999999999</v>
      </c>
      <c r="E8" s="11">
        <f>IFERROR(VLOOKUP(B8,Municípios!$D$1:$H$5571,3,FALSE),"")</f>
        <v>12553</v>
      </c>
      <c r="F8" s="13">
        <f>IFERROR(E8*'Banco de Dados'!$I$4*365/313/1000,"")</f>
        <v>13.174634185303516</v>
      </c>
      <c r="G8" s="6">
        <v>150</v>
      </c>
      <c r="H8" s="6">
        <v>10</v>
      </c>
      <c r="I8" s="6">
        <v>1</v>
      </c>
      <c r="J8" s="6" t="s">
        <v>9720</v>
      </c>
      <c r="K8" s="6" t="s">
        <v>9719</v>
      </c>
      <c r="L8" s="6" t="s">
        <v>9719</v>
      </c>
    </row>
    <row r="9" spans="1:15" ht="17.25" customHeight="1" x14ac:dyDescent="0.35">
      <c r="A9" s="20" t="s">
        <v>7821</v>
      </c>
      <c r="B9" s="6">
        <v>4205407</v>
      </c>
      <c r="C9" s="3">
        <f>IFERROR(VLOOKUP(B9,Municípios!$D$1:$H$5571,4,FALSE),"")</f>
        <v>-27.5945</v>
      </c>
      <c r="D9" s="3">
        <f>IFERROR(VLOOKUP(B9,Municípios!$D$1:$H$5571,5,FALSE),"")</f>
        <v>-48.547699999999999</v>
      </c>
      <c r="E9" s="11">
        <f>IFERROR(VLOOKUP(B9,Municípios!$D$1:$H$5571,3,FALSE),"")</f>
        <v>516524</v>
      </c>
      <c r="F9" s="13">
        <f>IFERROR(E9*'Banco de Dados'!$I$4*365/313/1000,"")</f>
        <v>542.10266453674126</v>
      </c>
      <c r="G9" s="6">
        <v>150</v>
      </c>
      <c r="H9" s="6">
        <v>10</v>
      </c>
      <c r="I9" s="6">
        <v>1</v>
      </c>
      <c r="J9" s="6" t="s">
        <v>9720</v>
      </c>
      <c r="K9" s="6" t="s">
        <v>9719</v>
      </c>
      <c r="L9" s="6" t="s">
        <v>9719</v>
      </c>
    </row>
    <row r="10" spans="1:15" ht="17.25" customHeight="1" x14ac:dyDescent="0.35">
      <c r="A10" s="20" t="s">
        <v>7830</v>
      </c>
      <c r="B10" s="6">
        <v>4205704</v>
      </c>
      <c r="C10" s="3">
        <f>IFERROR(VLOOKUP(B10,Municípios!$D$1:$H$5571,4,FALSE),"")</f>
        <v>-28.0275</v>
      </c>
      <c r="D10" s="3">
        <f>IFERROR(VLOOKUP(B10,Municípios!$D$1:$H$5571,5,FALSE),"")</f>
        <v>-48.619199999999999</v>
      </c>
      <c r="E10" s="11">
        <f>IFERROR(VLOOKUP(B10,Municípios!$D$1:$H$5571,3,FALSE),"")</f>
        <v>24070</v>
      </c>
      <c r="F10" s="13">
        <f>IFERROR(E10*'Banco de Dados'!$I$4*365/313/1000,"")</f>
        <v>25.261964856230033</v>
      </c>
      <c r="G10" s="6">
        <v>150</v>
      </c>
      <c r="H10" s="6">
        <v>10</v>
      </c>
      <c r="I10" s="6">
        <v>1</v>
      </c>
      <c r="J10" s="6" t="s">
        <v>9720</v>
      </c>
      <c r="K10" s="6" t="s">
        <v>9719</v>
      </c>
      <c r="L10" s="6" t="s">
        <v>9719</v>
      </c>
    </row>
    <row r="11" spans="1:15" ht="17.25" customHeight="1" x14ac:dyDescent="0.35">
      <c r="A11" s="20" t="s">
        <v>7833</v>
      </c>
      <c r="B11" s="6">
        <v>4206009</v>
      </c>
      <c r="C11" s="3">
        <f>IFERROR(VLOOKUP(B11,Municípios!$D$1:$H$5571,4,FALSE),"")</f>
        <v>-27.3172</v>
      </c>
      <c r="D11" s="3">
        <f>IFERROR(VLOOKUP(B11,Municípios!$D$1:$H$5571,5,FALSE),"")</f>
        <v>-48.557600000000001</v>
      </c>
      <c r="E11" s="11">
        <f>IFERROR(VLOOKUP(B11,Municípios!$D$1:$H$5571,3,FALSE),"")</f>
        <v>14739</v>
      </c>
      <c r="F11" s="13">
        <f>IFERROR(E11*'Banco de Dados'!$I$4*365/313/1000,"")</f>
        <v>15.468886581469649</v>
      </c>
      <c r="G11" s="6">
        <v>150</v>
      </c>
      <c r="H11" s="6">
        <v>10</v>
      </c>
      <c r="I11" s="6">
        <v>1</v>
      </c>
      <c r="J11" s="6" t="s">
        <v>9720</v>
      </c>
      <c r="K11" s="6" t="s">
        <v>9719</v>
      </c>
      <c r="L11" s="6" t="s">
        <v>9719</v>
      </c>
    </row>
    <row r="12" spans="1:15" ht="17.25" customHeight="1" x14ac:dyDescent="0.35">
      <c r="A12" s="20" t="s">
        <v>7889</v>
      </c>
      <c r="B12" s="6">
        <v>4209805</v>
      </c>
      <c r="C12" s="3">
        <f>IFERROR(VLOOKUP(B12,Municípios!$D$1:$H$5571,4,FALSE),"")</f>
        <v>-27.508099999999999</v>
      </c>
      <c r="D12" s="3">
        <f>IFERROR(VLOOKUP(B12,Municípios!$D$1:$H$5571,5,FALSE),"")</f>
        <v>-49.2789</v>
      </c>
      <c r="E12" s="11">
        <f>IFERROR(VLOOKUP(B12,Municípios!$D$1:$H$5571,3,FALSE),"")</f>
        <v>2960</v>
      </c>
      <c r="F12" s="13">
        <f>IFERROR(E12*'Banco de Dados'!$I$4*365/313/1000,"")</f>
        <v>3.1065814696485621</v>
      </c>
      <c r="G12" s="6">
        <v>150</v>
      </c>
      <c r="H12" s="6">
        <v>10</v>
      </c>
      <c r="I12" s="6">
        <v>1</v>
      </c>
      <c r="J12" s="6" t="s">
        <v>9720</v>
      </c>
      <c r="K12" s="6" t="s">
        <v>9719</v>
      </c>
      <c r="L12" s="6" t="s">
        <v>9719</v>
      </c>
    </row>
    <row r="13" spans="1:15" ht="17.25" customHeight="1" x14ac:dyDescent="0.35">
      <c r="A13" s="20" t="s">
        <v>7899</v>
      </c>
      <c r="B13" s="6">
        <v>4210209</v>
      </c>
      <c r="C13" s="3">
        <f>IFERROR(VLOOKUP(B13,Municípios!$D$1:$H$5571,4,FALSE),"")</f>
        <v>-27.4192</v>
      </c>
      <c r="D13" s="3">
        <f>IFERROR(VLOOKUP(B13,Municípios!$D$1:$H$5571,5,FALSE),"")</f>
        <v>-48.948799999999999</v>
      </c>
      <c r="E13" s="11">
        <f>IFERROR(VLOOKUP(B13,Municípios!$D$1:$H$5571,3,FALSE),"")</f>
        <v>3465</v>
      </c>
      <c r="F13" s="13">
        <f>IFERROR(E13*'Banco de Dados'!$I$4*365/313/1000,"")</f>
        <v>3.6365894568690096</v>
      </c>
      <c r="G13" s="6">
        <v>150</v>
      </c>
      <c r="H13" s="6">
        <v>10</v>
      </c>
      <c r="I13" s="6">
        <v>1</v>
      </c>
      <c r="J13" s="6" t="s">
        <v>9720</v>
      </c>
      <c r="K13" s="6" t="s">
        <v>9719</v>
      </c>
      <c r="L13" s="6" t="s">
        <v>9719</v>
      </c>
    </row>
    <row r="14" spans="1:15" ht="17.25" customHeight="1" x14ac:dyDescent="0.35">
      <c r="A14" s="20" t="s">
        <v>7918</v>
      </c>
      <c r="B14" s="6">
        <v>4211504</v>
      </c>
      <c r="C14" s="3">
        <f>IFERROR(VLOOKUP(B14,Municípios!$D$1:$H$5571,4,FALSE),"")</f>
        <v>-27.277999999999999</v>
      </c>
      <c r="D14" s="3">
        <f>IFERROR(VLOOKUP(B14,Municípios!$D$1:$H$5571,5,FALSE),"")</f>
        <v>-48.9298</v>
      </c>
      <c r="E14" s="11">
        <f>IFERROR(VLOOKUP(B14,Municípios!$D$1:$H$5571,3,FALSE),"")</f>
        <v>15010</v>
      </c>
      <c r="F14" s="13">
        <f>IFERROR(E14*'Banco de Dados'!$I$4*365/313/1000,"")</f>
        <v>15.753306709265177</v>
      </c>
      <c r="G14" s="6">
        <v>150</v>
      </c>
      <c r="H14" s="6">
        <v>10</v>
      </c>
      <c r="I14" s="6">
        <v>1</v>
      </c>
      <c r="J14" s="6" t="s">
        <v>9720</v>
      </c>
      <c r="K14" s="6" t="s">
        <v>9720</v>
      </c>
      <c r="L14" s="6" t="s">
        <v>9720</v>
      </c>
    </row>
    <row r="15" spans="1:15" ht="17.25" customHeight="1" x14ac:dyDescent="0.35">
      <c r="A15" s="20" t="s">
        <v>7930</v>
      </c>
      <c r="B15" s="6">
        <v>4211900</v>
      </c>
      <c r="C15" s="3">
        <f>IFERROR(VLOOKUP(B15,Municípios!$D$1:$H$5571,4,FALSE),"")</f>
        <v>-27.645499999999998</v>
      </c>
      <c r="D15" s="3">
        <f>IFERROR(VLOOKUP(B15,Municípios!$D$1:$H$5571,5,FALSE),"")</f>
        <v>-48.669699999999999</v>
      </c>
      <c r="E15" s="11">
        <f>IFERROR(VLOOKUP(B15,Municípios!$D$1:$H$5571,3,FALSE),"")</f>
        <v>178679</v>
      </c>
      <c r="F15" s="13">
        <f>IFERROR(E15*'Banco de Dados'!$I$4*365/313/1000,"")</f>
        <v>187.52732108626196</v>
      </c>
      <c r="G15" s="6">
        <v>150</v>
      </c>
      <c r="H15" s="6">
        <v>10</v>
      </c>
      <c r="I15" s="6">
        <v>1</v>
      </c>
      <c r="J15" s="6" t="s">
        <v>9720</v>
      </c>
      <c r="K15" s="6" t="s">
        <v>9719</v>
      </c>
      <c r="L15" s="6" t="s">
        <v>9719</v>
      </c>
    </row>
    <row r="16" spans="1:15" ht="17.25" customHeight="1" x14ac:dyDescent="0.35">
      <c r="A16" s="20" t="s">
        <v>7940</v>
      </c>
      <c r="B16" s="6">
        <v>4212304</v>
      </c>
      <c r="C16" s="3">
        <f>IFERROR(VLOOKUP(B16,Municípios!$D$1:$H$5571,4,FALSE),"")</f>
        <v>-27.960699999999999</v>
      </c>
      <c r="D16" s="3">
        <f>IFERROR(VLOOKUP(B16,Municípios!$D$1:$H$5571,5,FALSE),"")</f>
        <v>-48.686399999999999</v>
      </c>
      <c r="E16" s="11">
        <f>IFERROR(VLOOKUP(B16,Municípios!$D$1:$H$5571,3,FALSE),"")</f>
        <v>7642</v>
      </c>
      <c r="F16" s="13">
        <f>IFERROR(E16*'Banco de Dados'!$I$4*365/313/1000,"")</f>
        <v>8.020437699680512</v>
      </c>
      <c r="G16" s="6">
        <v>150</v>
      </c>
      <c r="H16" s="6">
        <v>10</v>
      </c>
      <c r="I16" s="6">
        <v>1</v>
      </c>
      <c r="J16" s="6" t="s">
        <v>9720</v>
      </c>
      <c r="K16" s="6" t="s">
        <v>9719</v>
      </c>
      <c r="L16" s="6" t="s">
        <v>9719</v>
      </c>
    </row>
    <row r="17" spans="1:12" ht="17.25" customHeight="1" x14ac:dyDescent="0.35">
      <c r="A17" s="20" t="s">
        <v>7966</v>
      </c>
      <c r="B17" s="6">
        <v>4214300</v>
      </c>
      <c r="C17" s="3">
        <f>IFERROR(VLOOKUP(B17,Municípios!$D$1:$H$5571,4,FALSE),"")</f>
        <v>-27.672699999999999</v>
      </c>
      <c r="D17" s="3">
        <f>IFERROR(VLOOKUP(B17,Municípios!$D$1:$H$5571,5,FALSE),"")</f>
        <v>-49.019100000000002</v>
      </c>
      <c r="E17" s="11">
        <f>IFERROR(VLOOKUP(B17,Municípios!$D$1:$H$5571,3,FALSE),"")</f>
        <v>2897</v>
      </c>
      <c r="F17" s="13">
        <f>IFERROR(E17*'Banco de Dados'!$I$4*365/313/1000,"")</f>
        <v>3.0404616613418534</v>
      </c>
      <c r="G17" s="6">
        <v>150</v>
      </c>
      <c r="H17" s="6">
        <v>10</v>
      </c>
      <c r="I17" s="6">
        <v>1</v>
      </c>
      <c r="J17" s="6" t="s">
        <v>9720</v>
      </c>
      <c r="K17" s="6" t="s">
        <v>9719</v>
      </c>
      <c r="L17" s="6" t="s">
        <v>9719</v>
      </c>
    </row>
    <row r="18" spans="1:12" ht="17.25" customHeight="1" x14ac:dyDescent="0.35">
      <c r="A18" s="20" t="s">
        <v>8007</v>
      </c>
      <c r="B18" s="6">
        <v>4215703</v>
      </c>
      <c r="C18" s="3">
        <f>IFERROR(VLOOKUP(B18,Municípios!$D$1:$H$5571,4,FALSE),"")</f>
        <v>-27.685199999999998</v>
      </c>
      <c r="D18" s="3">
        <f>IFERROR(VLOOKUP(B18,Municípios!$D$1:$H$5571,5,FALSE),"")</f>
        <v>-48.781300000000002</v>
      </c>
      <c r="E18" s="11">
        <f>IFERROR(VLOOKUP(B18,Municípios!$D$1:$H$5571,3,FALSE),"")</f>
        <v>23907</v>
      </c>
      <c r="F18" s="13">
        <f>IFERROR(E18*'Banco de Dados'!$I$4*365/313/1000,"")</f>
        <v>25.090892971246006</v>
      </c>
      <c r="G18" s="6">
        <v>150</v>
      </c>
      <c r="H18" s="6">
        <v>10</v>
      </c>
      <c r="I18" s="6">
        <v>1</v>
      </c>
      <c r="J18" s="6" t="s">
        <v>9720</v>
      </c>
      <c r="K18" s="6" t="s">
        <v>9719</v>
      </c>
      <c r="L18" s="6" t="s">
        <v>9719</v>
      </c>
    </row>
    <row r="19" spans="1:12" ht="17.25" customHeight="1" x14ac:dyDescent="0.35">
      <c r="A19" s="20" t="s">
        <v>8013</v>
      </c>
      <c r="B19" s="6">
        <v>4215901</v>
      </c>
      <c r="C19" s="3">
        <f>IFERROR(VLOOKUP(B19,Municípios!$D$1:$H$5571,4,FALSE),"")</f>
        <v>-27.9009</v>
      </c>
      <c r="D19" s="3">
        <f>IFERROR(VLOOKUP(B19,Municípios!$D$1:$H$5571,5,FALSE),"")</f>
        <v>-48.932600000000001</v>
      </c>
      <c r="E19" s="11">
        <f>IFERROR(VLOOKUP(B19,Municípios!$D$1:$H$5571,3,FALSE),"")</f>
        <v>2791</v>
      </c>
      <c r="F19" s="13">
        <f>IFERROR(E19*'Banco de Dados'!$I$4*365/313/1000,"")</f>
        <v>2.9292124600638978</v>
      </c>
      <c r="G19" s="6">
        <v>150</v>
      </c>
      <c r="H19" s="6">
        <v>10</v>
      </c>
      <c r="I19" s="6">
        <v>1</v>
      </c>
      <c r="J19" s="6" t="s">
        <v>9720</v>
      </c>
      <c r="K19" s="6" t="s">
        <v>9719</v>
      </c>
      <c r="L19" s="6" t="s">
        <v>9719</v>
      </c>
    </row>
    <row r="20" spans="1:12" ht="17.25" customHeight="1" x14ac:dyDescent="0.35">
      <c r="A20" s="20" t="s">
        <v>1251</v>
      </c>
      <c r="B20" s="6">
        <v>4216305</v>
      </c>
      <c r="C20" s="3">
        <f>IFERROR(VLOOKUP(B20,Municípios!$D$1:$H$5571,4,FALSE),"")</f>
        <v>-27.277200000000001</v>
      </c>
      <c r="D20" s="3">
        <f>IFERROR(VLOOKUP(B20,Municípios!$D$1:$H$5571,5,FALSE),"")</f>
        <v>-48.8474</v>
      </c>
      <c r="E20" s="11">
        <f>IFERROR(VLOOKUP(B20,Municípios!$D$1:$H$5571,3,FALSE),"")</f>
        <v>39719</v>
      </c>
      <c r="F20" s="13">
        <f>IFERROR(E20*'Banco de Dados'!$I$4*365/313/1000,"")</f>
        <v>41.685915335463257</v>
      </c>
      <c r="G20" s="6">
        <v>150</v>
      </c>
      <c r="H20" s="6">
        <v>10</v>
      </c>
      <c r="I20" s="6">
        <v>1</v>
      </c>
      <c r="J20" s="6" t="s">
        <v>9720</v>
      </c>
      <c r="K20" s="6" t="s">
        <v>9719</v>
      </c>
      <c r="L20" s="6" t="s">
        <v>9719</v>
      </c>
    </row>
    <row r="21" spans="1:12" ht="17.25" customHeight="1" x14ac:dyDescent="0.35">
      <c r="A21" s="20" t="s">
        <v>8030</v>
      </c>
      <c r="B21" s="6">
        <v>4216602</v>
      </c>
      <c r="C21" s="3">
        <f>IFERROR(VLOOKUP(B21,Municípios!$D$1:$H$5571,4,FALSE),"")</f>
        <v>-27.613600000000002</v>
      </c>
      <c r="D21" s="3">
        <f>IFERROR(VLOOKUP(B21,Municípios!$D$1:$H$5571,5,FALSE),"")</f>
        <v>-48.636600000000001</v>
      </c>
      <c r="E21" s="11">
        <f>IFERROR(VLOOKUP(B21,Municípios!$D$1:$H$5571,3,FALSE),"")</f>
        <v>253705</v>
      </c>
      <c r="F21" s="13">
        <f>IFERROR(E21*'Banco de Dados'!$I$4*365/313/1000,"")</f>
        <v>266.26866613418531</v>
      </c>
      <c r="G21" s="6">
        <v>150</v>
      </c>
      <c r="H21" s="6">
        <v>10</v>
      </c>
      <c r="I21" s="6">
        <v>1</v>
      </c>
      <c r="J21" s="6" t="s">
        <v>9720</v>
      </c>
      <c r="K21" s="6" t="s">
        <v>9719</v>
      </c>
      <c r="L21" s="6" t="s">
        <v>9719</v>
      </c>
    </row>
    <row r="22" spans="1:12" ht="17.25" customHeight="1" x14ac:dyDescent="0.35">
      <c r="A22" s="20" t="s">
        <v>8046</v>
      </c>
      <c r="B22" s="6">
        <v>4217253</v>
      </c>
      <c r="C22" s="3">
        <f>IFERROR(VLOOKUP(B22,Municípios!$D$1:$H$5571,4,FALSE),"")</f>
        <v>-27.566500000000001</v>
      </c>
      <c r="D22" s="3">
        <f>IFERROR(VLOOKUP(B22,Municípios!$D$1:$H$5571,5,FALSE),"")</f>
        <v>-48.8048</v>
      </c>
      <c r="E22" s="11">
        <f>IFERROR(VLOOKUP(B22,Municípios!$D$1:$H$5571,3,FALSE),"")</f>
        <v>6046</v>
      </c>
      <c r="F22" s="13">
        <f>IFERROR(E22*'Banco de Dados'!$I$4*365/313/1000,"")</f>
        <v>6.3454025559105443</v>
      </c>
      <c r="G22" s="6">
        <v>150</v>
      </c>
      <c r="H22" s="6">
        <v>10</v>
      </c>
      <c r="I22" s="6">
        <v>1</v>
      </c>
      <c r="J22" s="6" t="s">
        <v>9720</v>
      </c>
      <c r="K22" s="6" t="s">
        <v>9719</v>
      </c>
      <c r="L22" s="6" t="s">
        <v>9719</v>
      </c>
    </row>
    <row r="23" spans="1:12" ht="17.25" customHeight="1" x14ac:dyDescent="0.35">
      <c r="A23" s="20" t="s">
        <v>8067</v>
      </c>
      <c r="B23" s="6">
        <v>4218004</v>
      </c>
      <c r="C23" s="3">
        <f>IFERROR(VLOOKUP(B23,Municípios!$D$1:$H$5571,4,FALSE),"")</f>
        <v>-27.235399999999998</v>
      </c>
      <c r="D23" s="3">
        <f>IFERROR(VLOOKUP(B23,Municípios!$D$1:$H$5571,5,FALSE),"")</f>
        <v>-48.632199999999997</v>
      </c>
      <c r="E23" s="11">
        <f>IFERROR(VLOOKUP(B23,Municípios!$D$1:$H$5571,3,FALSE),"")</f>
        <v>39889</v>
      </c>
      <c r="F23" s="13">
        <f>IFERROR(E23*'Banco de Dados'!$I$4*365/313/1000,"")</f>
        <v>41.8643338658147</v>
      </c>
      <c r="G23" s="6">
        <v>150</v>
      </c>
      <c r="H23" s="6">
        <v>10</v>
      </c>
      <c r="I23" s="6">
        <v>1</v>
      </c>
      <c r="J23" s="6" t="s">
        <v>9720</v>
      </c>
      <c r="K23" s="6" t="s">
        <v>9719</v>
      </c>
      <c r="L23" s="6" t="s">
        <v>9719</v>
      </c>
    </row>
    <row r="24" spans="1:12" ht="17.25" customHeight="1" x14ac:dyDescent="0.35">
      <c r="A24" s="20"/>
      <c r="B24" s="6"/>
      <c r="C24" s="3" t="str">
        <f>IFERROR(VLOOKUP(B24,Municípios!$D$1:$H$5571,4,FALSE),"")</f>
        <v/>
      </c>
      <c r="D24" s="3" t="str">
        <f>IFERROR(VLOOKUP(B24,Municípios!$D$1:$H$5571,5,FALSE),"")</f>
        <v/>
      </c>
      <c r="E24" s="11" t="str">
        <f>IFERROR(VLOOKUP(B24,Municípios!$D$1:$H$5571,3,FALSE),"")</f>
        <v/>
      </c>
      <c r="F24" s="13" t="str">
        <f>IFERROR(E24*'Banco de Dados'!$I$4*365/313/1000,"")</f>
        <v/>
      </c>
      <c r="G24" s="6"/>
      <c r="H24" s="6"/>
      <c r="I24" s="6"/>
      <c r="J24" s="6"/>
      <c r="K24" s="6"/>
      <c r="L24" s="6"/>
    </row>
    <row r="25" spans="1:12" ht="17.25" customHeight="1" x14ac:dyDescent="0.35">
      <c r="A25" s="20"/>
      <c r="B25" s="6"/>
      <c r="C25" s="3" t="str">
        <f>IFERROR(VLOOKUP(B25,Municípios!$D$1:$H$5571,4,FALSE),"")</f>
        <v/>
      </c>
      <c r="D25" s="3" t="str">
        <f>IFERROR(VLOOKUP(B25,Municípios!$D$1:$H$5571,5,FALSE),"")</f>
        <v/>
      </c>
      <c r="E25" s="11" t="str">
        <f>IFERROR(VLOOKUP(B25,Municípios!$D$1:$H$5571,3,FALSE),"")</f>
        <v/>
      </c>
      <c r="F25" s="13" t="str">
        <f>IFERROR(E25*'Banco de Dados'!$I$4*365/313/1000,"")</f>
        <v/>
      </c>
      <c r="G25" s="6"/>
      <c r="H25" s="6"/>
      <c r="I25" s="6"/>
      <c r="J25" s="6"/>
      <c r="K25" s="6"/>
      <c r="L25" s="6"/>
    </row>
    <row r="26" spans="1:12" ht="17.25" customHeight="1" x14ac:dyDescent="0.35">
      <c r="A26" s="20"/>
      <c r="B26" s="6"/>
      <c r="C26" s="3" t="str">
        <f>IFERROR(VLOOKUP(B26,Municípios!$D$1:$H$5571,4,FALSE),"")</f>
        <v/>
      </c>
      <c r="D26" s="3" t="str">
        <f>IFERROR(VLOOKUP(B26,Municípios!$D$1:$H$5571,5,FALSE),"")</f>
        <v/>
      </c>
      <c r="E26" s="11" t="str">
        <f>IFERROR(VLOOKUP(B26,Municípios!$D$1:$H$5571,3,FALSE),"")</f>
        <v/>
      </c>
      <c r="F26" s="13" t="str">
        <f>IFERROR(E26*'Banco de Dados'!$I$4*365/313/1000,"")</f>
        <v/>
      </c>
      <c r="G26" s="6"/>
      <c r="H26" s="6"/>
      <c r="I26" s="6"/>
      <c r="J26" s="6"/>
      <c r="K26" s="6"/>
      <c r="L26" s="6"/>
    </row>
    <row r="27" spans="1:12" ht="17.25" customHeight="1" x14ac:dyDescent="0.35">
      <c r="A27" s="20"/>
      <c r="B27" s="6"/>
      <c r="C27" s="3" t="str">
        <f>IFERROR(VLOOKUP(B27,Municípios!$D$1:$H$5571,4,FALSE),"")</f>
        <v/>
      </c>
      <c r="D27" s="3" t="str">
        <f>IFERROR(VLOOKUP(B27,Municípios!$D$1:$H$5571,5,FALSE),"")</f>
        <v/>
      </c>
      <c r="E27" s="11" t="str">
        <f>IFERROR(VLOOKUP(B27,Municípios!$D$1:$H$5571,3,FALSE),"")</f>
        <v/>
      </c>
      <c r="F27" s="13" t="str">
        <f>IFERROR(E27*'Banco de Dados'!$I$4*365/313/1000,"")</f>
        <v/>
      </c>
      <c r="G27" s="6"/>
      <c r="H27" s="6"/>
      <c r="I27" s="6"/>
      <c r="J27" s="6"/>
      <c r="K27" s="6"/>
      <c r="L27" s="6"/>
    </row>
    <row r="28" spans="1:12" ht="17.25" customHeight="1" x14ac:dyDescent="0.35">
      <c r="A28" s="20"/>
      <c r="B28" s="6"/>
      <c r="C28" s="3" t="str">
        <f>IFERROR(VLOOKUP(B28,Municípios!$D$1:$H$5571,4,FALSE),"")</f>
        <v/>
      </c>
      <c r="D28" s="3" t="str">
        <f>IFERROR(VLOOKUP(B28,Municípios!$D$1:$H$5571,5,FALSE),"")</f>
        <v/>
      </c>
      <c r="E28" s="11" t="str">
        <f>IFERROR(VLOOKUP(B28,Municípios!$D$1:$H$5571,3,FALSE),"")</f>
        <v/>
      </c>
      <c r="F28" s="13" t="str">
        <f>IFERROR(E28*'Banco de Dados'!$I$4*365/313/1000,"")</f>
        <v/>
      </c>
      <c r="G28" s="6"/>
      <c r="H28" s="6"/>
      <c r="I28" s="6"/>
      <c r="J28" s="6"/>
      <c r="K28" s="6"/>
      <c r="L28" s="6"/>
    </row>
    <row r="29" spans="1:12" ht="17.25" customHeight="1" x14ac:dyDescent="0.35">
      <c r="A29" s="20"/>
      <c r="B29" s="6"/>
      <c r="C29" s="3" t="str">
        <f>IFERROR(VLOOKUP(B29,Municípios!$D$1:$H$5571,4,FALSE),"")</f>
        <v/>
      </c>
      <c r="D29" s="3" t="str">
        <f>IFERROR(VLOOKUP(B29,Municípios!$D$1:$H$5571,5,FALSE),"")</f>
        <v/>
      </c>
      <c r="E29" s="11" t="str">
        <f>IFERROR(VLOOKUP(B29,Municípios!$D$1:$H$5571,3,FALSE),"")</f>
        <v/>
      </c>
      <c r="F29" s="13" t="str">
        <f>IFERROR(E29*'Banco de Dados'!$I$4*365/313/1000,"")</f>
        <v/>
      </c>
      <c r="G29" s="6"/>
      <c r="H29" s="6"/>
      <c r="I29" s="6"/>
      <c r="J29" s="6"/>
      <c r="K29" s="6"/>
      <c r="L29" s="6"/>
    </row>
    <row r="30" spans="1:12" ht="17.25" customHeight="1" x14ac:dyDescent="0.35">
      <c r="A30" s="20"/>
      <c r="B30" s="6"/>
      <c r="C30" s="3" t="str">
        <f>IFERROR(VLOOKUP(B30,Municípios!$D$1:$H$5571,4,FALSE),"")</f>
        <v/>
      </c>
      <c r="D30" s="3" t="str">
        <f>IFERROR(VLOOKUP(B30,Municípios!$D$1:$H$5571,5,FALSE),"")</f>
        <v/>
      </c>
      <c r="E30" s="11" t="str">
        <f>IFERROR(VLOOKUP(B30,Municípios!$D$1:$H$5571,3,FALSE),"")</f>
        <v/>
      </c>
      <c r="F30" s="13" t="str">
        <f>IFERROR(E30*'Banco de Dados'!$I$4*365/313/1000,"")</f>
        <v/>
      </c>
      <c r="G30" s="6"/>
      <c r="H30" s="6"/>
      <c r="I30" s="6"/>
      <c r="J30" s="6"/>
      <c r="K30" s="6"/>
      <c r="L30" s="6"/>
    </row>
    <row r="31" spans="1:12" ht="17.25" customHeight="1" x14ac:dyDescent="0.35">
      <c r="A31" s="20"/>
      <c r="B31" s="6"/>
      <c r="C31" s="3" t="str">
        <f>IFERROR(VLOOKUP(B31,Municípios!$D$1:$H$5571,4,FALSE),"")</f>
        <v/>
      </c>
      <c r="D31" s="3" t="str">
        <f>IFERROR(VLOOKUP(B31,Municípios!$D$1:$H$5571,5,FALSE),"")</f>
        <v/>
      </c>
      <c r="E31" s="11" t="str">
        <f>IFERROR(VLOOKUP(B31,Municípios!$D$1:$H$5571,3,FALSE),"")</f>
        <v/>
      </c>
      <c r="F31" s="13" t="str">
        <f>IFERROR(E31*'Banco de Dados'!$I$4*365/313/1000,"")</f>
        <v/>
      </c>
      <c r="G31" s="6"/>
      <c r="H31" s="6"/>
      <c r="I31" s="6"/>
      <c r="J31" s="6"/>
      <c r="K31" s="6"/>
      <c r="L31" s="6"/>
    </row>
    <row r="32" spans="1:12" ht="17.25" customHeight="1" x14ac:dyDescent="0.35">
      <c r="A32" s="20"/>
      <c r="B32" s="6"/>
      <c r="C32" s="3" t="str">
        <f>IFERROR(VLOOKUP(B32,Municípios!$D$1:$H$5571,4,FALSE),"")</f>
        <v/>
      </c>
      <c r="D32" s="3" t="str">
        <f>IFERROR(VLOOKUP(B32,Municípios!$D$1:$H$5571,5,FALSE),"")</f>
        <v/>
      </c>
      <c r="E32" s="11" t="str">
        <f>IFERROR(VLOOKUP(B32,Municípios!$D$1:$H$5571,3,FALSE),"")</f>
        <v/>
      </c>
      <c r="F32" s="13" t="str">
        <f>IFERROR(E32*'Banco de Dados'!$I$4*365/313/1000,"")</f>
        <v/>
      </c>
      <c r="G32" s="6"/>
      <c r="H32" s="6"/>
      <c r="I32" s="6"/>
      <c r="J32" s="6"/>
      <c r="K32" s="6"/>
      <c r="L32" s="6"/>
    </row>
    <row r="33" spans="1:12" ht="17.25" customHeight="1" x14ac:dyDescent="0.35">
      <c r="A33" s="20"/>
      <c r="B33" s="6"/>
      <c r="C33" s="3" t="str">
        <f>IFERROR(VLOOKUP(B33,Municípios!$D$1:$H$5571,4,FALSE),"")</f>
        <v/>
      </c>
      <c r="D33" s="3" t="str">
        <f>IFERROR(VLOOKUP(B33,Municípios!$D$1:$H$5571,5,FALSE),"")</f>
        <v/>
      </c>
      <c r="E33" s="11" t="str">
        <f>IFERROR(VLOOKUP(B33,Municípios!$D$1:$H$5571,3,FALSE),"")</f>
        <v/>
      </c>
      <c r="F33" s="13" t="str">
        <f>IFERROR(E33*'Banco de Dados'!$I$4*365/313/1000,"")</f>
        <v/>
      </c>
      <c r="G33" s="6"/>
      <c r="H33" s="6"/>
      <c r="I33" s="6"/>
      <c r="J33" s="6"/>
      <c r="K33" s="6"/>
      <c r="L33" s="6"/>
    </row>
    <row r="34" spans="1:12" ht="17.25" customHeight="1" x14ac:dyDescent="0.35">
      <c r="A34" s="20"/>
      <c r="B34" s="6"/>
      <c r="C34" s="3" t="str">
        <f>IFERROR(VLOOKUP(B34,Municípios!$D$1:$H$5571,4,FALSE),"")</f>
        <v/>
      </c>
      <c r="D34" s="3" t="str">
        <f>IFERROR(VLOOKUP(B34,Municípios!$D$1:$H$5571,5,FALSE),"")</f>
        <v/>
      </c>
      <c r="E34" s="11" t="str">
        <f>IFERROR(VLOOKUP(B34,Municípios!$D$1:$H$5571,3,FALSE),"")</f>
        <v/>
      </c>
      <c r="F34" s="13" t="str">
        <f>IFERROR(E34*'Banco de Dados'!$I$4*365/313/1000,"")</f>
        <v/>
      </c>
      <c r="G34" s="6"/>
      <c r="H34" s="6"/>
      <c r="I34" s="6"/>
      <c r="J34" s="6"/>
      <c r="K34" s="6"/>
      <c r="L34" s="6"/>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election sqref="A1:V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6">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election activeCell="K32" sqref="K32"/>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10056</v>
      </c>
      <c r="B1" s="39" t="s">
        <v>10059</v>
      </c>
      <c r="C1" s="39" t="s">
        <v>10125</v>
      </c>
      <c r="D1" s="39" t="s">
        <v>10057</v>
      </c>
      <c r="E1" s="39" t="s">
        <v>10058</v>
      </c>
      <c r="F1" s="39" t="s">
        <v>9696</v>
      </c>
      <c r="G1" s="39" t="s">
        <v>9695</v>
      </c>
      <c r="H1" s="39" t="s">
        <v>9694</v>
      </c>
      <c r="I1" s="39" t="s">
        <v>9700</v>
      </c>
      <c r="J1" s="39" t="s">
        <v>10341</v>
      </c>
      <c r="K1" s="39" t="s">
        <v>10067</v>
      </c>
      <c r="L1" s="39" t="s">
        <v>10342</v>
      </c>
      <c r="M1" s="39" t="s">
        <v>10343</v>
      </c>
      <c r="N1" s="39" t="s">
        <v>10344</v>
      </c>
      <c r="O1" s="39" t="s">
        <v>10345</v>
      </c>
    </row>
    <row r="2" spans="1:15" s="38" customFormat="1" x14ac:dyDescent="0.35">
      <c r="A2" s="35">
        <v>1</v>
      </c>
      <c r="B2" s="35" t="s">
        <v>9720</v>
      </c>
      <c r="C2" s="35" t="s">
        <v>10646</v>
      </c>
      <c r="D2" s="35" t="s">
        <v>10647</v>
      </c>
      <c r="E2" s="35" t="s">
        <v>10648</v>
      </c>
      <c r="F2" s="35" t="s">
        <v>9780</v>
      </c>
      <c r="G2" s="35" t="s">
        <v>9780</v>
      </c>
      <c r="H2" s="35" t="s">
        <v>9780</v>
      </c>
      <c r="I2" s="35">
        <v>1248470</v>
      </c>
      <c r="J2" s="35">
        <v>367.15504428571398</v>
      </c>
      <c r="K2" s="35">
        <v>1310.29599999999</v>
      </c>
      <c r="L2" s="35">
        <v>178.312594285714</v>
      </c>
      <c r="M2" s="35">
        <v>190.79899999999901</v>
      </c>
      <c r="N2" s="35">
        <v>10.23545</v>
      </c>
      <c r="O2" s="35">
        <v>10.23545</v>
      </c>
    </row>
    <row r="3" spans="1:15" s="35" customFormat="1" x14ac:dyDescent="0.35">
      <c r="A3" s="35">
        <v>1</v>
      </c>
      <c r="B3" s="35" t="s">
        <v>9720</v>
      </c>
      <c r="C3" s="35" t="s">
        <v>10649</v>
      </c>
      <c r="D3" s="35" t="s">
        <v>10647</v>
      </c>
      <c r="E3" s="35" t="s">
        <v>10650</v>
      </c>
      <c r="F3" s="36" t="s">
        <v>10651</v>
      </c>
      <c r="G3" s="36" t="s">
        <v>10651</v>
      </c>
      <c r="H3" s="36" t="s">
        <v>10652</v>
      </c>
      <c r="I3" s="36">
        <v>1248470</v>
      </c>
      <c r="J3" s="35">
        <v>367.15504428571398</v>
      </c>
      <c r="K3" s="35">
        <v>1310.29599999999</v>
      </c>
      <c r="L3" s="35">
        <v>178.312594285714</v>
      </c>
      <c r="M3" s="35">
        <v>180.34899999999999</v>
      </c>
      <c r="N3" s="35">
        <v>8.4934499999999993</v>
      </c>
      <c r="O3" s="35">
        <v>8.4934499999999993</v>
      </c>
    </row>
    <row r="4" spans="1:15" s="38" customFormat="1" x14ac:dyDescent="0.35">
      <c r="A4" s="35">
        <v>2</v>
      </c>
      <c r="B4" s="35" t="s">
        <v>9720</v>
      </c>
      <c r="C4" s="35" t="s">
        <v>10653</v>
      </c>
      <c r="D4" s="35" t="s">
        <v>10647</v>
      </c>
      <c r="E4" s="35" t="s">
        <v>10648</v>
      </c>
      <c r="F4" s="35" t="s">
        <v>9780</v>
      </c>
      <c r="G4" s="35" t="s">
        <v>9780</v>
      </c>
      <c r="H4" s="35" t="s">
        <v>9780</v>
      </c>
      <c r="I4" s="35">
        <v>1248470</v>
      </c>
      <c r="J4" s="35">
        <v>367.15504428571398</v>
      </c>
      <c r="K4" s="35">
        <v>1310.29599999999</v>
      </c>
      <c r="L4" s="35">
        <v>178.312594285714</v>
      </c>
      <c r="M4" s="35">
        <v>190.79899999999901</v>
      </c>
      <c r="N4" s="35">
        <v>10.23545</v>
      </c>
      <c r="O4" s="35">
        <v>10.23545</v>
      </c>
    </row>
    <row r="5" spans="1:15" s="35" customFormat="1" x14ac:dyDescent="0.35">
      <c r="A5" s="35">
        <v>2</v>
      </c>
      <c r="B5" s="35" t="s">
        <v>9720</v>
      </c>
      <c r="C5" s="35" t="s">
        <v>10654</v>
      </c>
      <c r="D5" s="35" t="s">
        <v>10647</v>
      </c>
      <c r="E5" s="35" t="s">
        <v>10650</v>
      </c>
      <c r="F5" s="36" t="s">
        <v>10651</v>
      </c>
      <c r="G5" s="36" t="s">
        <v>10651</v>
      </c>
      <c r="H5" s="36" t="s">
        <v>10652</v>
      </c>
      <c r="I5" s="36">
        <v>1248470</v>
      </c>
      <c r="J5" s="35">
        <v>367.15504428571398</v>
      </c>
      <c r="K5" s="35">
        <v>1310.29599999999</v>
      </c>
      <c r="L5" s="35">
        <v>178.312594285714</v>
      </c>
      <c r="M5" s="35">
        <v>180.34899999999999</v>
      </c>
      <c r="N5" s="35">
        <v>8.4934499999999993</v>
      </c>
      <c r="O5" s="35">
        <v>8.4934499999999993</v>
      </c>
    </row>
    <row r="6" spans="1:15" s="35" customFormat="1" x14ac:dyDescent="0.35">
      <c r="A6" s="35">
        <v>3</v>
      </c>
      <c r="B6" s="35" t="s">
        <v>9720</v>
      </c>
      <c r="C6" s="35" t="s">
        <v>10655</v>
      </c>
      <c r="D6" s="35" t="s">
        <v>10656</v>
      </c>
      <c r="E6" s="35" t="s">
        <v>10648</v>
      </c>
      <c r="F6" s="36" t="s">
        <v>9780</v>
      </c>
      <c r="G6" s="36" t="s">
        <v>9780</v>
      </c>
      <c r="H6" s="36" t="s">
        <v>9780</v>
      </c>
      <c r="I6" s="36">
        <v>1248470</v>
      </c>
      <c r="J6" s="35">
        <v>397.24829254800198</v>
      </c>
      <c r="K6" s="35">
        <v>1310.29599999999</v>
      </c>
      <c r="L6" s="35">
        <v>219.58057489847801</v>
      </c>
      <c r="M6" s="35">
        <v>183.65006559586499</v>
      </c>
      <c r="N6" s="35">
        <v>6.2096520536581004</v>
      </c>
      <c r="O6" s="35">
        <v>6.2096520536581004</v>
      </c>
    </row>
    <row r="7" spans="1:15" s="34" customFormat="1" x14ac:dyDescent="0.35">
      <c r="A7" s="35">
        <v>3</v>
      </c>
      <c r="B7" s="35" t="s">
        <v>9720</v>
      </c>
      <c r="C7" s="35" t="s">
        <v>10657</v>
      </c>
      <c r="D7" s="35" t="s">
        <v>10656</v>
      </c>
      <c r="E7" s="35" t="s">
        <v>10658</v>
      </c>
      <c r="F7" s="36" t="s">
        <v>10651</v>
      </c>
      <c r="G7" s="36" t="s">
        <v>10651</v>
      </c>
      <c r="H7" s="36" t="s">
        <v>10659</v>
      </c>
      <c r="I7" s="36">
        <v>1134874</v>
      </c>
      <c r="J7" s="35">
        <v>360.67786999999998</v>
      </c>
      <c r="K7" s="35">
        <v>1191.0739999999901</v>
      </c>
      <c r="L7" s="35">
        <v>182.93672000000001</v>
      </c>
      <c r="M7" s="35">
        <v>173.125</v>
      </c>
      <c r="N7" s="35">
        <v>4.6161499999999904</v>
      </c>
      <c r="O7" s="35">
        <v>4.6161499999999904</v>
      </c>
    </row>
    <row r="8" spans="1:15" x14ac:dyDescent="0.35">
      <c r="A8" s="35">
        <v>3</v>
      </c>
      <c r="B8" s="35" t="s">
        <v>9720</v>
      </c>
      <c r="C8" s="35" t="s">
        <v>10660</v>
      </c>
      <c r="D8" s="35" t="s">
        <v>10656</v>
      </c>
      <c r="E8" s="35" t="s">
        <v>10661</v>
      </c>
      <c r="F8" s="36" t="s">
        <v>10662</v>
      </c>
      <c r="G8" s="36" t="s">
        <v>10662</v>
      </c>
      <c r="H8" s="36" t="s">
        <v>10663</v>
      </c>
      <c r="I8" s="36">
        <v>113596</v>
      </c>
      <c r="J8" s="35">
        <v>762.60099142857098</v>
      </c>
      <c r="K8" s="35">
        <v>119.22199999999999</v>
      </c>
      <c r="L8" s="35">
        <v>585.66689142857103</v>
      </c>
      <c r="M8" s="35">
        <v>173.95</v>
      </c>
      <c r="N8" s="35">
        <v>2.98409999999999</v>
      </c>
      <c r="O8" s="35">
        <v>2.98409999999999</v>
      </c>
    </row>
    <row r="9" spans="1:15" x14ac:dyDescent="0.35">
      <c r="A9" s="35">
        <v>4</v>
      </c>
      <c r="B9" s="35" t="s">
        <v>9720</v>
      </c>
      <c r="C9" s="35" t="s">
        <v>10504</v>
      </c>
      <c r="D9" s="35" t="s">
        <v>10664</v>
      </c>
      <c r="E9" s="35" t="s">
        <v>10648</v>
      </c>
      <c r="F9" s="36" t="s">
        <v>9780</v>
      </c>
      <c r="G9" s="36" t="s">
        <v>9780</v>
      </c>
      <c r="H9" s="36" t="s">
        <v>9780</v>
      </c>
      <c r="I9" s="36">
        <v>1248470</v>
      </c>
      <c r="J9" s="35">
        <v>397.37598493099699</v>
      </c>
      <c r="K9" s="35">
        <v>1310.29599999999</v>
      </c>
      <c r="L9" s="35">
        <v>219.569463285887</v>
      </c>
      <c r="M9" s="35">
        <v>183.78921336552901</v>
      </c>
      <c r="N9" s="35">
        <v>6.2093082795795702</v>
      </c>
      <c r="O9" s="35">
        <v>6.2093082795795702</v>
      </c>
    </row>
    <row r="10" spans="1:15" x14ac:dyDescent="0.35">
      <c r="A10" s="35">
        <v>4</v>
      </c>
      <c r="B10" s="35" t="s">
        <v>9720</v>
      </c>
      <c r="C10" s="35" t="s">
        <v>10665</v>
      </c>
      <c r="D10" s="35" t="s">
        <v>10664</v>
      </c>
      <c r="E10" s="35" t="s">
        <v>10666</v>
      </c>
      <c r="F10" s="36" t="s">
        <v>10651</v>
      </c>
      <c r="G10" s="36" t="s">
        <v>10651</v>
      </c>
      <c r="H10" s="36" t="s">
        <v>10659</v>
      </c>
      <c r="I10" s="36">
        <v>1134611</v>
      </c>
      <c r="J10" s="35">
        <v>360.76944714285702</v>
      </c>
      <c r="K10" s="35">
        <v>1190.79799999999</v>
      </c>
      <c r="L10" s="35">
        <v>182.93829714285701</v>
      </c>
      <c r="M10" s="35">
        <v>173.215</v>
      </c>
      <c r="N10" s="35">
        <v>4.6161499999999904</v>
      </c>
      <c r="O10" s="35">
        <v>4.6161499999999904</v>
      </c>
    </row>
    <row r="11" spans="1:15" x14ac:dyDescent="0.35">
      <c r="A11" s="35">
        <v>4</v>
      </c>
      <c r="B11" s="35" t="s">
        <v>9720</v>
      </c>
      <c r="C11" s="35" t="s">
        <v>10505</v>
      </c>
      <c r="D11" s="35" t="s">
        <v>10664</v>
      </c>
      <c r="E11" s="35" t="s">
        <v>10667</v>
      </c>
      <c r="F11" s="36" t="s">
        <v>10662</v>
      </c>
      <c r="G11" s="36" t="s">
        <v>10662</v>
      </c>
      <c r="H11" s="36" t="s">
        <v>10663</v>
      </c>
      <c r="I11" s="36">
        <v>113859</v>
      </c>
      <c r="J11" s="35">
        <v>762.16026571428495</v>
      </c>
      <c r="K11" s="35">
        <v>119.497999999999</v>
      </c>
      <c r="L11" s="35">
        <v>584.59916571428505</v>
      </c>
      <c r="M11" s="35">
        <v>174.577</v>
      </c>
      <c r="N11" s="35">
        <v>2.98409999999999</v>
      </c>
      <c r="O11" s="35">
        <v>2.98409999999999</v>
      </c>
    </row>
    <row r="12" spans="1:15" s="34" customFormat="1" x14ac:dyDescent="0.35">
      <c r="A12" s="35">
        <v>5</v>
      </c>
      <c r="B12" s="35" t="s">
        <v>9719</v>
      </c>
      <c r="C12" s="35" t="s">
        <v>10668</v>
      </c>
      <c r="D12" s="35" t="s">
        <v>10669</v>
      </c>
      <c r="E12" s="35" t="s">
        <v>10648</v>
      </c>
      <c r="F12" s="36" t="s">
        <v>9780</v>
      </c>
      <c r="G12" s="36" t="s">
        <v>9780</v>
      </c>
      <c r="H12" s="36" t="s">
        <v>9780</v>
      </c>
      <c r="I12" s="36">
        <v>1248470</v>
      </c>
      <c r="J12" s="35">
        <v>397.39178043376199</v>
      </c>
      <c r="K12" s="35">
        <v>1310.29599999999</v>
      </c>
      <c r="L12" s="35">
        <v>219.63570112046199</v>
      </c>
      <c r="M12" s="35">
        <v>183.767608198452</v>
      </c>
      <c r="N12" s="35">
        <v>6.1804711148473297</v>
      </c>
      <c r="O12" s="35">
        <v>6.1804711148473297</v>
      </c>
    </row>
    <row r="13" spans="1:15" x14ac:dyDescent="0.35">
      <c r="A13" s="35">
        <v>5</v>
      </c>
      <c r="B13" s="35" t="s">
        <v>9719</v>
      </c>
      <c r="C13" s="35" t="s">
        <v>10670</v>
      </c>
      <c r="D13" s="35" t="s">
        <v>10669</v>
      </c>
      <c r="E13" s="35" t="s">
        <v>10671</v>
      </c>
      <c r="F13" s="36" t="s">
        <v>10651</v>
      </c>
      <c r="G13" s="36" t="s">
        <v>10651</v>
      </c>
      <c r="H13" s="36" t="s">
        <v>10659</v>
      </c>
      <c r="I13" s="36">
        <v>1112552</v>
      </c>
      <c r="J13" s="35">
        <v>361.07374428571399</v>
      </c>
      <c r="K13" s="35">
        <v>1167.64599999999</v>
      </c>
      <c r="L13" s="35">
        <v>184.07059428571401</v>
      </c>
      <c r="M13" s="35">
        <v>172.387</v>
      </c>
      <c r="N13" s="35">
        <v>4.6161499999999904</v>
      </c>
      <c r="O13" s="35">
        <v>4.6161499999999904</v>
      </c>
    </row>
    <row r="14" spans="1:15" x14ac:dyDescent="0.35">
      <c r="A14" s="35">
        <v>5</v>
      </c>
      <c r="B14" s="35" t="s">
        <v>9719</v>
      </c>
      <c r="C14" s="35" t="s">
        <v>10672</v>
      </c>
      <c r="D14" s="35" t="s">
        <v>10669</v>
      </c>
      <c r="E14" s="35" t="s">
        <v>10673</v>
      </c>
      <c r="F14" s="36" t="s">
        <v>10662</v>
      </c>
      <c r="G14" s="36" t="s">
        <v>10662</v>
      </c>
      <c r="H14" s="36" t="s">
        <v>10663</v>
      </c>
      <c r="I14" s="36">
        <v>135918</v>
      </c>
      <c r="J14" s="35">
        <v>694.66909999999996</v>
      </c>
      <c r="K14" s="35">
        <v>142.65</v>
      </c>
      <c r="L14" s="35">
        <v>510.75</v>
      </c>
      <c r="M14" s="35">
        <v>180.935</v>
      </c>
      <c r="N14" s="35">
        <v>2.98409999999999</v>
      </c>
      <c r="O14" s="35">
        <v>2.98409999999999</v>
      </c>
    </row>
    <row r="15" spans="1:15" x14ac:dyDescent="0.35">
      <c r="A15" s="35">
        <v>6</v>
      </c>
      <c r="B15" s="35" t="s">
        <v>9719</v>
      </c>
      <c r="C15" s="35" t="s">
        <v>10674</v>
      </c>
      <c r="D15" s="35" t="s">
        <v>10675</v>
      </c>
      <c r="E15" s="35" t="s">
        <v>10648</v>
      </c>
      <c r="F15" s="36" t="s">
        <v>9780</v>
      </c>
      <c r="G15" s="36" t="s">
        <v>9780</v>
      </c>
      <c r="H15" s="36" t="s">
        <v>9780</v>
      </c>
      <c r="I15" s="36">
        <v>1248470</v>
      </c>
      <c r="J15" s="35">
        <v>397.40988739181398</v>
      </c>
      <c r="K15" s="35">
        <v>1310.29599999999</v>
      </c>
      <c r="L15" s="35">
        <v>219.628246707762</v>
      </c>
      <c r="M15" s="35">
        <v>183.797383292782</v>
      </c>
      <c r="N15" s="35">
        <v>6.1762573912688401</v>
      </c>
      <c r="O15" s="35">
        <v>6.1762573912688401</v>
      </c>
    </row>
    <row r="16" spans="1:15" s="34" customFormat="1" x14ac:dyDescent="0.35">
      <c r="A16" s="35">
        <v>6</v>
      </c>
      <c r="B16" s="35" t="s">
        <v>9719</v>
      </c>
      <c r="C16" s="35" t="s">
        <v>10676</v>
      </c>
      <c r="D16" s="35" t="s">
        <v>10675</v>
      </c>
      <c r="E16" s="35" t="s">
        <v>10677</v>
      </c>
      <c r="F16" s="36" t="s">
        <v>10651</v>
      </c>
      <c r="G16" s="36" t="s">
        <v>10651</v>
      </c>
      <c r="H16" s="36" t="s">
        <v>10659</v>
      </c>
      <c r="I16" s="36">
        <v>1109329</v>
      </c>
      <c r="J16" s="35">
        <v>361.01647571428498</v>
      </c>
      <c r="K16" s="35">
        <v>1164.2629999999999</v>
      </c>
      <c r="L16" s="35">
        <v>184.23732571428499</v>
      </c>
      <c r="M16" s="35">
        <v>172.16300000000001</v>
      </c>
      <c r="N16" s="35">
        <v>4.6161499999999904</v>
      </c>
      <c r="O16" s="35">
        <v>4.6161499999999904</v>
      </c>
    </row>
    <row r="17" spans="1:15" x14ac:dyDescent="0.35">
      <c r="A17" s="35">
        <v>6</v>
      </c>
      <c r="B17" s="35" t="s">
        <v>9719</v>
      </c>
      <c r="C17" s="35" t="s">
        <v>10678</v>
      </c>
      <c r="D17" s="35" t="s">
        <v>10675</v>
      </c>
      <c r="E17" s="35" t="s">
        <v>10679</v>
      </c>
      <c r="F17" s="36" t="s">
        <v>10662</v>
      </c>
      <c r="G17" s="36" t="s">
        <v>10662</v>
      </c>
      <c r="H17" s="36" t="s">
        <v>10663</v>
      </c>
      <c r="I17" s="36">
        <v>139141</v>
      </c>
      <c r="J17" s="35">
        <v>687.56007714285704</v>
      </c>
      <c r="K17" s="35">
        <v>146.03299999999999</v>
      </c>
      <c r="L17" s="35">
        <v>501.78597714285701</v>
      </c>
      <c r="M17" s="35">
        <v>182.79</v>
      </c>
      <c r="N17" s="35">
        <v>2.98409999999999</v>
      </c>
      <c r="O17" s="35">
        <v>2.98409999999999</v>
      </c>
    </row>
    <row r="18" spans="1:15" x14ac:dyDescent="0.35">
      <c r="A18" s="35">
        <v>7</v>
      </c>
      <c r="B18" s="35" t="s">
        <v>9719</v>
      </c>
      <c r="C18" s="35" t="s">
        <v>10680</v>
      </c>
      <c r="D18" s="35" t="s">
        <v>10681</v>
      </c>
      <c r="E18" s="35" t="s">
        <v>10648</v>
      </c>
      <c r="F18" s="36" t="s">
        <v>9780</v>
      </c>
      <c r="G18" s="36" t="s">
        <v>9780</v>
      </c>
      <c r="H18" s="36" t="s">
        <v>9780</v>
      </c>
      <c r="I18" s="36">
        <v>1248470</v>
      </c>
      <c r="J18" s="35">
        <v>397.41028512719498</v>
      </c>
      <c r="K18" s="35">
        <v>1310.29599999999</v>
      </c>
      <c r="L18" s="35">
        <v>219.524303216276</v>
      </c>
      <c r="M18" s="35">
        <v>183.900847646638</v>
      </c>
      <c r="N18" s="35">
        <v>6.1771342642807401</v>
      </c>
      <c r="O18" s="35">
        <v>6.1771342642807401</v>
      </c>
    </row>
    <row r="19" spans="1:15" x14ac:dyDescent="0.35">
      <c r="A19" s="35">
        <v>7</v>
      </c>
      <c r="B19" s="35" t="s">
        <v>9719</v>
      </c>
      <c r="C19" s="35" t="s">
        <v>10682</v>
      </c>
      <c r="D19" s="35" t="s">
        <v>10681</v>
      </c>
      <c r="E19" s="35" t="s">
        <v>10683</v>
      </c>
      <c r="F19" s="36" t="s">
        <v>10651</v>
      </c>
      <c r="G19" s="36" t="s">
        <v>10651</v>
      </c>
      <c r="H19" s="36" t="s">
        <v>10659</v>
      </c>
      <c r="I19" s="36">
        <v>1109999</v>
      </c>
      <c r="J19" s="35">
        <v>360.64265285714202</v>
      </c>
      <c r="K19" s="35">
        <v>1164.9669999999901</v>
      </c>
      <c r="L19" s="35">
        <v>184.09250285714199</v>
      </c>
      <c r="M19" s="35">
        <v>171.934</v>
      </c>
      <c r="N19" s="35">
        <v>4.6161499999999904</v>
      </c>
      <c r="O19" s="35">
        <v>4.6161499999999904</v>
      </c>
    </row>
    <row r="20" spans="1:15" x14ac:dyDescent="0.35">
      <c r="A20" s="35">
        <v>7</v>
      </c>
      <c r="B20" s="35" t="s">
        <v>9719</v>
      </c>
      <c r="C20" s="35" t="s">
        <v>10684</v>
      </c>
      <c r="D20" s="35" t="s">
        <v>10681</v>
      </c>
      <c r="E20" s="35" t="s">
        <v>10685</v>
      </c>
      <c r="F20" s="36" t="s">
        <v>10662</v>
      </c>
      <c r="G20" s="36" t="s">
        <v>10662</v>
      </c>
      <c r="H20" s="36" t="s">
        <v>10663</v>
      </c>
      <c r="I20" s="36">
        <v>138471</v>
      </c>
      <c r="J20" s="35">
        <v>692.14208857142796</v>
      </c>
      <c r="K20" s="35">
        <v>145.32900000000001</v>
      </c>
      <c r="L20" s="35">
        <v>503.54798857142799</v>
      </c>
      <c r="M20" s="35">
        <v>185.61</v>
      </c>
      <c r="N20" s="35">
        <v>2.98409999999999</v>
      </c>
      <c r="O20" s="35">
        <v>2.98409999999999</v>
      </c>
    </row>
    <row r="21" spans="1:15" s="34" customFormat="1" x14ac:dyDescent="0.35">
      <c r="A21" s="35">
        <v>8</v>
      </c>
      <c r="B21" s="35" t="s">
        <v>9719</v>
      </c>
      <c r="C21" s="35" t="s">
        <v>10686</v>
      </c>
      <c r="D21" s="35" t="s">
        <v>10687</v>
      </c>
      <c r="E21" s="35" t="s">
        <v>10648</v>
      </c>
      <c r="F21" s="36" t="s">
        <v>9780</v>
      </c>
      <c r="G21" s="36" t="s">
        <v>9780</v>
      </c>
      <c r="H21" s="36" t="s">
        <v>9780</v>
      </c>
      <c r="I21" s="36">
        <v>1248470</v>
      </c>
      <c r="J21" s="35">
        <v>397.41612616371299</v>
      </c>
      <c r="K21" s="35">
        <v>1310.29599999999</v>
      </c>
      <c r="L21" s="35">
        <v>219.69084820644201</v>
      </c>
      <c r="M21" s="35">
        <v>183.73500327406899</v>
      </c>
      <c r="N21" s="35">
        <v>6.1822746832013502</v>
      </c>
      <c r="O21" s="35">
        <v>6.1822746832013502</v>
      </c>
    </row>
    <row r="22" spans="1:15" x14ac:dyDescent="0.35">
      <c r="A22" s="35">
        <v>8</v>
      </c>
      <c r="B22" s="35" t="s">
        <v>9719</v>
      </c>
      <c r="C22" s="35" t="s">
        <v>10688</v>
      </c>
      <c r="D22" s="35" t="s">
        <v>10687</v>
      </c>
      <c r="E22" s="35" t="s">
        <v>10689</v>
      </c>
      <c r="F22" s="36" t="s">
        <v>10651</v>
      </c>
      <c r="G22" s="36" t="s">
        <v>10651</v>
      </c>
      <c r="H22" s="36" t="s">
        <v>10659</v>
      </c>
      <c r="I22" s="36">
        <v>1113932</v>
      </c>
      <c r="J22" s="35">
        <v>360.44346999999999</v>
      </c>
      <c r="K22" s="35">
        <v>1169.09399999999</v>
      </c>
      <c r="L22" s="35">
        <v>184.06232</v>
      </c>
      <c r="M22" s="35">
        <v>171.76499999999999</v>
      </c>
      <c r="N22" s="35">
        <v>4.6161499999999904</v>
      </c>
      <c r="O22" s="35">
        <v>4.6161499999999904</v>
      </c>
    </row>
    <row r="23" spans="1:15" x14ac:dyDescent="0.35">
      <c r="A23" s="35">
        <v>8</v>
      </c>
      <c r="B23" s="35" t="s">
        <v>9719</v>
      </c>
      <c r="C23" s="35" t="s">
        <v>10690</v>
      </c>
      <c r="D23" s="35" t="s">
        <v>10687</v>
      </c>
      <c r="E23" s="35" t="s">
        <v>10691</v>
      </c>
      <c r="F23" s="36" t="s">
        <v>10662</v>
      </c>
      <c r="G23" s="36" t="s">
        <v>10662</v>
      </c>
      <c r="H23" s="36" t="s">
        <v>10663</v>
      </c>
      <c r="I23" s="36">
        <v>134538</v>
      </c>
      <c r="J23" s="35">
        <v>703.53438571428501</v>
      </c>
      <c r="K23" s="35">
        <v>141.202</v>
      </c>
      <c r="L23" s="35">
        <v>514.68028571428499</v>
      </c>
      <c r="M23" s="35">
        <v>185.87</v>
      </c>
      <c r="N23" s="35">
        <v>2.98409999999999</v>
      </c>
      <c r="O23" s="35">
        <v>2.98409999999999</v>
      </c>
    </row>
    <row r="24" spans="1:15" x14ac:dyDescent="0.35">
      <c r="A24" s="35">
        <v>9</v>
      </c>
      <c r="B24" s="35" t="s">
        <v>9719</v>
      </c>
      <c r="C24" s="35" t="s">
        <v>10692</v>
      </c>
      <c r="D24" s="35" t="s">
        <v>10693</v>
      </c>
      <c r="E24" s="35" t="s">
        <v>10648</v>
      </c>
      <c r="F24" s="36" t="s">
        <v>9780</v>
      </c>
      <c r="G24" s="36" t="s">
        <v>9780</v>
      </c>
      <c r="H24" s="36" t="s">
        <v>9780</v>
      </c>
      <c r="I24" s="36">
        <v>1248470</v>
      </c>
      <c r="J24" s="35">
        <v>397.44361916924998</v>
      </c>
      <c r="K24" s="35">
        <v>1310.29599999999</v>
      </c>
      <c r="L24" s="35">
        <v>219.57029243250599</v>
      </c>
      <c r="M24" s="35">
        <v>183.88670029367401</v>
      </c>
      <c r="N24" s="35">
        <v>6.1786264430708702</v>
      </c>
      <c r="O24" s="35">
        <v>6.1786264430708702</v>
      </c>
    </row>
    <row r="25" spans="1:15" x14ac:dyDescent="0.35">
      <c r="A25" s="35">
        <v>9</v>
      </c>
      <c r="B25" s="35" t="s">
        <v>9719</v>
      </c>
      <c r="C25" s="35" t="s">
        <v>10694</v>
      </c>
      <c r="D25" s="35" t="s">
        <v>10693</v>
      </c>
      <c r="E25" s="35" t="s">
        <v>10695</v>
      </c>
      <c r="F25" s="36" t="s">
        <v>10651</v>
      </c>
      <c r="G25" s="36" t="s">
        <v>10651</v>
      </c>
      <c r="H25" s="36" t="s">
        <v>10659</v>
      </c>
      <c r="I25" s="36">
        <v>1111141</v>
      </c>
      <c r="J25" s="35">
        <v>360.31120714285697</v>
      </c>
      <c r="K25" s="35">
        <v>1166.16499999999</v>
      </c>
      <c r="L25" s="35">
        <v>184.07905714285701</v>
      </c>
      <c r="M25" s="35">
        <v>171.61600000000001</v>
      </c>
      <c r="N25" s="35">
        <v>4.6161499999999904</v>
      </c>
      <c r="O25" s="35">
        <v>4.6161499999999904</v>
      </c>
    </row>
    <row r="26" spans="1:15" s="34" customFormat="1" x14ac:dyDescent="0.35">
      <c r="A26" s="35">
        <v>9</v>
      </c>
      <c r="B26" s="35" t="s">
        <v>9719</v>
      </c>
      <c r="C26" s="35" t="s">
        <v>10696</v>
      </c>
      <c r="D26" s="35" t="s">
        <v>10693</v>
      </c>
      <c r="E26" s="35" t="s">
        <v>10697</v>
      </c>
      <c r="F26" s="36" t="s">
        <v>10662</v>
      </c>
      <c r="G26" s="36" t="s">
        <v>10662</v>
      </c>
      <c r="H26" s="36" t="s">
        <v>10663</v>
      </c>
      <c r="I26" s="36">
        <v>137329</v>
      </c>
      <c r="J26" s="35">
        <v>697.88224285714205</v>
      </c>
      <c r="K26" s="35">
        <v>144.131</v>
      </c>
      <c r="L26" s="35">
        <v>506.73014285714203</v>
      </c>
      <c r="M26" s="35">
        <v>188.16800000000001</v>
      </c>
      <c r="N26" s="35">
        <v>2.98409999999999</v>
      </c>
      <c r="O26" s="35">
        <v>2.98409999999999</v>
      </c>
    </row>
    <row r="27" spans="1:15" x14ac:dyDescent="0.35">
      <c r="A27" s="35">
        <v>10</v>
      </c>
      <c r="B27" s="35" t="s">
        <v>9719</v>
      </c>
      <c r="C27" s="35" t="s">
        <v>10698</v>
      </c>
      <c r="D27" s="35" t="s">
        <v>10699</v>
      </c>
      <c r="E27" s="35" t="s">
        <v>10648</v>
      </c>
      <c r="F27" s="36" t="s">
        <v>9780</v>
      </c>
      <c r="G27" s="36" t="s">
        <v>9780</v>
      </c>
      <c r="H27" s="36" t="s">
        <v>9780</v>
      </c>
      <c r="I27" s="36">
        <v>1248470</v>
      </c>
      <c r="J27" s="35">
        <v>397.45543250926301</v>
      </c>
      <c r="K27" s="35">
        <v>1310.29599999999</v>
      </c>
      <c r="L27" s="35">
        <v>219.674582170371</v>
      </c>
      <c r="M27" s="35">
        <v>183.75932833573401</v>
      </c>
      <c r="N27" s="35">
        <v>6.2135220031580598</v>
      </c>
      <c r="O27" s="35">
        <v>6.2135220031580598</v>
      </c>
    </row>
    <row r="28" spans="1:15" x14ac:dyDescent="0.35">
      <c r="A28" s="35">
        <v>10</v>
      </c>
      <c r="B28" s="35" t="s">
        <v>9719</v>
      </c>
      <c r="C28" s="35" t="s">
        <v>10700</v>
      </c>
      <c r="D28" s="35" t="s">
        <v>10699</v>
      </c>
      <c r="E28" s="35" t="s">
        <v>10701</v>
      </c>
      <c r="F28" s="36" t="s">
        <v>10651</v>
      </c>
      <c r="G28" s="36" t="s">
        <v>10651</v>
      </c>
      <c r="H28" s="36" t="s">
        <v>10659</v>
      </c>
      <c r="I28" s="36">
        <v>1137834</v>
      </c>
      <c r="J28" s="35">
        <v>360.96611571428502</v>
      </c>
      <c r="K28" s="35">
        <v>1194.18099999999</v>
      </c>
      <c r="L28" s="35">
        <v>182.91896571428501</v>
      </c>
      <c r="M28" s="35">
        <v>173.43100000000001</v>
      </c>
      <c r="N28" s="35">
        <v>4.6161499999999904</v>
      </c>
      <c r="O28" s="35">
        <v>4.6161499999999904</v>
      </c>
    </row>
    <row r="29" spans="1:15" x14ac:dyDescent="0.35">
      <c r="A29" s="35">
        <v>10</v>
      </c>
      <c r="B29" s="35" t="s">
        <v>9719</v>
      </c>
      <c r="C29" s="35" t="s">
        <v>10702</v>
      </c>
      <c r="D29" s="35" t="s">
        <v>10699</v>
      </c>
      <c r="E29" s="35" t="s">
        <v>10703</v>
      </c>
      <c r="F29" s="36" t="s">
        <v>10662</v>
      </c>
      <c r="G29" s="36" t="s">
        <v>10662</v>
      </c>
      <c r="H29" s="36" t="s">
        <v>10663</v>
      </c>
      <c r="I29" s="36">
        <v>110636</v>
      </c>
      <c r="J29" s="35">
        <v>772.72864285714195</v>
      </c>
      <c r="K29" s="35">
        <v>116.11499999999999</v>
      </c>
      <c r="L29" s="35">
        <v>597.68654285714194</v>
      </c>
      <c r="M29" s="35">
        <v>172.05799999999999</v>
      </c>
      <c r="N29" s="35">
        <v>2.98409999999999</v>
      </c>
      <c r="O29" s="35">
        <v>2.98409999999999</v>
      </c>
    </row>
    <row r="30" spans="1:15" x14ac:dyDescent="0.35">
      <c r="A30" s="35">
        <v>11</v>
      </c>
      <c r="B30" s="35" t="s">
        <v>9719</v>
      </c>
      <c r="C30" s="35" t="s">
        <v>10704</v>
      </c>
      <c r="D30" s="35" t="s">
        <v>10705</v>
      </c>
      <c r="E30" s="35" t="s">
        <v>10648</v>
      </c>
      <c r="F30" s="36" t="s">
        <v>9780</v>
      </c>
      <c r="G30" s="36" t="s">
        <v>9780</v>
      </c>
      <c r="H30" s="36" t="s">
        <v>9780</v>
      </c>
      <c r="I30" s="36">
        <v>1248470</v>
      </c>
      <c r="J30" s="35">
        <v>397.466192672023</v>
      </c>
      <c r="K30" s="35">
        <v>1310.29599999999</v>
      </c>
      <c r="L30" s="35">
        <v>219.561449588437</v>
      </c>
      <c r="M30" s="35">
        <v>183.91992020886801</v>
      </c>
      <c r="N30" s="35">
        <v>6.1768228747168497</v>
      </c>
      <c r="O30" s="35">
        <v>6.1768228747168497</v>
      </c>
    </row>
    <row r="31" spans="1:15" s="34" customFormat="1" x14ac:dyDescent="0.35">
      <c r="A31" s="35">
        <v>11</v>
      </c>
      <c r="B31" s="35" t="s">
        <v>9719</v>
      </c>
      <c r="C31" s="35" t="s">
        <v>10706</v>
      </c>
      <c r="D31" s="35" t="s">
        <v>10705</v>
      </c>
      <c r="E31" s="35" t="s">
        <v>10707</v>
      </c>
      <c r="F31" s="36" t="s">
        <v>10651</v>
      </c>
      <c r="G31" s="36" t="s">
        <v>10651</v>
      </c>
      <c r="H31" s="36" t="s">
        <v>10659</v>
      </c>
      <c r="I31" s="36">
        <v>1109761</v>
      </c>
      <c r="J31" s="35">
        <v>361.00008142857098</v>
      </c>
      <c r="K31" s="35">
        <v>1164.7169999999901</v>
      </c>
      <c r="L31" s="35">
        <v>184.14393142857099</v>
      </c>
      <c r="M31" s="35">
        <v>172.24</v>
      </c>
      <c r="N31" s="35">
        <v>4.6161499999999904</v>
      </c>
      <c r="O31" s="35">
        <v>4.6161499999999904</v>
      </c>
    </row>
    <row r="32" spans="1:15" x14ac:dyDescent="0.35">
      <c r="A32" s="35">
        <v>11</v>
      </c>
      <c r="B32" s="35" t="s">
        <v>9719</v>
      </c>
      <c r="C32" s="35" t="s">
        <v>10708</v>
      </c>
      <c r="D32" s="35" t="s">
        <v>10705</v>
      </c>
      <c r="E32" s="35" t="s">
        <v>10709</v>
      </c>
      <c r="F32" s="36" t="s">
        <v>10662</v>
      </c>
      <c r="G32" s="36" t="s">
        <v>10662</v>
      </c>
      <c r="H32" s="36" t="s">
        <v>10663</v>
      </c>
      <c r="I32" s="36">
        <v>138709</v>
      </c>
      <c r="J32" s="35">
        <v>689.21637428571398</v>
      </c>
      <c r="K32" s="35">
        <v>145.57899999999901</v>
      </c>
      <c r="L32" s="35">
        <v>502.92227428571402</v>
      </c>
      <c r="M32" s="35">
        <v>183.31</v>
      </c>
      <c r="N32" s="35">
        <v>2.98409999999999</v>
      </c>
      <c r="O32" s="35">
        <v>2.98409999999999</v>
      </c>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4" spans="6:9" x14ac:dyDescent="0.35">
      <c r="F94" s="36"/>
      <c r="G94" s="36"/>
      <c r="H94"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row r="142" spans="6:9" x14ac:dyDescent="0.35">
      <c r="F142" s="36"/>
      <c r="G142" s="36"/>
      <c r="H142" s="36"/>
    </row>
    <row r="143" spans="6:9" x14ac:dyDescent="0.35">
      <c r="F143" s="36"/>
      <c r="G143" s="36"/>
      <c r="H143" s="36"/>
    </row>
    <row r="145" spans="6:8" x14ac:dyDescent="0.35">
      <c r="F145" s="36"/>
      <c r="G145" s="36"/>
      <c r="H145" s="36"/>
    </row>
    <row r="146" spans="6:8" x14ac:dyDescent="0.35">
      <c r="F146" s="36"/>
      <c r="G146" s="36"/>
      <c r="H146" s="36"/>
    </row>
    <row r="148" spans="6:8" x14ac:dyDescent="0.35">
      <c r="F148" s="36"/>
      <c r="G148" s="36"/>
      <c r="H148" s="36"/>
    </row>
    <row r="149" spans="6:8" x14ac:dyDescent="0.35">
      <c r="F149" s="36"/>
      <c r="G149" s="36"/>
      <c r="H149" s="36"/>
    </row>
    <row r="151" spans="6:8" x14ac:dyDescent="0.35">
      <c r="F151" s="36"/>
      <c r="G151" s="36"/>
      <c r="H151" s="36"/>
    </row>
    <row r="152" spans="6:8" x14ac:dyDescent="0.35">
      <c r="F152" s="36"/>
      <c r="G152" s="36"/>
      <c r="H152" s="36"/>
    </row>
    <row r="154" spans="6:8" x14ac:dyDescent="0.35">
      <c r="F154" s="36"/>
      <c r="G154" s="36"/>
      <c r="H154" s="36"/>
    </row>
    <row r="155" spans="6:8" x14ac:dyDescent="0.35">
      <c r="F155" s="36"/>
      <c r="G155" s="36"/>
      <c r="H155" s="36"/>
    </row>
    <row r="157" spans="6:8" x14ac:dyDescent="0.35">
      <c r="F157" s="36"/>
      <c r="G157" s="36"/>
      <c r="H157" s="36"/>
    </row>
    <row r="158" spans="6:8" x14ac:dyDescent="0.35">
      <c r="F158" s="36"/>
      <c r="G158" s="36"/>
      <c r="H158" s="36"/>
    </row>
    <row r="160" spans="6:8" x14ac:dyDescent="0.35">
      <c r="F160" s="36"/>
      <c r="G160" s="36"/>
      <c r="H160" s="36"/>
    </row>
    <row r="161" spans="6:8" x14ac:dyDescent="0.35">
      <c r="F161" s="36"/>
      <c r="G161" s="36"/>
      <c r="H161" s="36"/>
    </row>
    <row r="163" spans="6:8" x14ac:dyDescent="0.35">
      <c r="F163" s="36"/>
      <c r="G163" s="36"/>
      <c r="H163" s="36"/>
    </row>
    <row r="164" spans="6:8" x14ac:dyDescent="0.35">
      <c r="F164" s="36"/>
      <c r="G164" s="36"/>
      <c r="H164" s="36"/>
    </row>
    <row r="166" spans="6:8" x14ac:dyDescent="0.35">
      <c r="F166" s="36"/>
      <c r="G166" s="36"/>
      <c r="H166" s="36"/>
    </row>
    <row r="167" spans="6:8" x14ac:dyDescent="0.35">
      <c r="F167" s="36"/>
      <c r="G167" s="36"/>
      <c r="H167" s="36"/>
    </row>
    <row r="169" spans="6:8" x14ac:dyDescent="0.35">
      <c r="F169" s="36"/>
      <c r="G169" s="36"/>
      <c r="H169" s="36"/>
    </row>
    <row r="170" spans="6:8" x14ac:dyDescent="0.35">
      <c r="F170" s="36"/>
      <c r="G170" s="36"/>
      <c r="H170" s="36"/>
    </row>
    <row r="172" spans="6:8" x14ac:dyDescent="0.35">
      <c r="F172" s="36"/>
      <c r="G172" s="36"/>
      <c r="H172" s="36"/>
    </row>
    <row r="173" spans="6:8" x14ac:dyDescent="0.35">
      <c r="F173" s="36"/>
      <c r="G173" s="36"/>
      <c r="H173" s="36"/>
    </row>
    <row r="175" spans="6:8" x14ac:dyDescent="0.35">
      <c r="F175" s="36"/>
      <c r="G175" s="36"/>
      <c r="H175" s="36"/>
    </row>
    <row r="176" spans="6:8" x14ac:dyDescent="0.35">
      <c r="F176" s="36"/>
      <c r="G176" s="36"/>
      <c r="H176" s="36"/>
    </row>
    <row r="178" spans="6:8" x14ac:dyDescent="0.35">
      <c r="F178" s="36"/>
      <c r="G178" s="36"/>
      <c r="H178" s="36"/>
    </row>
    <row r="179" spans="6:8" x14ac:dyDescent="0.35">
      <c r="F179" s="36"/>
      <c r="G179" s="36"/>
      <c r="H179" s="36"/>
    </row>
    <row r="181" spans="6:8" x14ac:dyDescent="0.35">
      <c r="F181" s="36"/>
      <c r="G181" s="36"/>
      <c r="H181" s="36"/>
    </row>
    <row r="182" spans="6:8" x14ac:dyDescent="0.35">
      <c r="F182" s="36"/>
      <c r="G182" s="36"/>
      <c r="H182" s="36"/>
    </row>
    <row r="184" spans="6:8" x14ac:dyDescent="0.35">
      <c r="F184" s="36"/>
      <c r="G184" s="36"/>
      <c r="H184" s="36"/>
    </row>
    <row r="185" spans="6:8" x14ac:dyDescent="0.35">
      <c r="F185" s="36"/>
      <c r="G185" s="36"/>
      <c r="H185" s="36"/>
    </row>
    <row r="187" spans="6:8" x14ac:dyDescent="0.35">
      <c r="F187" s="36"/>
      <c r="G187" s="36"/>
      <c r="H187" s="36"/>
    </row>
    <row r="188" spans="6:8" x14ac:dyDescent="0.35">
      <c r="F188" s="36"/>
      <c r="G188" s="36"/>
      <c r="H188" s="36"/>
    </row>
    <row r="190" spans="6:8" x14ac:dyDescent="0.35">
      <c r="F190" s="36"/>
      <c r="G190" s="36"/>
      <c r="H190" s="36"/>
    </row>
    <row r="191" spans="6:8" x14ac:dyDescent="0.35">
      <c r="F191" s="36"/>
      <c r="G191" s="36"/>
      <c r="H191" s="36"/>
    </row>
    <row r="193" spans="6:8" x14ac:dyDescent="0.35">
      <c r="F193" s="36"/>
      <c r="G193" s="36"/>
      <c r="H193" s="36"/>
    </row>
    <row r="194" spans="6:8" x14ac:dyDescent="0.35">
      <c r="F194" s="36"/>
      <c r="G194" s="36"/>
      <c r="H194" s="36"/>
    </row>
    <row r="196" spans="6:8" x14ac:dyDescent="0.35">
      <c r="F196" s="36"/>
      <c r="G196" s="36"/>
      <c r="H196" s="36"/>
    </row>
    <row r="197" spans="6:8" x14ac:dyDescent="0.35">
      <c r="F197" s="36"/>
      <c r="G197" s="36"/>
      <c r="H197" s="36"/>
    </row>
    <row r="199" spans="6:8" x14ac:dyDescent="0.35">
      <c r="F199" s="36"/>
      <c r="G199" s="36"/>
      <c r="H199" s="36"/>
    </row>
    <row r="200" spans="6:8" x14ac:dyDescent="0.35">
      <c r="F200" s="36"/>
      <c r="G200" s="36"/>
      <c r="H200" s="36"/>
    </row>
    <row r="202" spans="6:8" x14ac:dyDescent="0.35">
      <c r="F202" s="36"/>
      <c r="G202" s="36"/>
      <c r="H202" s="36"/>
    </row>
    <row r="203" spans="6:8" x14ac:dyDescent="0.35">
      <c r="F203" s="36"/>
      <c r="G203" s="36"/>
      <c r="H203" s="36"/>
    </row>
    <row r="205" spans="6:8" x14ac:dyDescent="0.35">
      <c r="F205" s="36"/>
      <c r="G205" s="36"/>
      <c r="H205" s="36"/>
    </row>
    <row r="206" spans="6:8" x14ac:dyDescent="0.35">
      <c r="F206" s="36"/>
      <c r="G206" s="36"/>
      <c r="H206" s="36"/>
    </row>
    <row r="208" spans="6:8" x14ac:dyDescent="0.35">
      <c r="F208" s="36"/>
      <c r="G208" s="36"/>
      <c r="H208" s="36"/>
    </row>
    <row r="209" spans="6:8" x14ac:dyDescent="0.35">
      <c r="F209" s="36"/>
      <c r="G209" s="36"/>
      <c r="H209" s="36"/>
    </row>
    <row r="211" spans="6:8" x14ac:dyDescent="0.35">
      <c r="F211" s="36"/>
      <c r="G211" s="36"/>
      <c r="H211" s="36"/>
    </row>
    <row r="212" spans="6:8" x14ac:dyDescent="0.35">
      <c r="F212" s="36"/>
      <c r="G212" s="36"/>
      <c r="H212" s="36"/>
    </row>
    <row r="214" spans="6:8" x14ac:dyDescent="0.35">
      <c r="F214" s="36"/>
      <c r="G214" s="36"/>
      <c r="H214" s="36"/>
    </row>
    <row r="215" spans="6:8" x14ac:dyDescent="0.35">
      <c r="F215" s="36"/>
      <c r="G215" s="36"/>
      <c r="H215" s="36"/>
    </row>
    <row r="217" spans="6:8" x14ac:dyDescent="0.35">
      <c r="F217" s="36"/>
      <c r="G217" s="36"/>
      <c r="H217" s="36"/>
    </row>
    <row r="218" spans="6:8" x14ac:dyDescent="0.35">
      <c r="F218" s="36"/>
      <c r="G218" s="36"/>
      <c r="H218" s="36"/>
    </row>
    <row r="220" spans="6:8" x14ac:dyDescent="0.35">
      <c r="F220" s="36"/>
      <c r="G220" s="36"/>
      <c r="H220" s="36"/>
    </row>
    <row r="221" spans="6:8" x14ac:dyDescent="0.35">
      <c r="F221" s="36"/>
      <c r="G221" s="36"/>
      <c r="H221" s="36"/>
    </row>
    <row r="223" spans="6:8" x14ac:dyDescent="0.35">
      <c r="F223" s="36"/>
      <c r="G223" s="36"/>
      <c r="H223" s="36"/>
    </row>
    <row r="224" spans="6:8" x14ac:dyDescent="0.35">
      <c r="F224" s="36"/>
      <c r="G224" s="36"/>
      <c r="H224" s="36"/>
    </row>
    <row r="226" spans="6:8" x14ac:dyDescent="0.35">
      <c r="F226" s="36"/>
      <c r="G226" s="36"/>
      <c r="H226" s="36"/>
    </row>
    <row r="227" spans="6:8" x14ac:dyDescent="0.35">
      <c r="F227" s="36"/>
      <c r="G227" s="36"/>
      <c r="H227" s="36"/>
    </row>
    <row r="229" spans="6:8" x14ac:dyDescent="0.35">
      <c r="F229" s="36"/>
      <c r="G229" s="36"/>
      <c r="H229" s="36"/>
    </row>
    <row r="230" spans="6:8" x14ac:dyDescent="0.35">
      <c r="F230" s="36"/>
      <c r="G230" s="36"/>
      <c r="H230" s="36"/>
    </row>
    <row r="232" spans="6:8" x14ac:dyDescent="0.35">
      <c r="F232" s="36"/>
      <c r="G232" s="36"/>
      <c r="H232" s="36"/>
    </row>
    <row r="233" spans="6:8" x14ac:dyDescent="0.35">
      <c r="F233" s="36"/>
      <c r="G233" s="36"/>
      <c r="H233" s="36"/>
    </row>
    <row r="235" spans="6:8" x14ac:dyDescent="0.35">
      <c r="F235" s="36"/>
      <c r="G235" s="36"/>
      <c r="H235" s="36"/>
    </row>
    <row r="236" spans="6:8" x14ac:dyDescent="0.35">
      <c r="F236" s="36"/>
      <c r="G236" s="36"/>
      <c r="H236" s="36"/>
    </row>
    <row r="238" spans="6:8" x14ac:dyDescent="0.35">
      <c r="F238" s="36"/>
      <c r="G238" s="36"/>
      <c r="H238" s="36"/>
    </row>
    <row r="239" spans="6:8" x14ac:dyDescent="0.35">
      <c r="F239" s="36"/>
      <c r="G239" s="36"/>
      <c r="H239" s="36"/>
    </row>
    <row r="241" spans="6:8" x14ac:dyDescent="0.35">
      <c r="F241" s="36"/>
      <c r="G241" s="36"/>
      <c r="H241" s="36"/>
    </row>
    <row r="242" spans="6:8" x14ac:dyDescent="0.35">
      <c r="F242" s="36"/>
      <c r="G242" s="36"/>
      <c r="H242" s="36"/>
    </row>
    <row r="244" spans="6:8" x14ac:dyDescent="0.35">
      <c r="F244" s="36"/>
      <c r="G244" s="36"/>
      <c r="H244" s="36"/>
    </row>
    <row r="245" spans="6:8" x14ac:dyDescent="0.35">
      <c r="F245" s="36"/>
      <c r="G245" s="36"/>
      <c r="H245" s="36"/>
    </row>
    <row r="247" spans="6:8" x14ac:dyDescent="0.35">
      <c r="F247" s="36"/>
      <c r="G247" s="36"/>
      <c r="H247" s="36"/>
    </row>
    <row r="248" spans="6:8" x14ac:dyDescent="0.35">
      <c r="F248" s="36"/>
      <c r="G248" s="36"/>
      <c r="H248" s="36"/>
    </row>
    <row r="250" spans="6:8" x14ac:dyDescent="0.35">
      <c r="F250" s="36"/>
      <c r="G250" s="36"/>
      <c r="H250" s="36"/>
    </row>
    <row r="251" spans="6:8" x14ac:dyDescent="0.35">
      <c r="F251" s="36"/>
      <c r="G251" s="36"/>
      <c r="H251" s="36"/>
    </row>
    <row r="253" spans="6:8" x14ac:dyDescent="0.35">
      <c r="F253" s="36"/>
      <c r="G253" s="36"/>
      <c r="H253" s="36"/>
    </row>
    <row r="254" spans="6:8" x14ac:dyDescent="0.35">
      <c r="F254" s="36"/>
      <c r="G254" s="36"/>
      <c r="H254" s="36"/>
    </row>
    <row r="256" spans="6:8" x14ac:dyDescent="0.35">
      <c r="F256" s="36"/>
      <c r="G256" s="36"/>
      <c r="H256" s="36"/>
    </row>
    <row r="257" spans="6:8" x14ac:dyDescent="0.35">
      <c r="F257" s="36"/>
      <c r="G257" s="36"/>
      <c r="H257" s="36"/>
    </row>
    <row r="259" spans="6:8" x14ac:dyDescent="0.35">
      <c r="F259" s="36"/>
      <c r="G259" s="36"/>
      <c r="H259" s="36"/>
    </row>
    <row r="260" spans="6:8" x14ac:dyDescent="0.35">
      <c r="F260" s="36"/>
      <c r="G260" s="36"/>
      <c r="H260" s="36"/>
    </row>
    <row r="262" spans="6:8" x14ac:dyDescent="0.35">
      <c r="F262" s="36"/>
      <c r="G262" s="36"/>
      <c r="H262" s="36"/>
    </row>
    <row r="263" spans="6:8" x14ac:dyDescent="0.35">
      <c r="F263" s="36"/>
      <c r="G263" s="36"/>
      <c r="H263" s="36"/>
    </row>
    <row r="265" spans="6:8" x14ac:dyDescent="0.35">
      <c r="F265" s="36"/>
      <c r="G265" s="36"/>
      <c r="H265" s="36"/>
    </row>
    <row r="266" spans="6:8" x14ac:dyDescent="0.35">
      <c r="F266" s="36"/>
      <c r="G266" s="36"/>
      <c r="H266" s="36"/>
    </row>
    <row r="268" spans="6:8" x14ac:dyDescent="0.35">
      <c r="F268" s="36"/>
      <c r="G268" s="36"/>
      <c r="H268" s="36"/>
    </row>
    <row r="269" spans="6:8" x14ac:dyDescent="0.35">
      <c r="F269" s="36"/>
      <c r="G269" s="36"/>
      <c r="H269" s="36"/>
    </row>
    <row r="271" spans="6:8" x14ac:dyDescent="0.35">
      <c r="F271" s="36"/>
      <c r="G271" s="36"/>
      <c r="H271" s="36"/>
    </row>
    <row r="272" spans="6:8" x14ac:dyDescent="0.35">
      <c r="F272" s="36"/>
      <c r="G272" s="36"/>
      <c r="H272" s="36"/>
    </row>
    <row r="274" spans="6:8" x14ac:dyDescent="0.35">
      <c r="F274" s="36"/>
      <c r="G274" s="36"/>
      <c r="H274" s="36"/>
    </row>
    <row r="275" spans="6:8" x14ac:dyDescent="0.35">
      <c r="F275" s="36"/>
      <c r="G275" s="36"/>
      <c r="H275" s="36"/>
    </row>
    <row r="277" spans="6:8" x14ac:dyDescent="0.35">
      <c r="F277" s="36"/>
      <c r="G277" s="36"/>
      <c r="H277" s="36"/>
    </row>
    <row r="278" spans="6:8" x14ac:dyDescent="0.35">
      <c r="F278" s="36"/>
      <c r="G278" s="36"/>
      <c r="H278" s="36"/>
    </row>
    <row r="280" spans="6:8" x14ac:dyDescent="0.35">
      <c r="F280" s="36"/>
      <c r="G280" s="36"/>
      <c r="H280" s="36"/>
    </row>
    <row r="281" spans="6:8" x14ac:dyDescent="0.35">
      <c r="F281" s="36"/>
      <c r="G281" s="36"/>
      <c r="H281" s="36"/>
    </row>
    <row r="283" spans="6:8" x14ac:dyDescent="0.35">
      <c r="F283" s="36"/>
      <c r="G283" s="36"/>
      <c r="H283" s="36"/>
    </row>
    <row r="284" spans="6:8" x14ac:dyDescent="0.35">
      <c r="F284" s="36"/>
      <c r="G284" s="36"/>
      <c r="H284" s="36"/>
    </row>
    <row r="286" spans="6:8" x14ac:dyDescent="0.35">
      <c r="F286" s="36"/>
      <c r="G286" s="36"/>
      <c r="H286" s="36"/>
    </row>
    <row r="287" spans="6:8" x14ac:dyDescent="0.35">
      <c r="F287" s="36"/>
      <c r="G287" s="36"/>
      <c r="H287" s="36"/>
    </row>
    <row r="289" spans="6:8" x14ac:dyDescent="0.35">
      <c r="F289" s="36"/>
      <c r="G289" s="36"/>
      <c r="H289" s="36"/>
    </row>
    <row r="290" spans="6:8" x14ac:dyDescent="0.35">
      <c r="F290" s="36"/>
      <c r="G290" s="36"/>
      <c r="H290" s="36"/>
    </row>
    <row r="292" spans="6:8" x14ac:dyDescent="0.35">
      <c r="F292" s="36"/>
      <c r="G292" s="36"/>
      <c r="H292" s="36"/>
    </row>
    <row r="293" spans="6:8" x14ac:dyDescent="0.35">
      <c r="F293" s="36"/>
      <c r="G293" s="36"/>
      <c r="H293" s="36"/>
    </row>
    <row r="295" spans="6:8" x14ac:dyDescent="0.35">
      <c r="F295" s="36"/>
      <c r="G295" s="36"/>
      <c r="H295" s="36"/>
    </row>
    <row r="296" spans="6:8" x14ac:dyDescent="0.35">
      <c r="F296" s="36"/>
      <c r="G296" s="36"/>
      <c r="H296" s="36"/>
    </row>
    <row r="298" spans="6:8" x14ac:dyDescent="0.35">
      <c r="F298" s="36"/>
      <c r="G298" s="36"/>
      <c r="H298" s="36"/>
    </row>
    <row r="299" spans="6:8" x14ac:dyDescent="0.35">
      <c r="F299" s="36"/>
      <c r="G299" s="36"/>
      <c r="H299" s="36"/>
    </row>
    <row r="301" spans="6:8" x14ac:dyDescent="0.35">
      <c r="F301" s="36"/>
      <c r="G301" s="36"/>
      <c r="H301" s="36"/>
    </row>
    <row r="302" spans="6:8" x14ac:dyDescent="0.35">
      <c r="F302" s="36"/>
      <c r="G302" s="36"/>
      <c r="H302" s="36"/>
    </row>
    <row r="304" spans="6:8" x14ac:dyDescent="0.35">
      <c r="F304" s="36"/>
      <c r="G304" s="36"/>
      <c r="H304" s="36"/>
    </row>
    <row r="305" spans="6:8" x14ac:dyDescent="0.35">
      <c r="F305" s="36"/>
      <c r="G305" s="36"/>
      <c r="H305" s="36"/>
    </row>
    <row r="307" spans="6:8" x14ac:dyDescent="0.35">
      <c r="F307" s="36"/>
      <c r="G307" s="36"/>
      <c r="H307" s="36"/>
    </row>
    <row r="308" spans="6:8" x14ac:dyDescent="0.35">
      <c r="F308" s="36"/>
      <c r="G308" s="36"/>
      <c r="H308" s="36"/>
    </row>
    <row r="310" spans="6:8" x14ac:dyDescent="0.35">
      <c r="F310" s="36"/>
      <c r="G310" s="36"/>
      <c r="H310" s="36"/>
    </row>
    <row r="311" spans="6:8" x14ac:dyDescent="0.35">
      <c r="F311" s="36"/>
      <c r="G311" s="36"/>
      <c r="H311" s="36"/>
    </row>
    <row r="313" spans="6:8" x14ac:dyDescent="0.35">
      <c r="F313" s="36"/>
      <c r="G313" s="36"/>
      <c r="H313" s="36"/>
    </row>
    <row r="314" spans="6:8" x14ac:dyDescent="0.35">
      <c r="F314" s="36"/>
      <c r="G314" s="36"/>
      <c r="H314" s="36"/>
    </row>
    <row r="316" spans="6:8" x14ac:dyDescent="0.35">
      <c r="F316" s="36"/>
      <c r="G316" s="36"/>
      <c r="H316" s="36"/>
    </row>
    <row r="317" spans="6:8" x14ac:dyDescent="0.35">
      <c r="F317" s="36"/>
      <c r="G317" s="36"/>
      <c r="H317" s="36"/>
    </row>
    <row r="319" spans="6:8" x14ac:dyDescent="0.35">
      <c r="F319" s="36"/>
      <c r="G319" s="36"/>
      <c r="H319" s="36"/>
    </row>
    <row r="320" spans="6:8" x14ac:dyDescent="0.35">
      <c r="F320" s="36"/>
      <c r="G320" s="36"/>
      <c r="H320" s="36"/>
    </row>
    <row r="322" spans="6:8" x14ac:dyDescent="0.35">
      <c r="F322" s="36"/>
      <c r="G322" s="36"/>
      <c r="H322" s="36"/>
    </row>
    <row r="323" spans="6:8" x14ac:dyDescent="0.35">
      <c r="F323" s="36"/>
      <c r="G323" s="36"/>
      <c r="H323" s="36"/>
    </row>
    <row r="325" spans="6:8" x14ac:dyDescent="0.35">
      <c r="F325" s="36"/>
      <c r="G325" s="36"/>
      <c r="H325" s="36"/>
    </row>
    <row r="326" spans="6:8" x14ac:dyDescent="0.35">
      <c r="F326" s="36"/>
      <c r="G326" s="36"/>
      <c r="H326" s="36"/>
    </row>
    <row r="328" spans="6:8" x14ac:dyDescent="0.35">
      <c r="F328" s="36"/>
      <c r="G328" s="36"/>
      <c r="H328" s="36"/>
    </row>
    <row r="329" spans="6:8" x14ac:dyDescent="0.35">
      <c r="F329" s="36"/>
      <c r="G329" s="36"/>
      <c r="H329" s="36"/>
    </row>
    <row r="331" spans="6:8" x14ac:dyDescent="0.35">
      <c r="F331" s="36"/>
      <c r="G331" s="36"/>
      <c r="H331" s="36"/>
    </row>
    <row r="332" spans="6:8" x14ac:dyDescent="0.35">
      <c r="F332" s="36"/>
      <c r="G332" s="36"/>
      <c r="H332" s="36"/>
    </row>
    <row r="334" spans="6:8" x14ac:dyDescent="0.35">
      <c r="F334" s="36"/>
      <c r="G334" s="36"/>
      <c r="H334" s="36"/>
    </row>
    <row r="335" spans="6:8" x14ac:dyDescent="0.35">
      <c r="F335" s="36"/>
      <c r="G335" s="36"/>
      <c r="H335" s="36"/>
    </row>
    <row r="337" spans="6:8" x14ac:dyDescent="0.35">
      <c r="F337" s="36"/>
      <c r="G337" s="36"/>
      <c r="H337" s="36"/>
    </row>
    <row r="338" spans="6:8" x14ac:dyDescent="0.35">
      <c r="F338" s="36"/>
      <c r="G338" s="36"/>
      <c r="H338" s="36"/>
    </row>
    <row r="340" spans="6:8" x14ac:dyDescent="0.35">
      <c r="F340" s="36"/>
      <c r="G340" s="36"/>
      <c r="H340" s="36"/>
    </row>
    <row r="341" spans="6:8" x14ac:dyDescent="0.35">
      <c r="F341" s="36"/>
      <c r="G341" s="36"/>
      <c r="H341" s="36"/>
    </row>
    <row r="343" spans="6:8" x14ac:dyDescent="0.35">
      <c r="F343" s="36"/>
      <c r="G343" s="36"/>
      <c r="H343" s="36"/>
    </row>
    <row r="344" spans="6:8" x14ac:dyDescent="0.35">
      <c r="F344" s="36"/>
      <c r="G344" s="36"/>
      <c r="H344" s="36"/>
    </row>
    <row r="346" spans="6:8" x14ac:dyDescent="0.35">
      <c r="F346" s="36"/>
      <c r="G346" s="36"/>
      <c r="H346" s="36"/>
    </row>
    <row r="347" spans="6:8" x14ac:dyDescent="0.35">
      <c r="F347" s="36"/>
      <c r="G347" s="36"/>
      <c r="H347" s="36"/>
    </row>
    <row r="349" spans="6:8" x14ac:dyDescent="0.35">
      <c r="F349" s="36"/>
      <c r="G349" s="36"/>
      <c r="H349" s="36"/>
    </row>
    <row r="350" spans="6:8" x14ac:dyDescent="0.35">
      <c r="F350" s="36"/>
      <c r="G350" s="36"/>
      <c r="H350" s="36"/>
    </row>
    <row r="352" spans="6:8" x14ac:dyDescent="0.35">
      <c r="F352" s="36"/>
      <c r="G352" s="36"/>
      <c r="H352" s="36"/>
    </row>
    <row r="353" spans="6:8" x14ac:dyDescent="0.35">
      <c r="F353" s="36"/>
      <c r="G353" s="36"/>
      <c r="H353" s="36"/>
    </row>
    <row r="355" spans="6:8" x14ac:dyDescent="0.35">
      <c r="F355" s="36"/>
      <c r="G355" s="36"/>
      <c r="H355" s="36"/>
    </row>
    <row r="356" spans="6:8" x14ac:dyDescent="0.35">
      <c r="F356" s="36"/>
      <c r="G356" s="36"/>
      <c r="H356" s="36"/>
    </row>
    <row r="358" spans="6:8" x14ac:dyDescent="0.35">
      <c r="F358" s="36"/>
      <c r="G358" s="36"/>
      <c r="H358" s="36"/>
    </row>
    <row r="359" spans="6:8" x14ac:dyDescent="0.35">
      <c r="F359" s="36"/>
      <c r="G359" s="36"/>
      <c r="H359" s="36"/>
    </row>
    <row r="361" spans="6:8" x14ac:dyDescent="0.35">
      <c r="F361" s="36"/>
      <c r="G361" s="36"/>
      <c r="H361" s="36"/>
    </row>
    <row r="362" spans="6:8" x14ac:dyDescent="0.35">
      <c r="F362" s="36"/>
      <c r="G362" s="36"/>
      <c r="H362" s="36"/>
    </row>
    <row r="364" spans="6:8" x14ac:dyDescent="0.35">
      <c r="F364" s="36"/>
      <c r="G364" s="36"/>
      <c r="H364" s="36"/>
    </row>
    <row r="365" spans="6:8" x14ac:dyDescent="0.35">
      <c r="F365" s="36"/>
      <c r="G365" s="36"/>
      <c r="H365" s="36"/>
    </row>
    <row r="367" spans="6:8" x14ac:dyDescent="0.35">
      <c r="F367" s="36"/>
      <c r="G367" s="36"/>
      <c r="H367" s="36"/>
    </row>
    <row r="368" spans="6:8" x14ac:dyDescent="0.35">
      <c r="F368" s="36"/>
      <c r="G368" s="36"/>
      <c r="H368" s="36"/>
    </row>
    <row r="370" spans="6:8" x14ac:dyDescent="0.35">
      <c r="F370" s="36"/>
      <c r="G370" s="36"/>
      <c r="H370" s="36"/>
    </row>
    <row r="371" spans="6:8" x14ac:dyDescent="0.35">
      <c r="F371" s="36"/>
      <c r="G371" s="36"/>
      <c r="H371" s="36"/>
    </row>
    <row r="373" spans="6:8" x14ac:dyDescent="0.35">
      <c r="F373" s="36"/>
      <c r="G373" s="36"/>
      <c r="H373" s="36"/>
    </row>
    <row r="374" spans="6:8" x14ac:dyDescent="0.35">
      <c r="F374" s="36"/>
      <c r="G374" s="36"/>
      <c r="H374" s="36"/>
    </row>
    <row r="376" spans="6:8" x14ac:dyDescent="0.35">
      <c r="F376" s="36"/>
      <c r="G376" s="36"/>
      <c r="H376" s="36"/>
    </row>
    <row r="377" spans="6:8" x14ac:dyDescent="0.35">
      <c r="F377" s="36"/>
      <c r="G377" s="36"/>
      <c r="H377" s="36"/>
    </row>
    <row r="379" spans="6:8" x14ac:dyDescent="0.35">
      <c r="F379" s="36"/>
      <c r="G379" s="36"/>
      <c r="H379" s="36"/>
    </row>
    <row r="380" spans="6:8" x14ac:dyDescent="0.35">
      <c r="F380" s="36"/>
      <c r="G380" s="36"/>
      <c r="H380" s="36"/>
    </row>
    <row r="382" spans="6:8" x14ac:dyDescent="0.35">
      <c r="F382" s="36"/>
      <c r="G382" s="36"/>
      <c r="H382" s="36"/>
    </row>
    <row r="383" spans="6:8" x14ac:dyDescent="0.35">
      <c r="F383" s="36"/>
      <c r="G383" s="36"/>
      <c r="H383" s="36"/>
    </row>
    <row r="385" spans="6:8" x14ac:dyDescent="0.35">
      <c r="F385" s="36"/>
      <c r="G385" s="36"/>
      <c r="H385" s="36"/>
    </row>
    <row r="386" spans="6:8" x14ac:dyDescent="0.35">
      <c r="F386" s="36"/>
      <c r="G386" s="36"/>
      <c r="H386" s="36"/>
    </row>
    <row r="388" spans="6:8" x14ac:dyDescent="0.35">
      <c r="F388" s="36"/>
      <c r="G388" s="36"/>
      <c r="H388" s="36"/>
    </row>
    <row r="389" spans="6:8" x14ac:dyDescent="0.35">
      <c r="F389" s="36"/>
      <c r="G389" s="36"/>
      <c r="H389" s="36"/>
    </row>
    <row r="391" spans="6:8" x14ac:dyDescent="0.35">
      <c r="F391" s="36"/>
      <c r="G391" s="36"/>
      <c r="H391" s="36"/>
    </row>
    <row r="392" spans="6:8" x14ac:dyDescent="0.35">
      <c r="F392" s="36"/>
      <c r="G392" s="36"/>
      <c r="H392" s="36"/>
    </row>
    <row r="394" spans="6:8" x14ac:dyDescent="0.35">
      <c r="F394" s="36"/>
      <c r="G394" s="36"/>
      <c r="H394" s="36"/>
    </row>
    <row r="395" spans="6:8" x14ac:dyDescent="0.35">
      <c r="F395" s="36"/>
      <c r="G395" s="36"/>
      <c r="H395" s="36"/>
    </row>
    <row r="397" spans="6:8" x14ac:dyDescent="0.35">
      <c r="F397" s="36"/>
      <c r="G397" s="36"/>
      <c r="H397" s="36"/>
    </row>
    <row r="398" spans="6:8" x14ac:dyDescent="0.35">
      <c r="F398" s="36"/>
      <c r="G398" s="36"/>
      <c r="H398" s="36"/>
    </row>
    <row r="400" spans="6:8" x14ac:dyDescent="0.35">
      <c r="F400" s="36"/>
      <c r="G400" s="36"/>
      <c r="H400" s="36"/>
    </row>
    <row r="401" spans="6:8" x14ac:dyDescent="0.35">
      <c r="F401" s="36"/>
      <c r="G401" s="36"/>
      <c r="H401" s="36"/>
    </row>
    <row r="403" spans="6:8" x14ac:dyDescent="0.35">
      <c r="F403" s="36"/>
      <c r="G403" s="36"/>
      <c r="H403" s="36"/>
    </row>
    <row r="404" spans="6:8" x14ac:dyDescent="0.35">
      <c r="F404" s="36"/>
      <c r="G404" s="36"/>
      <c r="H404" s="36"/>
    </row>
    <row r="406" spans="6:8" x14ac:dyDescent="0.35">
      <c r="F406" s="36"/>
      <c r="G406" s="36"/>
      <c r="H406" s="36"/>
    </row>
    <row r="407" spans="6:8" x14ac:dyDescent="0.35">
      <c r="F407" s="36"/>
      <c r="G407" s="36"/>
      <c r="H407" s="36"/>
    </row>
    <row r="409" spans="6:8" x14ac:dyDescent="0.35">
      <c r="F409" s="36"/>
      <c r="G409" s="36"/>
      <c r="H409" s="36"/>
    </row>
    <row r="410" spans="6:8" x14ac:dyDescent="0.35">
      <c r="F410" s="36"/>
      <c r="G410" s="36"/>
      <c r="H410" s="36"/>
    </row>
    <row r="412" spans="6:8" x14ac:dyDescent="0.35">
      <c r="F412" s="36"/>
      <c r="G412" s="36"/>
      <c r="H412" s="36"/>
    </row>
    <row r="413" spans="6:8" x14ac:dyDescent="0.35">
      <c r="F413" s="36"/>
      <c r="G413" s="36"/>
      <c r="H413" s="36"/>
    </row>
    <row r="415" spans="6:8" x14ac:dyDescent="0.35">
      <c r="F415" s="36"/>
      <c r="G415" s="36"/>
      <c r="H415" s="36"/>
    </row>
    <row r="416" spans="6:8" x14ac:dyDescent="0.35">
      <c r="F416" s="36"/>
      <c r="G416" s="36"/>
      <c r="H416" s="36"/>
    </row>
    <row r="418" spans="6:8" x14ac:dyDescent="0.35">
      <c r="F418" s="36"/>
      <c r="G418" s="36"/>
      <c r="H418" s="36"/>
    </row>
    <row r="419" spans="6:8" x14ac:dyDescent="0.35">
      <c r="F419" s="36"/>
      <c r="G419" s="36"/>
      <c r="H419" s="36"/>
    </row>
    <row r="421" spans="6:8" x14ac:dyDescent="0.35">
      <c r="F421" s="36"/>
      <c r="G421" s="36"/>
      <c r="H421" s="36"/>
    </row>
    <row r="422" spans="6:8" x14ac:dyDescent="0.35">
      <c r="F422" s="36"/>
      <c r="G422" s="36"/>
      <c r="H422" s="36"/>
    </row>
    <row r="424" spans="6:8" x14ac:dyDescent="0.35">
      <c r="F424" s="36"/>
      <c r="G424" s="36"/>
      <c r="H424" s="36"/>
    </row>
    <row r="425" spans="6:8" x14ac:dyDescent="0.35">
      <c r="F425" s="36"/>
      <c r="G425" s="36"/>
      <c r="H425" s="36"/>
    </row>
    <row r="427" spans="6:8" x14ac:dyDescent="0.35">
      <c r="F427" s="36"/>
      <c r="G427" s="36"/>
      <c r="H427" s="36"/>
    </row>
    <row r="428" spans="6:8" x14ac:dyDescent="0.35">
      <c r="F428" s="36"/>
      <c r="G428" s="36"/>
      <c r="H428" s="36"/>
    </row>
    <row r="430" spans="6:8" x14ac:dyDescent="0.35">
      <c r="F430" s="36"/>
      <c r="G430" s="36"/>
      <c r="H430" s="36"/>
    </row>
    <row r="431" spans="6:8" x14ac:dyDescent="0.35">
      <c r="F431" s="36"/>
      <c r="G431" s="36"/>
      <c r="H431" s="36"/>
    </row>
    <row r="433" spans="6:8" x14ac:dyDescent="0.35">
      <c r="F433" s="36"/>
      <c r="G433" s="36"/>
      <c r="H433" s="36"/>
    </row>
    <row r="434" spans="6:8" x14ac:dyDescent="0.35">
      <c r="F434" s="36"/>
      <c r="G434" s="36"/>
      <c r="H434" s="36"/>
    </row>
    <row r="436" spans="6:8" x14ac:dyDescent="0.35">
      <c r="F436" s="36"/>
      <c r="G436" s="36"/>
      <c r="H436" s="36"/>
    </row>
    <row r="437" spans="6:8" x14ac:dyDescent="0.35">
      <c r="F437" s="36"/>
      <c r="G437" s="36"/>
      <c r="H437" s="36"/>
    </row>
    <row r="439" spans="6:8" x14ac:dyDescent="0.35">
      <c r="F439" s="36"/>
      <c r="G439" s="36"/>
      <c r="H439" s="36"/>
    </row>
    <row r="440" spans="6:8" x14ac:dyDescent="0.35">
      <c r="F440" s="36"/>
      <c r="G440" s="36"/>
      <c r="H440" s="36"/>
    </row>
    <row r="442" spans="6:8" x14ac:dyDescent="0.35">
      <c r="F442" s="36"/>
      <c r="G442" s="36"/>
      <c r="H442" s="36"/>
    </row>
    <row r="443" spans="6:8" x14ac:dyDescent="0.35">
      <c r="F443" s="36"/>
      <c r="G443" s="36"/>
      <c r="H443" s="36"/>
    </row>
    <row r="445" spans="6:8" x14ac:dyDescent="0.35">
      <c r="F445" s="36"/>
      <c r="G445" s="36"/>
      <c r="H445" s="36"/>
    </row>
    <row r="446" spans="6:8" x14ac:dyDescent="0.35">
      <c r="F446" s="36"/>
      <c r="G446" s="36"/>
      <c r="H446" s="36"/>
    </row>
    <row r="448" spans="6:8" x14ac:dyDescent="0.35">
      <c r="F448" s="36"/>
      <c r="G448" s="36"/>
      <c r="H448" s="36"/>
    </row>
    <row r="449" spans="6:8" x14ac:dyDescent="0.35">
      <c r="F449" s="36"/>
      <c r="G449" s="36"/>
      <c r="H449" s="36"/>
    </row>
    <row r="451" spans="6:8" x14ac:dyDescent="0.35">
      <c r="F451" s="36"/>
      <c r="G451" s="36"/>
      <c r="H451" s="36"/>
    </row>
    <row r="452" spans="6:8" x14ac:dyDescent="0.35">
      <c r="F452" s="36"/>
      <c r="G452" s="36"/>
      <c r="H452"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H2" sqref="H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10124</v>
      </c>
      <c r="B1" s="32" t="s">
        <v>10057</v>
      </c>
      <c r="C1" s="32" t="s">
        <v>10058</v>
      </c>
      <c r="D1" s="32" t="s">
        <v>10068</v>
      </c>
      <c r="E1" s="32" t="s">
        <v>10125</v>
      </c>
      <c r="F1" s="32" t="s">
        <v>10513</v>
      </c>
      <c r="G1" s="32" t="s">
        <v>10514</v>
      </c>
      <c r="H1" s="32" t="s">
        <v>10515</v>
      </c>
      <c r="I1" s="32" t="str">
        <f>AO1</f>
        <v>Nova RT | TARIFA LÍQUIDA pós MODICIDADE TARIFÁRIA</v>
      </c>
      <c r="J1" s="32" t="str">
        <f>BM1</f>
        <v>% EF RT &amp; CM | Eficiência Valorização RT + Custos Movimentação:
 (Esforço s/ Tarifa Munícipe)</v>
      </c>
      <c r="K1" s="32" t="s">
        <v>10069</v>
      </c>
      <c r="L1" s="32" t="s">
        <v>10070</v>
      </c>
      <c r="M1" s="32" t="s">
        <v>10071</v>
      </c>
      <c r="N1" s="32" t="s">
        <v>10072</v>
      </c>
      <c r="O1" s="32" t="s">
        <v>10073</v>
      </c>
      <c r="P1" s="32" t="s">
        <v>10074</v>
      </c>
      <c r="Q1" s="32" t="s">
        <v>10075</v>
      </c>
      <c r="R1" s="32" t="s">
        <v>10076</v>
      </c>
      <c r="S1" s="32" t="s">
        <v>10077</v>
      </c>
      <c r="T1" s="32" t="s">
        <v>10078</v>
      </c>
      <c r="U1" s="32" t="s">
        <v>10079</v>
      </c>
      <c r="V1" s="32" t="s">
        <v>10080</v>
      </c>
      <c r="W1" s="32" t="s">
        <v>10081</v>
      </c>
      <c r="X1" s="32" t="s">
        <v>10082</v>
      </c>
      <c r="Y1" s="32" t="s">
        <v>10083</v>
      </c>
      <c r="Z1" s="32" t="s">
        <v>10084</v>
      </c>
      <c r="AA1" s="32" t="s">
        <v>10085</v>
      </c>
      <c r="AB1" s="32" t="s">
        <v>10086</v>
      </c>
      <c r="AC1" s="32" t="s">
        <v>10087</v>
      </c>
      <c r="AD1" s="32" t="s">
        <v>10088</v>
      </c>
      <c r="AE1" s="32" t="s">
        <v>10089</v>
      </c>
      <c r="AF1" s="32" t="s">
        <v>10090</v>
      </c>
      <c r="AG1" s="32" t="s">
        <v>10091</v>
      </c>
      <c r="AH1" s="32" t="s">
        <v>10092</v>
      </c>
      <c r="AI1" s="32" t="s">
        <v>10093</v>
      </c>
      <c r="AJ1" s="32" t="s">
        <v>10094</v>
      </c>
      <c r="AK1" s="32" t="s">
        <v>10095</v>
      </c>
      <c r="AL1" s="32" t="s">
        <v>10096</v>
      </c>
      <c r="AM1" s="32" t="s">
        <v>10097</v>
      </c>
      <c r="AN1" s="32" t="s">
        <v>10098</v>
      </c>
      <c r="AO1" s="32" t="s">
        <v>10099</v>
      </c>
      <c r="AP1" s="32" t="s">
        <v>10100</v>
      </c>
      <c r="AQ1" s="32" t="s">
        <v>10101</v>
      </c>
      <c r="AR1" s="32" t="s">
        <v>10102</v>
      </c>
      <c r="AS1" s="32" t="s">
        <v>10103</v>
      </c>
      <c r="AT1" s="32" t="s">
        <v>10104</v>
      </c>
      <c r="AU1" s="32" t="s">
        <v>10105</v>
      </c>
      <c r="AV1" s="32" t="s">
        <v>10106</v>
      </c>
      <c r="AW1" s="32" t="s">
        <v>10107</v>
      </c>
      <c r="AX1" s="32" t="s">
        <v>10108</v>
      </c>
      <c r="AY1" s="32" t="s">
        <v>10109</v>
      </c>
      <c r="AZ1" s="32" t="s">
        <v>10110</v>
      </c>
      <c r="BA1" s="32" t="s">
        <v>10111</v>
      </c>
      <c r="BB1" s="32" t="s">
        <v>10112</v>
      </c>
      <c r="BC1" s="32" t="s">
        <v>10113</v>
      </c>
      <c r="BD1" s="32" t="s">
        <v>10114</v>
      </c>
      <c r="BE1" s="32" t="s">
        <v>10115</v>
      </c>
      <c r="BF1" s="32" t="s">
        <v>10116</v>
      </c>
      <c r="BG1" s="32" t="s">
        <v>10117</v>
      </c>
      <c r="BH1" s="32" t="s">
        <v>10118</v>
      </c>
      <c r="BI1" s="32" t="s">
        <v>10119</v>
      </c>
      <c r="BJ1" s="32" t="s">
        <v>10120</v>
      </c>
      <c r="BK1" s="32" t="s">
        <v>10121</v>
      </c>
      <c r="BL1" s="32" t="s">
        <v>10122</v>
      </c>
      <c r="BM1" s="32" t="s">
        <v>10123</v>
      </c>
    </row>
    <row r="2" spans="1:65" x14ac:dyDescent="0.35">
      <c r="BK2" s="25">
        <v>470.77290060395865</v>
      </c>
      <c r="BL2" s="25">
        <v>1.0972796334470287</v>
      </c>
      <c r="BM2" s="25">
        <v>0.37311152758796257</v>
      </c>
    </row>
    <row r="3" spans="1:65" x14ac:dyDescent="0.35">
      <c r="BK3" s="25">
        <v>393.04946964334886</v>
      </c>
      <c r="BL3" s="25">
        <v>0.84088655874934604</v>
      </c>
      <c r="BM3" s="25">
        <v>0.2687137330789246</v>
      </c>
    </row>
    <row r="4" spans="1:65" x14ac:dyDescent="0.35">
      <c r="BK4" s="25">
        <v>400.72223740216572</v>
      </c>
      <c r="BL4" s="25">
        <v>0.86619738835131399</v>
      </c>
      <c r="BM4" s="25">
        <v>0.2794378472038464</v>
      </c>
    </row>
    <row r="5" spans="1:65" x14ac:dyDescent="0.35">
      <c r="BK5" s="25">
        <v>380.46565817643216</v>
      </c>
      <c r="BL5" s="25">
        <v>1.0500660380866917</v>
      </c>
      <c r="BM5" s="25">
        <v>0.30790369399146339</v>
      </c>
    </row>
    <row r="6" spans="1:65" x14ac:dyDescent="0.35">
      <c r="BK6" s="25">
        <v>390.89034981083887</v>
      </c>
      <c r="BL6" s="25">
        <v>0.62383684898453662</v>
      </c>
      <c r="BM6" s="25">
        <v>0.21448586409411563</v>
      </c>
    </row>
    <row r="7" spans="1:65" x14ac:dyDescent="0.35">
      <c r="BK7" s="25">
        <v>758.77511351503415</v>
      </c>
      <c r="BL7" s="25">
        <v>0.42968972742158068</v>
      </c>
      <c r="BM7" s="25">
        <v>0.26199064848964848</v>
      </c>
    </row>
    <row r="8" spans="1:65" x14ac:dyDescent="0.35">
      <c r="BK8" s="25">
        <v>903.24772429249936</v>
      </c>
      <c r="BL8" s="25">
        <v>-0.30313930427757457</v>
      </c>
      <c r="BM8" s="25">
        <v>-0.24060499132227289</v>
      </c>
    </row>
    <row r="9" spans="1:65" x14ac:dyDescent="0.35">
      <c r="I9" s="65"/>
      <c r="J9" s="66"/>
      <c r="BK9" s="25">
        <v>470.77290060395865</v>
      </c>
      <c r="BL9" s="25">
        <v>1.0972796334470287</v>
      </c>
      <c r="BM9" s="25">
        <v>0.37311152758796257</v>
      </c>
    </row>
    <row r="10" spans="1:65" x14ac:dyDescent="0.35">
      <c r="BK10" s="25" t="e">
        <f>(BK9*N9)/(N9)</f>
        <v>#DIV/0!</v>
      </c>
      <c r="BL10" s="25" t="e">
        <f>(BL9*N9)/(N9)</f>
        <v>#DIV/0!</v>
      </c>
      <c r="BM10" s="25" t="e">
        <f>(BM9*N9)/(N9)</f>
        <v>#DIV/0!</v>
      </c>
    </row>
    <row r="11" spans="1:65" x14ac:dyDescent="0.35">
      <c r="BK11" s="25">
        <v>490.13036565395862</v>
      </c>
      <c r="BL11" s="25">
        <v>1.1611357952399599</v>
      </c>
      <c r="BM11" s="25">
        <v>0.40358793610442745</v>
      </c>
    </row>
    <row r="12" spans="1:65" x14ac:dyDescent="0.35">
      <c r="BK12" s="25">
        <v>432.86917773733217</v>
      </c>
      <c r="BL12" s="25">
        <v>0.97224331006099041</v>
      </c>
      <c r="BM12" s="25">
        <v>0.32490766761337209</v>
      </c>
    </row>
    <row r="13" spans="1:65" x14ac:dyDescent="0.35">
      <c r="BK13" s="25">
        <v>430.36719278555859</v>
      </c>
      <c r="BL13" s="25">
        <v>0.963989793628376</v>
      </c>
      <c r="BM13" s="25">
        <v>0.3211165920637491</v>
      </c>
    </row>
    <row r="14" spans="1:65" x14ac:dyDescent="0.35">
      <c r="BK14" s="25">
        <v>399.82312322643213</v>
      </c>
      <c r="BL14" s="25">
        <v>1.1228187056242311</v>
      </c>
      <c r="BM14" s="25">
        <v>0.3364130841498934</v>
      </c>
    </row>
    <row r="15" spans="1:65" x14ac:dyDescent="0.35">
      <c r="BK15" s="25">
        <v>428.22880296833887</v>
      </c>
      <c r="BL15" s="25">
        <v>0.7329079205400395</v>
      </c>
      <c r="BM15" s="25">
        <v>0.26180417013621077</v>
      </c>
    </row>
    <row r="16" spans="1:65" x14ac:dyDescent="0.35">
      <c r="BK16" s="25">
        <v>837.06494990068938</v>
      </c>
      <c r="BL16" s="25">
        <v>0.55085577011370823</v>
      </c>
      <c r="BM16" s="25">
        <v>0.36266049541990431</v>
      </c>
    </row>
    <row r="17" spans="9:65" x14ac:dyDescent="0.35">
      <c r="BK17" s="25">
        <v>981.5375606781547</v>
      </c>
      <c r="BL17" s="25">
        <v>-0.25206771422308988</v>
      </c>
      <c r="BM17" s="25">
        <v>-0.20852155680579487</v>
      </c>
    </row>
    <row r="18" spans="9:65" x14ac:dyDescent="0.35">
      <c r="I18" s="65"/>
      <c r="J18" s="66"/>
      <c r="BK18" s="25">
        <v>490.13036565395862</v>
      </c>
      <c r="BL18" s="25">
        <v>1.1611357952399599</v>
      </c>
      <c r="BM18" s="25">
        <v>0.40358793610442745</v>
      </c>
    </row>
    <row r="19" spans="9:65" x14ac:dyDescent="0.35">
      <c r="BK19" s="25" t="e">
        <f>(BK18*N18)/(N18)</f>
        <v>#DIV/0!</v>
      </c>
      <c r="BL19" s="25" t="e">
        <f>(BL18*N18)/(N18)</f>
        <v>#DIV/0!</v>
      </c>
      <c r="BM19" s="25" t="e">
        <f>(BM18*N18)/(N18)</f>
        <v>#DIV/0!</v>
      </c>
    </row>
    <row r="20" spans="9:65" x14ac:dyDescent="0.35">
      <c r="BK20" s="25">
        <v>515.03638826691508</v>
      </c>
      <c r="BL20" s="25">
        <v>1.2432954688068951</v>
      </c>
      <c r="BM20" s="25">
        <v>0.42276176233442042</v>
      </c>
    </row>
    <row r="21" spans="9:65" x14ac:dyDescent="0.35">
      <c r="BK21" s="25">
        <v>437.31295730630524</v>
      </c>
      <c r="BL21" s="25">
        <v>0.9869023941092121</v>
      </c>
      <c r="BM21" s="25">
        <v>0.31537455765738359</v>
      </c>
    </row>
    <row r="22" spans="9:65" x14ac:dyDescent="0.35">
      <c r="BK22" s="25">
        <v>444.98572506512215</v>
      </c>
      <c r="BL22" s="25">
        <v>1.0122132237111801</v>
      </c>
      <c r="BM22" s="25">
        <v>0.32654298887172167</v>
      </c>
    </row>
    <row r="23" spans="9:65" x14ac:dyDescent="0.35">
      <c r="BK23" s="25">
        <v>423.98070813713639</v>
      </c>
      <c r="BL23" s="25">
        <v>1.2136120372396404</v>
      </c>
      <c r="BM23" s="25">
        <v>0.35585917055222455</v>
      </c>
    </row>
    <row r="24" spans="9:65" x14ac:dyDescent="0.35">
      <c r="BK24" s="25">
        <v>436.91662397192897</v>
      </c>
      <c r="BL24" s="25">
        <v>0.75828631375699684</v>
      </c>
      <c r="BM24" s="25">
        <v>0.26071190809208294</v>
      </c>
    </row>
    <row r="25" spans="9:65" x14ac:dyDescent="0.35">
      <c r="BK25" s="25">
        <v>806.79620459841578</v>
      </c>
      <c r="BL25" s="25">
        <v>0.50460274476540801</v>
      </c>
      <c r="BM25" s="25">
        <v>0.30714895258342428</v>
      </c>
    </row>
    <row r="26" spans="9:65" x14ac:dyDescent="0.35">
      <c r="BK26" s="25">
        <v>951.26881537588156</v>
      </c>
      <c r="BL26" s="25">
        <v>-0.27169229918137278</v>
      </c>
      <c r="BM26" s="25">
        <v>-0.2154567411072135</v>
      </c>
    </row>
    <row r="27" spans="9:65" x14ac:dyDescent="0.35">
      <c r="I27" s="65"/>
      <c r="J27" s="66"/>
      <c r="BK27" s="25">
        <v>515.03638826691508</v>
      </c>
      <c r="BL27" s="25">
        <v>1.2432954688068951</v>
      </c>
      <c r="BM27" s="25">
        <v>0.42276176233442042</v>
      </c>
    </row>
    <row r="28" spans="9:65" x14ac:dyDescent="0.35">
      <c r="BK28" s="25" t="e">
        <f>(BK27*N27)/(N27)</f>
        <v>#DIV/0!</v>
      </c>
      <c r="BL28" s="25" t="e">
        <f>(BL27*N27)/(N27)</f>
        <v>#DIV/0!</v>
      </c>
      <c r="BM28" s="25" t="e">
        <f>(BM27*N27)/(N27)</f>
        <v>#DIV/0!</v>
      </c>
    </row>
    <row r="29" spans="9:65" x14ac:dyDescent="0.35">
      <c r="BK29" s="25">
        <v>470.77290060395865</v>
      </c>
      <c r="BL29" s="25">
        <v>1.0972796334470287</v>
      </c>
      <c r="BM29" s="25">
        <v>0.37311152758796257</v>
      </c>
    </row>
    <row r="30" spans="9:65" x14ac:dyDescent="0.35">
      <c r="BK30" s="25">
        <v>393.04946964334886</v>
      </c>
      <c r="BL30" s="25">
        <v>0.84088655874934604</v>
      </c>
      <c r="BM30" s="25">
        <v>0.2687137330789246</v>
      </c>
    </row>
    <row r="31" spans="9:65" x14ac:dyDescent="0.35">
      <c r="BK31" s="25">
        <v>400.72223740216572</v>
      </c>
      <c r="BL31" s="25">
        <v>0.86619738835131399</v>
      </c>
      <c r="BM31" s="25">
        <v>0.2794378472038464</v>
      </c>
    </row>
    <row r="32" spans="9:65" x14ac:dyDescent="0.35">
      <c r="BK32" s="25">
        <v>380.46565817643216</v>
      </c>
      <c r="BL32" s="25">
        <v>1.0500660380866917</v>
      </c>
      <c r="BM32" s="25">
        <v>0.30790369399146339</v>
      </c>
    </row>
    <row r="33" spans="9:65" x14ac:dyDescent="0.35">
      <c r="BK33" s="25">
        <v>390.89034981083887</v>
      </c>
      <c r="BL33" s="25">
        <v>0.62383684898453662</v>
      </c>
      <c r="BM33" s="25">
        <v>0.21448586409411563</v>
      </c>
    </row>
    <row r="34" spans="9:65" x14ac:dyDescent="0.35">
      <c r="BK34" s="25">
        <v>758.77511351503415</v>
      </c>
      <c r="BL34" s="25">
        <v>0.42968972742158068</v>
      </c>
      <c r="BM34" s="25">
        <v>0.26199064848964848</v>
      </c>
    </row>
    <row r="35" spans="9:65" x14ac:dyDescent="0.35">
      <c r="BK35" s="25">
        <v>903.24772429249936</v>
      </c>
      <c r="BL35" s="25">
        <v>-0.30313930427757457</v>
      </c>
      <c r="BM35" s="25">
        <v>-0.24060499132227289</v>
      </c>
    </row>
    <row r="36" spans="9:65" x14ac:dyDescent="0.35">
      <c r="I36" s="65"/>
      <c r="J36" s="66"/>
      <c r="BK36" s="25">
        <v>470.77290060395865</v>
      </c>
      <c r="BL36" s="25">
        <v>1.0972796334470287</v>
      </c>
      <c r="BM36" s="25">
        <v>0.37311152758796257</v>
      </c>
    </row>
    <row r="37" spans="9:65" x14ac:dyDescent="0.35">
      <c r="BK37" s="25" t="e">
        <f>(BK36*N36)/(N36)</f>
        <v>#DIV/0!</v>
      </c>
      <c r="BL37" s="25" t="e">
        <f>(BL36*N36)/(N36)</f>
        <v>#DIV/0!</v>
      </c>
      <c r="BM37" s="25" t="e">
        <f>(BM36*N36)/(N36)</f>
        <v>#DIV/0!</v>
      </c>
    </row>
    <row r="38" spans="9:65" x14ac:dyDescent="0.35">
      <c r="BK38" s="25">
        <v>490.13036565395862</v>
      </c>
      <c r="BL38" s="25">
        <v>1.1611357952399599</v>
      </c>
      <c r="BM38" s="25">
        <v>0.40358793610442745</v>
      </c>
    </row>
    <row r="39" spans="9:65" x14ac:dyDescent="0.35">
      <c r="BK39" s="25">
        <v>432.86917773733217</v>
      </c>
      <c r="BL39" s="25">
        <v>0.97224331006099041</v>
      </c>
      <c r="BM39" s="25">
        <v>0.32490766761337209</v>
      </c>
    </row>
    <row r="40" spans="9:65" x14ac:dyDescent="0.35">
      <c r="BK40" s="25">
        <v>430.36719278555859</v>
      </c>
      <c r="BL40" s="25">
        <v>0.963989793628376</v>
      </c>
      <c r="BM40" s="25">
        <v>0.3211165920637491</v>
      </c>
    </row>
    <row r="41" spans="9:65" x14ac:dyDescent="0.35">
      <c r="BK41" s="25">
        <v>399.82312322643213</v>
      </c>
      <c r="BL41" s="25">
        <v>1.1228187056242311</v>
      </c>
      <c r="BM41" s="25">
        <v>0.3364130841498934</v>
      </c>
    </row>
    <row r="42" spans="9:65" x14ac:dyDescent="0.35">
      <c r="BK42" s="25">
        <v>428.22880296833887</v>
      </c>
      <c r="BL42" s="25">
        <v>0.7329079205400395</v>
      </c>
      <c r="BM42" s="25">
        <v>0.26180417013621077</v>
      </c>
    </row>
    <row r="43" spans="9:65" x14ac:dyDescent="0.35">
      <c r="BK43" s="25">
        <v>837.06494990068938</v>
      </c>
      <c r="BL43" s="25">
        <v>0.55085577011370823</v>
      </c>
      <c r="BM43" s="25">
        <v>0.36266049541990431</v>
      </c>
    </row>
    <row r="44" spans="9:65" x14ac:dyDescent="0.35">
      <c r="BK44" s="25">
        <v>981.5375606781547</v>
      </c>
      <c r="BL44" s="25">
        <v>-0.25206771422308988</v>
      </c>
      <c r="BM44" s="25">
        <v>-0.20852155680579487</v>
      </c>
    </row>
    <row r="45" spans="9:65" x14ac:dyDescent="0.35">
      <c r="I45" s="65"/>
      <c r="J45" s="66"/>
      <c r="BK45" s="25">
        <v>490.13036565395862</v>
      </c>
      <c r="BL45" s="25">
        <v>1.1611357952399599</v>
      </c>
      <c r="BM45" s="25">
        <v>0.40358793610442745</v>
      </c>
    </row>
    <row r="46" spans="9:65" x14ac:dyDescent="0.35">
      <c r="BK46" s="25" t="e">
        <f>(BK45*N45)/(N45)</f>
        <v>#DIV/0!</v>
      </c>
      <c r="BL46" s="25" t="e">
        <f>(BL45*N45)/(N45)</f>
        <v>#DIV/0!</v>
      </c>
      <c r="BM46" s="25" t="e">
        <f>(BM45*N45)/(N45)</f>
        <v>#DIV/0!</v>
      </c>
    </row>
    <row r="47" spans="9:65" x14ac:dyDescent="0.35">
      <c r="BK47" s="25">
        <v>515.03638826691508</v>
      </c>
      <c r="BL47" s="25">
        <v>1.2432954688068951</v>
      </c>
      <c r="BM47" s="25">
        <v>0.42276176233442042</v>
      </c>
    </row>
    <row r="48" spans="9:65" x14ac:dyDescent="0.35">
      <c r="BK48" s="25">
        <v>437.31295730630524</v>
      </c>
      <c r="BL48" s="25">
        <v>0.9869023941092121</v>
      </c>
      <c r="BM48" s="25">
        <v>0.31537455765738359</v>
      </c>
    </row>
    <row r="49" spans="9:65" x14ac:dyDescent="0.35">
      <c r="BK49" s="25">
        <v>444.98572506512215</v>
      </c>
      <c r="BL49" s="25">
        <v>1.0122132237111801</v>
      </c>
      <c r="BM49" s="25">
        <v>0.32654298887172167</v>
      </c>
    </row>
    <row r="50" spans="9:65" x14ac:dyDescent="0.35">
      <c r="BK50" s="25">
        <v>423.98070813713639</v>
      </c>
      <c r="BL50" s="25">
        <v>1.2136120372396404</v>
      </c>
      <c r="BM50" s="25">
        <v>0.35585917055222455</v>
      </c>
    </row>
    <row r="51" spans="9:65" x14ac:dyDescent="0.35">
      <c r="BK51" s="25">
        <v>436.91662397192897</v>
      </c>
      <c r="BL51" s="25">
        <v>0.75828631375699684</v>
      </c>
      <c r="BM51" s="25">
        <v>0.26071190809208294</v>
      </c>
    </row>
    <row r="52" spans="9:65" x14ac:dyDescent="0.35">
      <c r="BK52" s="25">
        <v>806.79620459841578</v>
      </c>
      <c r="BL52" s="25">
        <v>0.50460274476540801</v>
      </c>
      <c r="BM52" s="25">
        <v>0.30714895258342428</v>
      </c>
    </row>
    <row r="53" spans="9:65" x14ac:dyDescent="0.35">
      <c r="BK53" s="25">
        <v>951.26881537588156</v>
      </c>
      <c r="BL53" s="25">
        <v>-0.27169229918137278</v>
      </c>
      <c r="BM53" s="25">
        <v>-0.2154567411072135</v>
      </c>
    </row>
    <row r="54" spans="9:65" x14ac:dyDescent="0.35">
      <c r="I54" s="65"/>
      <c r="J54" s="66"/>
      <c r="BK54" s="25">
        <v>515.03638826691508</v>
      </c>
      <c r="BL54" s="25">
        <v>1.2432954688068951</v>
      </c>
      <c r="BM54" s="25">
        <v>0.42276176233442042</v>
      </c>
    </row>
    <row r="55" spans="9:65" x14ac:dyDescent="0.35">
      <c r="BK55" s="25" t="e">
        <f>(BK54*N54)/(N54)</f>
        <v>#DIV/0!</v>
      </c>
      <c r="BL55" s="25" t="e">
        <f>(BL54*N54)/(N54)</f>
        <v>#DIV/0!</v>
      </c>
      <c r="BM55" s="25" t="e">
        <f>(BM54*N54)/(N54)</f>
        <v>#DIV/0!</v>
      </c>
    </row>
    <row r="56" spans="9:65" x14ac:dyDescent="0.35">
      <c r="BK56" s="25">
        <v>566.83087797257951</v>
      </c>
      <c r="BL56" s="25">
        <v>1.3722078652018699</v>
      </c>
      <c r="BM56" s="25">
        <v>0.74020042955176391</v>
      </c>
    </row>
    <row r="57" spans="9:65" x14ac:dyDescent="0.35">
      <c r="BK57" s="25">
        <v>435.12543437024129</v>
      </c>
      <c r="BL57" s="25">
        <v>0.94528861567674327</v>
      </c>
      <c r="BM57" s="25">
        <v>0.42624606793330772</v>
      </c>
    </row>
    <row r="58" spans="9:65" x14ac:dyDescent="0.35">
      <c r="BK58" s="25">
        <v>511.1843775871281</v>
      </c>
      <c r="BL58" s="25">
        <v>1.1918314013786631</v>
      </c>
      <c r="BM58" s="25">
        <v>0.61688702893867453</v>
      </c>
    </row>
    <row r="59" spans="9:65" x14ac:dyDescent="0.35">
      <c r="BK59" s="25">
        <v>434.81282715670659</v>
      </c>
      <c r="BL59" s="25">
        <v>1.2063384711629841</v>
      </c>
      <c r="BM59" s="25">
        <v>0.55336987484973932</v>
      </c>
    </row>
    <row r="60" spans="9:65" x14ac:dyDescent="0.35">
      <c r="BK60" s="25">
        <v>442.21917806401376</v>
      </c>
      <c r="BL60" s="25">
        <v>0.83499874422426801</v>
      </c>
      <c r="BM60" s="25">
        <v>0.42738908296775641</v>
      </c>
    </row>
    <row r="61" spans="9:65" x14ac:dyDescent="0.35">
      <c r="BK61" s="25">
        <v>970.65281608684757</v>
      </c>
      <c r="BL61" s="25">
        <v>0.83185707433971467</v>
      </c>
      <c r="BM61" s="25">
        <v>0.78650193190903273</v>
      </c>
    </row>
    <row r="62" spans="9:65" x14ac:dyDescent="0.35">
      <c r="BK62" s="25">
        <v>1151.5427155320865</v>
      </c>
      <c r="BL62" s="25">
        <v>-0.13871151380108027</v>
      </c>
      <c r="BM62" s="25">
        <v>-0.13285112967508594</v>
      </c>
    </row>
    <row r="63" spans="9:65" x14ac:dyDescent="0.35">
      <c r="I63" s="65"/>
      <c r="J63" s="66"/>
      <c r="BK63" s="25">
        <v>566.83087797257951</v>
      </c>
      <c r="BL63" s="25">
        <v>1.3722078652018699</v>
      </c>
      <c r="BM63" s="25">
        <v>0.74020042955176391</v>
      </c>
    </row>
    <row r="64" spans="9:65" x14ac:dyDescent="0.35">
      <c r="BK64" s="25">
        <v>480.6893280433514</v>
      </c>
      <c r="BL64" s="25">
        <v>1.1255788058911615</v>
      </c>
      <c r="BM64" s="25">
        <v>0.36730540851245702</v>
      </c>
    </row>
    <row r="65" spans="9:65" x14ac:dyDescent="0.35">
      <c r="BK65" s="25">
        <v>400.75234124859662</v>
      </c>
      <c r="BL65" s="25">
        <v>0.8624300165924097</v>
      </c>
      <c r="BM65" s="25">
        <v>0.26503489690465465</v>
      </c>
    </row>
    <row r="66" spans="9:65" x14ac:dyDescent="0.35">
      <c r="BK66" s="25">
        <v>409.33062161548719</v>
      </c>
      <c r="BL66" s="25">
        <v>0.89066931085813539</v>
      </c>
      <c r="BM66" s="25">
        <v>0.27651158019373268</v>
      </c>
    </row>
    <row r="67" spans="9:65" x14ac:dyDescent="0.35">
      <c r="BK67" s="25">
        <v>387.43014647816648</v>
      </c>
      <c r="BL67" s="25">
        <v>1.0709529259582098</v>
      </c>
      <c r="BM67" s="25">
        <v>0.30157953619787747</v>
      </c>
    </row>
    <row r="68" spans="9:65" x14ac:dyDescent="0.35">
      <c r="BK68" s="25">
        <v>396.4294384678463</v>
      </c>
      <c r="BL68" s="25">
        <v>0.64001733543137196</v>
      </c>
      <c r="BM68" s="25">
        <v>0.21185504563480434</v>
      </c>
    </row>
    <row r="69" spans="9:65" x14ac:dyDescent="0.35">
      <c r="BK69" s="25">
        <v>766.52667698561606</v>
      </c>
      <c r="BL69" s="25">
        <v>0.44215810744846573</v>
      </c>
      <c r="BM69" s="25">
        <v>0.25994343396483632</v>
      </c>
    </row>
    <row r="70" spans="9:65" x14ac:dyDescent="0.35">
      <c r="BK70" s="25">
        <v>915.96953196555944</v>
      </c>
      <c r="BL70" s="25">
        <v>-0.29503026943223504</v>
      </c>
      <c r="BM70" s="25">
        <v>-0.22998969202182579</v>
      </c>
    </row>
    <row r="71" spans="9:65" x14ac:dyDescent="0.35">
      <c r="I71" s="65"/>
      <c r="J71" s="66"/>
      <c r="BK71" s="25">
        <v>480.6893280433514</v>
      </c>
      <c r="BL71" s="25">
        <v>1.1255788058911615</v>
      </c>
      <c r="BM71" s="25">
        <v>0.36730540851245702</v>
      </c>
    </row>
    <row r="72" spans="9:65" x14ac:dyDescent="0.35">
      <c r="BK72" s="25" t="e">
        <f>(BK63*N63+BK71*N71)/(N63+N71)</f>
        <v>#DIV/0!</v>
      </c>
      <c r="BL72" s="25" t="e">
        <f>(BL63*N63+BL71*N71)/(N63+N71)</f>
        <v>#DIV/0!</v>
      </c>
      <c r="BM72" s="25" t="e">
        <f>(BM63*N63+BM71*N71)/(N63+N71)</f>
        <v>#DIV/0!</v>
      </c>
    </row>
    <row r="73" spans="9:65" x14ac:dyDescent="0.35">
      <c r="BK73" s="25">
        <v>586.1883430225796</v>
      </c>
      <c r="BL73" s="25">
        <v>1.4349545082093287</v>
      </c>
      <c r="BM73" s="25">
        <v>0.80116440506496278</v>
      </c>
    </row>
    <row r="74" spans="9:65" x14ac:dyDescent="0.35">
      <c r="BK74" s="25">
        <v>583.22997205606271</v>
      </c>
      <c r="BL74" s="25">
        <v>1.4253650373545348</v>
      </c>
      <c r="BM74" s="25">
        <v>0.84555877052605966</v>
      </c>
    </row>
    <row r="75" spans="9:65" x14ac:dyDescent="0.35">
      <c r="BK75" s="25">
        <v>579.03107771712803</v>
      </c>
      <c r="BL75" s="25">
        <v>1.4117544471542869</v>
      </c>
      <c r="BM75" s="25">
        <v>0.82458143957270191</v>
      </c>
    </row>
    <row r="76" spans="9:65" x14ac:dyDescent="0.35">
      <c r="BK76" s="25">
        <v>454.17029220670656</v>
      </c>
      <c r="BL76" s="25">
        <v>1.2775425500194866</v>
      </c>
      <c r="BM76" s="25">
        <v>0.60582019238543705</v>
      </c>
    </row>
    <row r="77" spans="9:65" x14ac:dyDescent="0.35">
      <c r="BK77" s="25">
        <v>479.55763122151376</v>
      </c>
      <c r="BL77" s="25">
        <v>0.94783446669557991</v>
      </c>
      <c r="BM77" s="25">
        <v>0.51487988871665047</v>
      </c>
    </row>
    <row r="78" spans="9:65" x14ac:dyDescent="0.35">
      <c r="BK78" s="25">
        <v>1001.1589095068713</v>
      </c>
      <c r="BL78" s="25">
        <v>0.88106472147477455</v>
      </c>
      <c r="BM78" s="25">
        <v>0.87367407580162781</v>
      </c>
    </row>
    <row r="79" spans="9:65" x14ac:dyDescent="0.35">
      <c r="I79" s="40"/>
      <c r="J79" s="66"/>
      <c r="BK79" s="25">
        <v>1169.9782682967984</v>
      </c>
      <c r="BL79" s="25">
        <v>-0.12665088777988676</v>
      </c>
      <c r="BM79" s="25">
        <v>-0.12271757015376887</v>
      </c>
    </row>
    <row r="80" spans="9:65" x14ac:dyDescent="0.35">
      <c r="I80" s="65"/>
      <c r="J80" s="43"/>
      <c r="BK80" s="25">
        <v>583.22997205606271</v>
      </c>
      <c r="BL80" s="25">
        <v>1.4253650373545348</v>
      </c>
      <c r="BM80" s="25">
        <v>0.84555877052605966</v>
      </c>
    </row>
    <row r="81" spans="9:65" x14ac:dyDescent="0.35">
      <c r="BK81" s="25">
        <v>500.04679309335137</v>
      </c>
      <c r="BL81" s="25">
        <v>1.1893026675983762</v>
      </c>
      <c r="BM81" s="25">
        <v>0.39634197742794497</v>
      </c>
    </row>
    <row r="82" spans="9:65" x14ac:dyDescent="0.35">
      <c r="BK82" s="25">
        <v>442.98693008030364</v>
      </c>
      <c r="BL82" s="25">
        <v>1.0014642905028137</v>
      </c>
      <c r="BM82" s="25">
        <v>0.32214195727476896</v>
      </c>
    </row>
    <row r="83" spans="9:65" x14ac:dyDescent="0.35">
      <c r="BK83" s="25">
        <v>440.18966981325184</v>
      </c>
      <c r="BL83" s="25">
        <v>0.99225584167150893</v>
      </c>
      <c r="BM83" s="25">
        <v>0.31808110890057628</v>
      </c>
    </row>
    <row r="84" spans="9:65" x14ac:dyDescent="0.35">
      <c r="BK84" s="25">
        <v>406.78761152816645</v>
      </c>
      <c r="BL84" s="25">
        <v>1.1435202888003744</v>
      </c>
      <c r="BM84" s="25">
        <v>0.32873206247856029</v>
      </c>
    </row>
    <row r="85" spans="9:65" x14ac:dyDescent="0.35">
      <c r="BK85" s="25">
        <v>433.76789162534629</v>
      </c>
      <c r="BL85" s="25">
        <v>0.74908840698687484</v>
      </c>
      <c r="BM85" s="25">
        <v>0.25724682438248148</v>
      </c>
    </row>
    <row r="86" spans="9:65" x14ac:dyDescent="0.35">
      <c r="BK86" s="25">
        <v>843.99915421012736</v>
      </c>
      <c r="BL86" s="25">
        <v>0.56209837743084734</v>
      </c>
      <c r="BM86" s="25">
        <v>0.35552492212645692</v>
      </c>
    </row>
    <row r="87" spans="9:65" x14ac:dyDescent="0.35">
      <c r="BK87" s="25">
        <v>993.44200919007051</v>
      </c>
      <c r="BL87" s="25">
        <v>-0.24450548609623149</v>
      </c>
      <c r="BM87" s="25">
        <v>-0.19841827589967398</v>
      </c>
    </row>
    <row r="88" spans="9:65" x14ac:dyDescent="0.35">
      <c r="I88" s="65"/>
      <c r="J88" s="66"/>
      <c r="BK88" s="25">
        <v>500.04679309335137</v>
      </c>
      <c r="BL88" s="25">
        <v>1.1893026675983762</v>
      </c>
      <c r="BM88" s="25">
        <v>0.39634197742794497</v>
      </c>
    </row>
    <row r="89" spans="9:65" x14ac:dyDescent="0.35">
      <c r="BK89" s="25" t="e">
        <f>(BK80*N80+BK88*N88)/(N80+N88)</f>
        <v>#DIV/0!</v>
      </c>
      <c r="BL89" s="25" t="e">
        <f>(BL80*N80+BL88*N88)/(N80+N88)</f>
        <v>#DIV/0!</v>
      </c>
      <c r="BM89" s="25" t="e">
        <f>(BM80*N80+BM88*N88)/(N80+N88)</f>
        <v>#DIV/0!</v>
      </c>
    </row>
    <row r="90" spans="9:65" x14ac:dyDescent="0.35">
      <c r="BK90" s="25">
        <v>557.6981185519935</v>
      </c>
      <c r="BL90" s="25">
        <v>1.3426042991586749</v>
      </c>
      <c r="BM90" s="25">
        <v>0.72423158630496232</v>
      </c>
    </row>
    <row r="91" spans="9:65" x14ac:dyDescent="0.35">
      <c r="BK91" s="25">
        <v>425.99267494965522</v>
      </c>
      <c r="BL91" s="25">
        <v>0.91568504963354835</v>
      </c>
      <c r="BM91" s="25">
        <v>0.4128973367485127</v>
      </c>
    </row>
    <row r="92" spans="9:65" x14ac:dyDescent="0.35">
      <c r="BK92" s="25">
        <v>502.05161816654203</v>
      </c>
      <c r="BL92" s="25">
        <v>1.162227835335468</v>
      </c>
      <c r="BM92" s="25">
        <v>0.60156434497410416</v>
      </c>
    </row>
    <row r="93" spans="9:65" x14ac:dyDescent="0.35">
      <c r="BK93" s="25">
        <v>426.06676561889918</v>
      </c>
      <c r="BL93" s="25">
        <v>1.1741671484296974</v>
      </c>
      <c r="BM93" s="25">
        <v>0.53861229125256982</v>
      </c>
    </row>
    <row r="94" spans="9:65" x14ac:dyDescent="0.35">
      <c r="BK94" s="25">
        <v>431.75762199352948</v>
      </c>
      <c r="BL94" s="25">
        <v>0.80338422520796227</v>
      </c>
      <c r="BM94" s="25">
        <v>0.4112073816366984</v>
      </c>
    </row>
    <row r="95" spans="9:65" x14ac:dyDescent="0.35">
      <c r="BK95" s="25">
        <v>957.7699057950424</v>
      </c>
      <c r="BL95" s="25">
        <v>0.80986575937856087</v>
      </c>
      <c r="BM95" s="25">
        <v>0.77574132648993255</v>
      </c>
    </row>
    <row r="96" spans="9:65" x14ac:dyDescent="0.35">
      <c r="I96" s="65"/>
      <c r="J96" s="43"/>
      <c r="BK96" s="25">
        <v>1139.6702821451818</v>
      </c>
      <c r="BL96" s="25">
        <v>-0.14727355275203258</v>
      </c>
      <c r="BM96" s="25">
        <v>-0.14180809580116044</v>
      </c>
    </row>
    <row r="97" spans="9:65" x14ac:dyDescent="0.35">
      <c r="I97" s="65"/>
      <c r="J97" s="66"/>
      <c r="BK97" s="25">
        <v>557.6981185519935</v>
      </c>
      <c r="BL97" s="25">
        <v>1.3426042991586749</v>
      </c>
      <c r="BM97" s="25">
        <v>0.72423158630496232</v>
      </c>
    </row>
    <row r="98" spans="9:65" x14ac:dyDescent="0.35">
      <c r="BK98" s="25">
        <v>522.89824802850853</v>
      </c>
      <c r="BL98" s="25">
        <v>1.2645285791697158</v>
      </c>
      <c r="BM98" s="25">
        <v>0.412648304957975</v>
      </c>
    </row>
    <row r="99" spans="9:65" x14ac:dyDescent="0.35">
      <c r="BK99" s="25">
        <v>442.96126123375365</v>
      </c>
      <c r="BL99" s="25">
        <v>1.001379789870964</v>
      </c>
      <c r="BM99" s="25">
        <v>0.30773579799494133</v>
      </c>
    </row>
    <row r="100" spans="9:65" x14ac:dyDescent="0.35">
      <c r="BK100" s="25">
        <v>451.53954160064427</v>
      </c>
      <c r="BL100" s="25">
        <v>1.0296190841366897</v>
      </c>
      <c r="BM100" s="25">
        <v>0.31964905097937829</v>
      </c>
    </row>
    <row r="101" spans="9:65" x14ac:dyDescent="0.35">
      <c r="BK101" s="25">
        <v>428.53350585791645</v>
      </c>
      <c r="BL101" s="25">
        <v>1.2250414074013005</v>
      </c>
      <c r="BM101" s="25">
        <v>0.34497073635307079</v>
      </c>
    </row>
    <row r="102" spans="9:65" x14ac:dyDescent="0.35">
      <c r="BK102" s="25">
        <v>440.93730022727971</v>
      </c>
      <c r="BL102" s="25">
        <v>0.7700312959526715</v>
      </c>
      <c r="BM102" s="25">
        <v>0.25489155732684599</v>
      </c>
    </row>
    <row r="103" spans="9:65" x14ac:dyDescent="0.35">
      <c r="BK103" s="25">
        <v>811.85387380702673</v>
      </c>
      <c r="BL103" s="25">
        <v>0.51286217248274601</v>
      </c>
      <c r="BM103" s="25">
        <v>0.30107121507308005</v>
      </c>
    </row>
    <row r="104" spans="9:65" x14ac:dyDescent="0.35">
      <c r="I104" s="40"/>
      <c r="J104" s="43"/>
      <c r="BK104" s="25">
        <v>961.29672878696988</v>
      </c>
      <c r="BL104" s="25">
        <v>-0.26536106861827635</v>
      </c>
      <c r="BM104" s="25">
        <v>-0.20670283723747271</v>
      </c>
    </row>
    <row r="105" spans="9:65" x14ac:dyDescent="0.35">
      <c r="I105" s="65"/>
      <c r="J105" s="66"/>
      <c r="BK105" s="25">
        <v>522.89824802850853</v>
      </c>
      <c r="BL105" s="25">
        <v>1.2645285791697158</v>
      </c>
      <c r="BM105" s="25">
        <v>0.412648304957975</v>
      </c>
    </row>
    <row r="106" spans="9:65" x14ac:dyDescent="0.35">
      <c r="BK106" s="25" t="e">
        <f>(BK97*N97+BK105*N105)/(N97+N105)</f>
        <v>#DIV/0!</v>
      </c>
      <c r="BL106" s="25" t="e">
        <f>(BL97*N97+BL105*N105)/(N97+N105)</f>
        <v>#DIV/0!</v>
      </c>
      <c r="BM106" s="25" t="e">
        <f>(BM97*N97+BM105*N105)/(N97+N105)</f>
        <v>#DIV/0!</v>
      </c>
    </row>
    <row r="107" spans="9:65" x14ac:dyDescent="0.35">
      <c r="BK107" s="25">
        <v>476.87806106617421</v>
      </c>
      <c r="BL107" s="25">
        <v>1.1132316318343014</v>
      </c>
      <c r="BM107" s="25">
        <v>0.36718548614098795</v>
      </c>
    </row>
    <row r="108" spans="9:65" x14ac:dyDescent="0.35">
      <c r="BK108" s="25">
        <v>397.53574241239306</v>
      </c>
      <c r="BL108" s="25">
        <v>0.85201582202184956</v>
      </c>
      <c r="BM108" s="25">
        <v>0.26448415470200642</v>
      </c>
    </row>
    <row r="109" spans="9:65" x14ac:dyDescent="0.35">
      <c r="BK109" s="25">
        <v>405.72346634864834</v>
      </c>
      <c r="BL109" s="25">
        <v>0.87897196566396363</v>
      </c>
      <c r="BM109" s="25">
        <v>0.2755407435235695</v>
      </c>
    </row>
    <row r="110" spans="9:65" x14ac:dyDescent="0.35">
      <c r="BK110" s="25">
        <v>384.24823209443821</v>
      </c>
      <c r="BL110" s="25">
        <v>1.0592633484747656</v>
      </c>
      <c r="BM110" s="25">
        <v>0.30142304004891574</v>
      </c>
    </row>
    <row r="111" spans="9:65" x14ac:dyDescent="0.35">
      <c r="BK111" s="25">
        <v>393.28307234854549</v>
      </c>
      <c r="BL111" s="25">
        <v>0.63082634075651278</v>
      </c>
      <c r="BM111" s="25">
        <v>0.21083091888158631</v>
      </c>
    </row>
    <row r="112" spans="9:65" x14ac:dyDescent="0.35">
      <c r="BK112" s="25">
        <v>762.96995784530327</v>
      </c>
      <c r="BL112" s="25">
        <v>0.43629597907301138</v>
      </c>
      <c r="BM112" s="25">
        <v>0.25902958087049732</v>
      </c>
    </row>
    <row r="113" spans="9:65" x14ac:dyDescent="0.35">
      <c r="I113" s="65"/>
      <c r="J113" s="43"/>
      <c r="BK113" s="25">
        <v>909.98188536727173</v>
      </c>
      <c r="BL113" s="25">
        <v>-0.29886874385565437</v>
      </c>
      <c r="BM113" s="25">
        <v>-0.23401053545138531</v>
      </c>
    </row>
    <row r="114" spans="9:65" x14ac:dyDescent="0.35">
      <c r="I114" s="65"/>
      <c r="J114" s="66"/>
      <c r="BK114" s="25">
        <v>476.87806106617421</v>
      </c>
      <c r="BL114" s="25">
        <v>1.1132316318343014</v>
      </c>
      <c r="BM114" s="25">
        <v>0.36718548614098795</v>
      </c>
    </row>
    <row r="115" spans="9:65" x14ac:dyDescent="0.35">
      <c r="BK115" s="25">
        <v>631.41418373014983</v>
      </c>
      <c r="BL115" s="25">
        <v>1.6161955348938182</v>
      </c>
      <c r="BM115" s="25">
        <v>1.052178397235259</v>
      </c>
    </row>
    <row r="116" spans="9:65" x14ac:dyDescent="0.35">
      <c r="BK116" s="25">
        <v>447.90833583092444</v>
      </c>
      <c r="BL116" s="25">
        <v>1.0133845984382639</v>
      </c>
      <c r="BM116" s="25">
        <v>0.48271785410770635</v>
      </c>
    </row>
    <row r="117" spans="9:65" x14ac:dyDescent="0.35">
      <c r="BK117" s="25">
        <v>575.56323036630295</v>
      </c>
      <c r="BL117" s="25">
        <v>1.4327269104078835</v>
      </c>
      <c r="BM117" s="25">
        <v>0.88802189140485921</v>
      </c>
    </row>
    <row r="118" spans="9:65" x14ac:dyDescent="0.35">
      <c r="BK118" s="25">
        <v>478.10788569014596</v>
      </c>
      <c r="BL118" s="25">
        <v>1.4046009661518901</v>
      </c>
      <c r="BM118" s="25">
        <v>0.77642996492791949</v>
      </c>
    </row>
    <row r="119" spans="9:65" x14ac:dyDescent="0.35">
      <c r="BK119" s="25">
        <v>490.45372254579434</v>
      </c>
      <c r="BL119" s="25">
        <v>0.9807621386455263</v>
      </c>
      <c r="BM119" s="25">
        <v>0.59385306546743988</v>
      </c>
    </row>
    <row r="120" spans="9:65" x14ac:dyDescent="0.35">
      <c r="BK120" s="25">
        <v>1118.8287106035036</v>
      </c>
      <c r="BL120" s="25">
        <v>1.0759932931778069</v>
      </c>
      <c r="BM120" s="25">
        <v>1.2622288482582864</v>
      </c>
    </row>
    <row r="121" spans="9:65" x14ac:dyDescent="0.35">
      <c r="I121" s="65"/>
      <c r="J121" s="43"/>
      <c r="BK121" s="25">
        <v>1316.124067756223</v>
      </c>
      <c r="BL121" s="25">
        <v>-2.6684838742751106E-2</v>
      </c>
      <c r="BM121" s="25">
        <v>-2.7709790626824174E-2</v>
      </c>
    </row>
    <row r="122" spans="9:65" x14ac:dyDescent="0.35">
      <c r="I122" s="40"/>
      <c r="J122" s="43"/>
      <c r="BK122" s="25">
        <v>631.41418373014983</v>
      </c>
      <c r="BL122" s="25">
        <v>1.6161955348938182</v>
      </c>
      <c r="BM122" s="25">
        <v>1.052178397235259</v>
      </c>
    </row>
    <row r="123" spans="9:65" x14ac:dyDescent="0.35">
      <c r="BK123" s="25" t="e">
        <f>(BK114*N114+BK122*N122)/(N114+N122)</f>
        <v>#DIV/0!</v>
      </c>
      <c r="BL123" s="25" t="e">
        <f>(BL114*N114+BL122*N122)/(N114+N122)</f>
        <v>#DIV/0!</v>
      </c>
      <c r="BM123" s="25" t="e">
        <f>(BM114*N114+BM122*N122)/(N114+N122)</f>
        <v>#DIV/0!</v>
      </c>
    </row>
    <row r="124" spans="9:65" x14ac:dyDescent="0.35">
      <c r="BK124" s="25">
        <v>496.23552611617419</v>
      </c>
      <c r="BL124" s="25">
        <v>1.1769615050563893</v>
      </c>
      <c r="BM124" s="25">
        <v>0.3965414851292195</v>
      </c>
    </row>
    <row r="125" spans="9:65" x14ac:dyDescent="0.35">
      <c r="BK125" s="25">
        <v>438.72876959942926</v>
      </c>
      <c r="BL125" s="25">
        <v>0.98763411674602564</v>
      </c>
      <c r="BM125" s="25">
        <v>0.32067435760677881</v>
      </c>
    </row>
    <row r="126" spans="9:65" x14ac:dyDescent="0.35">
      <c r="BK126" s="25">
        <v>436.05886445936471</v>
      </c>
      <c r="BL126" s="25">
        <v>0.97884408583795934</v>
      </c>
      <c r="BM126" s="25">
        <v>0.31676603035637935</v>
      </c>
    </row>
    <row r="127" spans="9:65" x14ac:dyDescent="0.35">
      <c r="BK127" s="25">
        <v>403.60569714443818</v>
      </c>
      <c r="BL127" s="25">
        <v>1.1318391274533173</v>
      </c>
      <c r="BM127" s="25">
        <v>0.32886693198010136</v>
      </c>
    </row>
    <row r="128" spans="9:65" x14ac:dyDescent="0.35">
      <c r="BK128" s="25">
        <v>430.62152550604549</v>
      </c>
      <c r="BL128" s="25">
        <v>0.73989741231201567</v>
      </c>
      <c r="BM128" s="25">
        <v>0.25663927325844682</v>
      </c>
    </row>
    <row r="129" spans="9:65" x14ac:dyDescent="0.35">
      <c r="I129" s="40"/>
      <c r="J129" s="43"/>
      <c r="BK129" s="25">
        <v>840.79497005792746</v>
      </c>
      <c r="BL129" s="25">
        <v>0.55675219769009543</v>
      </c>
      <c r="BM129" s="25">
        <v>0.35600427936678647</v>
      </c>
    </row>
    <row r="130" spans="9:65" x14ac:dyDescent="0.35">
      <c r="BK130" s="25">
        <v>987.80689757989592</v>
      </c>
      <c r="BL130" s="25">
        <v>-0.24810923868181262</v>
      </c>
      <c r="BM130" s="25">
        <v>-0.20230697132878678</v>
      </c>
    </row>
    <row r="131" spans="9:65" x14ac:dyDescent="0.35">
      <c r="I131" s="65"/>
      <c r="J131" s="66"/>
      <c r="BK131" s="25">
        <v>496.23552611617419</v>
      </c>
      <c r="BL131" s="25">
        <v>1.1769615050563893</v>
      </c>
      <c r="BM131" s="25">
        <v>0.3965414851292195</v>
      </c>
    </row>
    <row r="132" spans="9:65" x14ac:dyDescent="0.35">
      <c r="BK132" s="25">
        <v>650.7716487801498</v>
      </c>
      <c r="BL132" s="25">
        <v>1.6797841985128887</v>
      </c>
      <c r="BM132" s="25">
        <v>1.140802484683614</v>
      </c>
    </row>
    <row r="133" spans="9:65" x14ac:dyDescent="0.35">
      <c r="BK133" s="25">
        <v>650.4572202867148</v>
      </c>
      <c r="BL133" s="25">
        <v>1.678751310805245</v>
      </c>
      <c r="BM133" s="25">
        <v>1.2475388337287863</v>
      </c>
    </row>
    <row r="134" spans="9:65" x14ac:dyDescent="0.35">
      <c r="BK134" s="25">
        <v>643.40993049630288</v>
      </c>
      <c r="BL134" s="25">
        <v>1.6556011855821795</v>
      </c>
      <c r="BM134" s="25">
        <v>1.1906370074452806</v>
      </c>
    </row>
    <row r="135" spans="9:65" x14ac:dyDescent="0.35">
      <c r="BK135" s="25">
        <v>497.46535074014594</v>
      </c>
      <c r="BL135" s="25">
        <v>1.4769791474760545</v>
      </c>
      <c r="BM135" s="25">
        <v>0.85046510299471723</v>
      </c>
    </row>
    <row r="136" spans="9:65" x14ac:dyDescent="0.35">
      <c r="BK136" s="25">
        <v>527.79217570329433</v>
      </c>
      <c r="BL136" s="25">
        <v>1.0935978611168382</v>
      </c>
      <c r="BM136" s="25">
        <v>0.7107342126333327</v>
      </c>
    </row>
    <row r="137" spans="9:65" x14ac:dyDescent="0.35">
      <c r="BK137" s="25">
        <v>1118.8287106035036</v>
      </c>
      <c r="BL137" s="25">
        <v>1.0759932931778069</v>
      </c>
      <c r="BM137" s="25">
        <v>1.2622288482582864</v>
      </c>
    </row>
    <row r="138" spans="9:65" x14ac:dyDescent="0.35">
      <c r="I138" s="65"/>
      <c r="J138" s="43"/>
      <c r="BK138" s="25">
        <v>1316.124067756223</v>
      </c>
      <c r="BL138" s="25">
        <v>-2.6684838742751106E-2</v>
      </c>
      <c r="BM138" s="25">
        <v>-2.7709790626824174E-2</v>
      </c>
    </row>
    <row r="139" spans="9:65" x14ac:dyDescent="0.35">
      <c r="I139" s="40"/>
      <c r="J139" s="43"/>
      <c r="BK139" s="25">
        <v>650.4572202867148</v>
      </c>
      <c r="BL139" s="25">
        <v>1.678751310805245</v>
      </c>
      <c r="BM139" s="25">
        <v>1.2475388337287863</v>
      </c>
    </row>
    <row r="140" spans="9:65" x14ac:dyDescent="0.35">
      <c r="BK140" s="25" t="e">
        <f>(BK131*N131+BK139*N139)/(N131+N139)</f>
        <v>#DIV/0!</v>
      </c>
      <c r="BL140" s="25" t="e">
        <f>(BL131*N131+BL139*N139)/(N131+N139)</f>
        <v>#DIV/0!</v>
      </c>
      <c r="BM140" s="25" t="e">
        <f>(BM131*N131+BM139*N139)/(N131+N139)</f>
        <v>#DIV/0!</v>
      </c>
    </row>
    <row r="141" spans="9:65" x14ac:dyDescent="0.35">
      <c r="BK141" s="25">
        <v>519.66685405026146</v>
      </c>
      <c r="BL141" s="25">
        <v>1.2541036078476093</v>
      </c>
      <c r="BM141" s="25">
        <v>0.41365033992066136</v>
      </c>
    </row>
    <row r="142" spans="9:65" x14ac:dyDescent="0.35">
      <c r="BK142" s="25">
        <v>440.32453539648037</v>
      </c>
      <c r="BL142" s="25">
        <v>0.99288779803515748</v>
      </c>
      <c r="BM142" s="25">
        <v>0.308213865505576</v>
      </c>
    </row>
    <row r="143" spans="9:65" x14ac:dyDescent="0.35">
      <c r="BK143" s="25">
        <v>448.51225933273565</v>
      </c>
      <c r="BL143" s="25">
        <v>1.0198439416772718</v>
      </c>
      <c r="BM143" s="25">
        <v>0.31970138860514541</v>
      </c>
    </row>
    <row r="144" spans="9:65" x14ac:dyDescent="0.35">
      <c r="BK144" s="25">
        <v>426.35547341853936</v>
      </c>
      <c r="BL144" s="25">
        <v>1.2171334947899466</v>
      </c>
      <c r="BM144" s="25">
        <v>0.34634642902844354</v>
      </c>
    </row>
    <row r="145" spans="9:65" x14ac:dyDescent="0.35">
      <c r="BK145" s="25">
        <v>438.44368472959263</v>
      </c>
      <c r="BL145" s="25">
        <v>0.7627470811183592</v>
      </c>
      <c r="BM145" s="25">
        <v>0.25492066135599345</v>
      </c>
    </row>
    <row r="146" spans="9:65" x14ac:dyDescent="0.35">
      <c r="I146" s="40"/>
      <c r="J146" s="66"/>
      <c r="BK146" s="25">
        <v>809.4502334451447</v>
      </c>
      <c r="BL146" s="25">
        <v>0.508794260224807</v>
      </c>
      <c r="BM146" s="25">
        <v>0.30160518804013842</v>
      </c>
    </row>
    <row r="147" spans="9:65" x14ac:dyDescent="0.35">
      <c r="BK147" s="25">
        <v>956.46216096711248</v>
      </c>
      <c r="BL147" s="25">
        <v>-0.26843930756076106</v>
      </c>
      <c r="BM147" s="25">
        <v>-0.21001450287315346</v>
      </c>
    </row>
    <row r="148" spans="9:65" x14ac:dyDescent="0.35">
      <c r="I148" s="65"/>
      <c r="J148" s="66"/>
      <c r="BK148" s="25">
        <v>519.66685405026146</v>
      </c>
      <c r="BL148" s="25">
        <v>1.2541036078476093</v>
      </c>
      <c r="BM148" s="25">
        <v>0.41365033992066136</v>
      </c>
    </row>
    <row r="149" spans="9:65" x14ac:dyDescent="0.35">
      <c r="BK149" s="25">
        <v>600.2905962015401</v>
      </c>
      <c r="BL149" s="25">
        <v>1.5139555291459859</v>
      </c>
      <c r="BM149" s="25">
        <v>0.98561793282453081</v>
      </c>
    </row>
    <row r="150" spans="9:65" x14ac:dyDescent="0.35">
      <c r="BK150" s="25">
        <v>416.78474830231471</v>
      </c>
      <c r="BL150" s="25">
        <v>0.91114459269043147</v>
      </c>
      <c r="BM150" s="25">
        <v>0.43401662433313543</v>
      </c>
    </row>
    <row r="151" spans="9:65" x14ac:dyDescent="0.35">
      <c r="BK151" s="25">
        <v>544.43964283769333</v>
      </c>
      <c r="BL151" s="25">
        <v>1.3304869046600516</v>
      </c>
      <c r="BM151" s="25">
        <v>0.82465226902819433</v>
      </c>
    </row>
    <row r="152" spans="9:65" x14ac:dyDescent="0.35">
      <c r="BK152" s="25">
        <v>447.84619743536263</v>
      </c>
      <c r="BL152" s="25">
        <v>1.2914515452942223</v>
      </c>
      <c r="BM152" s="25">
        <v>0.71388365961758038</v>
      </c>
    </row>
    <row r="153" spans="9:65" x14ac:dyDescent="0.35">
      <c r="BK153" s="25">
        <v>457.14327176474114</v>
      </c>
      <c r="BL153" s="25">
        <v>0.8800989225269914</v>
      </c>
      <c r="BM153" s="25">
        <v>0.53290132486052688</v>
      </c>
    </row>
    <row r="154" spans="9:65" x14ac:dyDescent="0.35">
      <c r="I154" s="65"/>
      <c r="J154" s="43"/>
      <c r="BK154" s="25">
        <v>1101.4640950651276</v>
      </c>
      <c r="BL154" s="25">
        <v>1.0453953388589168</v>
      </c>
      <c r="BM154" s="25">
        <v>1.2685840879746539</v>
      </c>
    </row>
    <row r="155" spans="9:65" x14ac:dyDescent="0.35">
      <c r="BK155" s="25">
        <v>1302.4708453491828</v>
      </c>
      <c r="BL155" s="25">
        <v>-3.7312740999710187E-2</v>
      </c>
      <c r="BM155" s="25">
        <v>-3.9266165784952733E-2</v>
      </c>
    </row>
    <row r="156" spans="9:65" x14ac:dyDescent="0.35">
      <c r="I156" s="40"/>
      <c r="J156" s="43"/>
      <c r="BK156" s="25">
        <v>600.2905962015401</v>
      </c>
      <c r="BL156" s="25">
        <v>1.5139555291459859</v>
      </c>
      <c r="BM156" s="25">
        <v>0.98561793282453081</v>
      </c>
    </row>
    <row r="157" spans="9:65" x14ac:dyDescent="0.35">
      <c r="BK157" s="25" t="e">
        <f>(BK148*N148+BK156*N156)/(N148+N156)</f>
        <v>#DIV/0!</v>
      </c>
      <c r="BL157" s="25" t="e">
        <f>(BL148*N148+BL156*N156)/(N148+N156)</f>
        <v>#DIV/0!</v>
      </c>
      <c r="BM157" s="25" t="e">
        <f>(BM148*N148+BM156*N156)/(N148+N156)</f>
        <v>#DIV/0!</v>
      </c>
    </row>
    <row r="158" spans="9:65" x14ac:dyDescent="0.35">
      <c r="BK158" s="25">
        <v>613.66411525234867</v>
      </c>
      <c r="BL158" s="25">
        <v>1.5240164007144921</v>
      </c>
      <c r="BM158" s="25">
        <v>0.88262635675946699</v>
      </c>
    </row>
    <row r="159" spans="9:65" x14ac:dyDescent="0.35">
      <c r="BK159" s="25">
        <v>480.69455810505519</v>
      </c>
      <c r="BL159" s="25">
        <v>1.3751088334020753</v>
      </c>
      <c r="BM159" s="25">
        <v>0.64839974825898583</v>
      </c>
    </row>
    <row r="160" spans="9:65" x14ac:dyDescent="0.35">
      <c r="BK160" s="25">
        <v>504.52516620486159</v>
      </c>
      <c r="BL160" s="25">
        <v>1.0232856332527549</v>
      </c>
      <c r="BM160" s="25">
        <v>0.55290732943612209</v>
      </c>
    </row>
    <row r="161" spans="9:65" x14ac:dyDescent="0.35">
      <c r="BK161" s="25">
        <v>1041.7035250136933</v>
      </c>
      <c r="BL161" s="25">
        <v>0.94828426084507278</v>
      </c>
      <c r="BM161" s="25">
        <v>0.91372900512039212</v>
      </c>
    </row>
    <row r="162" spans="9:65" x14ac:dyDescent="0.35">
      <c r="BK162" s="25">
        <v>1215.5129053314558</v>
      </c>
      <c r="BL162" s="25">
        <v>-9.5343523408697145E-2</v>
      </c>
      <c r="BM162" s="25">
        <v>-9.1128002933624552E-2</v>
      </c>
    </row>
    <row r="163" spans="9:65" x14ac:dyDescent="0.35">
      <c r="I163" s="65"/>
      <c r="J163" s="43"/>
      <c r="BK163" s="25">
        <v>618.94105175093364</v>
      </c>
      <c r="BL163" s="25">
        <v>1.5411214322769662</v>
      </c>
      <c r="BM163" s="25">
        <v>0.91000391263042879</v>
      </c>
    </row>
    <row r="164" spans="9:65" x14ac:dyDescent="0.35">
      <c r="BK164" s="25">
        <v>510.4884845437075</v>
      </c>
      <c r="BL164" s="25">
        <v>1.1942481873827555</v>
      </c>
      <c r="BM164" s="25">
        <v>0.85512352515686529</v>
      </c>
    </row>
    <row r="165" spans="9:65" x14ac:dyDescent="0.35">
      <c r="BK165" s="25">
        <v>508.31751471310423</v>
      </c>
      <c r="BL165" s="25">
        <v>1.1871960366434549</v>
      </c>
      <c r="BM165" s="25">
        <v>0.9175926275789007</v>
      </c>
    </row>
    <row r="166" spans="9:65" x14ac:dyDescent="0.35">
      <c r="BK166" s="25">
        <v>506.02305648518683</v>
      </c>
      <c r="BL166" s="25">
        <v>1.179742747767577</v>
      </c>
      <c r="BM166" s="25">
        <v>0.90176403967617991</v>
      </c>
    </row>
    <row r="167" spans="9:65" x14ac:dyDescent="0.35">
      <c r="BK167" s="25">
        <v>388.9590009874135</v>
      </c>
      <c r="BL167" s="25">
        <v>1.0430002662231848</v>
      </c>
      <c r="BM167" s="25">
        <v>0.6285449455638551</v>
      </c>
    </row>
    <row r="168" spans="9:65" x14ac:dyDescent="0.35">
      <c r="BK168" s="25">
        <v>426.14963212936635</v>
      </c>
      <c r="BL168" s="25">
        <v>0.76845933280375522</v>
      </c>
      <c r="BM168" s="25">
        <v>0.52002864422757733</v>
      </c>
    </row>
    <row r="169" spans="9:65" x14ac:dyDescent="0.35">
      <c r="BK169" s="25">
        <v>872.48788431758783</v>
      </c>
      <c r="BL169" s="25">
        <v>0.61716450266722844</v>
      </c>
      <c r="BM169" s="25">
        <v>0.68868869857614778</v>
      </c>
    </row>
    <row r="170" spans="9:65" x14ac:dyDescent="0.35">
      <c r="BK170" s="25">
        <v>1053.3887241040466</v>
      </c>
      <c r="BL170" s="25">
        <v>-0.20478736737383924</v>
      </c>
      <c r="BM170" s="25">
        <v>-0.21969433728847784</v>
      </c>
    </row>
    <row r="171" spans="9:65" x14ac:dyDescent="0.35">
      <c r="I171" s="40"/>
      <c r="J171" s="43"/>
      <c r="BK171" s="25">
        <v>508.31751471310423</v>
      </c>
      <c r="BL171" s="25">
        <v>1.1871960366434549</v>
      </c>
      <c r="BM171" s="25">
        <v>0.9175926275789007</v>
      </c>
    </row>
    <row r="172" spans="9:65" x14ac:dyDescent="0.35">
      <c r="BK172" s="25">
        <v>687.10206852755516</v>
      </c>
      <c r="BL172" s="25">
        <v>1.7991284842698401</v>
      </c>
      <c r="BM172" s="25">
        <v>0.94820631220434881</v>
      </c>
    </row>
    <row r="173" spans="9:65" x14ac:dyDescent="0.35">
      <c r="BK173" s="25">
        <v>686.69370308638452</v>
      </c>
      <c r="BL173" s="25">
        <v>1.7977870166445502</v>
      </c>
      <c r="BM173" s="25">
        <v>1.0162646236311026</v>
      </c>
    </row>
    <row r="174" spans="9:65" x14ac:dyDescent="0.35">
      <c r="BK174" s="25">
        <v>679.03373367985364</v>
      </c>
      <c r="BL174" s="25">
        <v>1.7726242581601037</v>
      </c>
      <c r="BM174" s="25">
        <v>0.97515783331996975</v>
      </c>
    </row>
    <row r="175" spans="9:65" x14ac:dyDescent="0.35">
      <c r="BK175" s="25">
        <v>528.6133783734922</v>
      </c>
      <c r="BL175" s="25">
        <v>1.5934426196359293</v>
      </c>
      <c r="BM175" s="25">
        <v>0.71765269221726491</v>
      </c>
    </row>
    <row r="176" spans="9:65" x14ac:dyDescent="0.35">
      <c r="BK176" s="25">
        <v>558.82594909500722</v>
      </c>
      <c r="BL176" s="25">
        <v>1.187381024197913</v>
      </c>
      <c r="BM176" s="25">
        <v>0.61534777380796102</v>
      </c>
    </row>
    <row r="177" spans="9:65" x14ac:dyDescent="0.35">
      <c r="BK177" s="25">
        <v>1176.974886653888</v>
      </c>
      <c r="BL177" s="25">
        <v>1.17117268123813</v>
      </c>
      <c r="BM177" s="25">
        <v>1.128081464588061</v>
      </c>
    </row>
    <row r="178" spans="9:65" x14ac:dyDescent="0.35">
      <c r="BK178" s="25">
        <v>1369.076737613246</v>
      </c>
      <c r="BL178" s="25">
        <v>9.1009548253733353E-3</v>
      </c>
      <c r="BM178" s="25">
        <v>8.7171367811284053E-3</v>
      </c>
    </row>
    <row r="179" spans="9:65" x14ac:dyDescent="0.35">
      <c r="I179" s="65"/>
      <c r="J179" s="43"/>
      <c r="BK179" s="25">
        <v>686.69370308638452</v>
      </c>
      <c r="BL179" s="25">
        <v>1.7977870166445502</v>
      </c>
      <c r="BM179" s="25">
        <v>1.0162646236311026</v>
      </c>
    </row>
    <row r="180" spans="9:65" x14ac:dyDescent="0.35">
      <c r="BK180" s="25" t="e">
        <f>(BK163*N163+BK171*N171+BK179*N179)/(N163+N171+N179)</f>
        <v>#DIV/0!</v>
      </c>
      <c r="BL180" s="25" t="e">
        <f>(BL163*N163+BL171*N171+BL179*N179)/(N163+N171+N179)</f>
        <v>#DIV/0!</v>
      </c>
      <c r="BM180" s="25" t="e">
        <f>(BM163*N163+BM171*N171+BM179*N179)/(N163+N171+N179)</f>
        <v>#DIV/0!</v>
      </c>
    </row>
    <row r="181" spans="9:65" x14ac:dyDescent="0.35">
      <c r="BK181" s="25">
        <v>615.21798539384986</v>
      </c>
      <c r="BL181" s="25">
        <v>1.5290532242240209</v>
      </c>
      <c r="BM181" s="25">
        <v>0.82013151518723681</v>
      </c>
    </row>
    <row r="182" spans="9:65" x14ac:dyDescent="0.35">
      <c r="BK182" s="25">
        <v>462.74151298389734</v>
      </c>
      <c r="BL182" s="25">
        <v>1.0348053071216794</v>
      </c>
      <c r="BM182" s="25">
        <v>0.44881188104671443</v>
      </c>
    </row>
    <row r="183" spans="9:65" x14ac:dyDescent="0.35">
      <c r="BK183" s="25">
        <v>558.32815582541036</v>
      </c>
      <c r="BL183" s="25">
        <v>1.3446465461044588</v>
      </c>
      <c r="BM183" s="25">
        <v>0.69076440873177325</v>
      </c>
    </row>
    <row r="184" spans="9:65" x14ac:dyDescent="0.35">
      <c r="BK184" s="25">
        <v>473.63637555863238</v>
      </c>
      <c r="BL184" s="25">
        <v>1.3491461680778221</v>
      </c>
      <c r="BM184" s="25">
        <v>0.61549275985774843</v>
      </c>
    </row>
    <row r="185" spans="9:65" x14ac:dyDescent="0.35">
      <c r="BK185" s="25">
        <v>479.7322145827319</v>
      </c>
      <c r="BL185" s="25">
        <v>0.94836205254953665</v>
      </c>
      <c r="BM185" s="25">
        <v>0.4829779959870325</v>
      </c>
    </row>
    <row r="186" spans="9:65" x14ac:dyDescent="0.35">
      <c r="BK186" s="25">
        <v>1048.8797590481213</v>
      </c>
      <c r="BL186" s="25">
        <v>0.95840742370736753</v>
      </c>
      <c r="BM186" s="25">
        <v>0.91749098578590027</v>
      </c>
    </row>
    <row r="187" spans="9:65" x14ac:dyDescent="0.35">
      <c r="BK187" s="25">
        <v>1235.8873136071536</v>
      </c>
      <c r="BL187" s="25">
        <v>-8.2947826036499223E-2</v>
      </c>
      <c r="BM187" s="25">
        <v>-7.9675455069095832E-2</v>
      </c>
    </row>
    <row r="188" spans="9:65" x14ac:dyDescent="0.35">
      <c r="I188" s="65"/>
      <c r="J188" s="43"/>
      <c r="BK188" s="25">
        <v>615.21798539384986</v>
      </c>
      <c r="BL188" s="25">
        <v>1.5290532242240209</v>
      </c>
      <c r="BM188" s="25">
        <v>0.82013151518723681</v>
      </c>
    </row>
    <row r="189" spans="9:65" x14ac:dyDescent="0.35">
      <c r="BK189" s="25">
        <v>531.56193029813312</v>
      </c>
      <c r="BL189" s="25">
        <v>1.2627029000930583</v>
      </c>
      <c r="BM189" s="25">
        <v>0.86518483443088101</v>
      </c>
    </row>
    <row r="190" spans="9:65" x14ac:dyDescent="0.35">
      <c r="BK190" s="25">
        <v>437.04535728907831</v>
      </c>
      <c r="BL190" s="25">
        <v>0.95567646848358045</v>
      </c>
      <c r="BM190" s="25">
        <v>0.56713207950165612</v>
      </c>
    </row>
    <row r="191" spans="9:65" x14ac:dyDescent="0.35">
      <c r="BK191" s="25">
        <v>478.60726715961238</v>
      </c>
      <c r="BL191" s="25">
        <v>1.0906856470030164</v>
      </c>
      <c r="BM191" s="25">
        <v>0.71349441253600532</v>
      </c>
    </row>
    <row r="192" spans="9:65" x14ac:dyDescent="0.35">
      <c r="BK192" s="25">
        <v>408.9946867987382</v>
      </c>
      <c r="BL192" s="25">
        <v>1.1168918563472539</v>
      </c>
      <c r="BM192" s="25">
        <v>0.64531171520976371</v>
      </c>
    </row>
    <row r="193" spans="9:65" x14ac:dyDescent="0.35">
      <c r="BK193" s="25">
        <v>431.21974147646631</v>
      </c>
      <c r="BL193" s="25">
        <v>0.78362686688631422</v>
      </c>
      <c r="BM193" s="25">
        <v>0.49302531469999672</v>
      </c>
    </row>
    <row r="194" spans="9:65" x14ac:dyDescent="0.35">
      <c r="BK194" s="25">
        <v>866.70998879397894</v>
      </c>
      <c r="BL194" s="25">
        <v>0.60740504716219212</v>
      </c>
      <c r="BM194" s="25">
        <v>0.62689929195877447</v>
      </c>
    </row>
    <row r="195" spans="9:65" x14ac:dyDescent="0.35">
      <c r="BK195" s="25">
        <v>1047.6108285804376</v>
      </c>
      <c r="BL195" s="25">
        <v>-0.20871372831783558</v>
      </c>
      <c r="BM195" s="25">
        <v>-0.21681975804300527</v>
      </c>
    </row>
    <row r="196" spans="9:65" x14ac:dyDescent="0.35">
      <c r="I196" s="40"/>
      <c r="J196" s="43"/>
      <c r="BK196" s="25">
        <v>531.56193029813312</v>
      </c>
      <c r="BL196" s="25">
        <v>1.2627029000930583</v>
      </c>
      <c r="BM196" s="25">
        <v>0.86518483443088101</v>
      </c>
    </row>
    <row r="197" spans="9:65" x14ac:dyDescent="0.35">
      <c r="BK197" s="25">
        <v>663.26508212370004</v>
      </c>
      <c r="BL197" s="25">
        <v>1.7208247339486118</v>
      </c>
      <c r="BM197" s="25">
        <v>0.8775282971286249</v>
      </c>
    </row>
    <row r="198" spans="9:65" x14ac:dyDescent="0.35">
      <c r="BK198" s="25">
        <v>467.95451411930475</v>
      </c>
      <c r="BL198" s="25">
        <v>1.0792356633754951</v>
      </c>
      <c r="BM198" s="25">
        <v>0.4201252567908686</v>
      </c>
    </row>
    <row r="199" spans="9:65" x14ac:dyDescent="0.35">
      <c r="BK199" s="25">
        <v>606.70751219599856</v>
      </c>
      <c r="BL199" s="25">
        <v>1.5350348962836502</v>
      </c>
      <c r="BM199" s="25">
        <v>0.75222612983333081</v>
      </c>
    </row>
    <row r="200" spans="9:65" x14ac:dyDescent="0.35">
      <c r="BK200" s="25">
        <v>504.8120697799161</v>
      </c>
      <c r="BL200" s="25">
        <v>1.5044487650848011</v>
      </c>
      <c r="BM200" s="25">
        <v>0.6561818029558435</v>
      </c>
    </row>
    <row r="201" spans="9:65" x14ac:dyDescent="0.35">
      <c r="BK201" s="25">
        <v>516.6115574636658</v>
      </c>
      <c r="BL201" s="25">
        <v>1.0598103570811761</v>
      </c>
      <c r="BM201" s="25">
        <v>0.51889286882438368</v>
      </c>
    </row>
    <row r="202" spans="9:65" x14ac:dyDescent="0.35">
      <c r="BK202" s="25">
        <v>1198.4493027705789</v>
      </c>
      <c r="BL202" s="25">
        <v>1.2032320136472674</v>
      </c>
      <c r="BM202" s="25">
        <v>1.1942325529700701</v>
      </c>
    </row>
    <row r="203" spans="9:65" x14ac:dyDescent="0.35">
      <c r="BK203" s="25">
        <v>1394.2206811760052</v>
      </c>
      <c r="BL203" s="25">
        <v>2.3897543341103503E-2</v>
      </c>
      <c r="BM203" s="25">
        <v>2.319454322170143E-2</v>
      </c>
    </row>
    <row r="204" spans="9:65" x14ac:dyDescent="0.35">
      <c r="I204" s="65"/>
      <c r="J204" s="43"/>
      <c r="BK204" s="25">
        <v>663.26508212370004</v>
      </c>
      <c r="BL204" s="25">
        <v>1.7208247339486118</v>
      </c>
      <c r="BM204" s="25">
        <v>0.8775282971286249</v>
      </c>
    </row>
    <row r="205" spans="9:65" x14ac:dyDescent="0.35">
      <c r="BK205" s="25" t="e">
        <f>(BK188*N188+BK196*N196+BK204*N204)/(N188+N196+N204)</f>
        <v>#DIV/0!</v>
      </c>
      <c r="BL205" s="25" t="e">
        <f>(BL188*N188+BL196*N196+BL204*N204)/(N188+N196+N204)</f>
        <v>#DIV/0!</v>
      </c>
      <c r="BM205" s="25"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6"/>
  <sheetViews>
    <sheetView zoomScale="80" zoomScaleNormal="80" workbookViewId="0">
      <selection activeCell="D27" sqref="D27"/>
    </sheetView>
  </sheetViews>
  <sheetFormatPr defaultColWidth="25.7109375" defaultRowHeight="15" x14ac:dyDescent="0.25"/>
  <cols>
    <col min="4" max="4" width="24.28515625" customWidth="1"/>
    <col min="5" max="5" width="27.85546875" customWidth="1"/>
    <col min="6" max="6" width="27.5703125" customWidth="1"/>
    <col min="7" max="7" width="28" bestFit="1" customWidth="1"/>
  </cols>
  <sheetData>
    <row r="1" spans="1:63" ht="66.75" thickBot="1" x14ac:dyDescent="0.3">
      <c r="A1" s="76" t="s">
        <v>10057</v>
      </c>
      <c r="B1" s="76" t="s">
        <v>10548</v>
      </c>
      <c r="C1" s="76" t="s">
        <v>10549</v>
      </c>
      <c r="D1" s="76" t="s">
        <v>10550</v>
      </c>
      <c r="E1" s="78" t="s">
        <v>10551</v>
      </c>
      <c r="F1" s="78" t="s">
        <v>10552</v>
      </c>
      <c r="G1" s="76" t="str">
        <f>AM1</f>
        <v>Nova RT | TARIFA LÍQUIDA 
(R$/t RDO)</v>
      </c>
      <c r="H1" s="76" t="str">
        <f>BK1</f>
        <v>% EF RT + CM | Ef. Valoriz. RT + Custos Mov.(sobre TARIFA LÍQUIDA)
(R$/t RDO)</v>
      </c>
      <c r="I1" s="78" t="s">
        <v>10555</v>
      </c>
      <c r="J1" s="78" t="s">
        <v>10556</v>
      </c>
      <c r="K1" s="78" t="s">
        <v>10557</v>
      </c>
      <c r="L1" s="78" t="s">
        <v>10558</v>
      </c>
      <c r="M1" s="78" t="s">
        <v>10559</v>
      </c>
      <c r="N1" s="78" t="s">
        <v>10560</v>
      </c>
      <c r="O1" s="78" t="s">
        <v>10561</v>
      </c>
      <c r="P1" s="78" t="s">
        <v>10562</v>
      </c>
      <c r="Q1" s="78" t="s">
        <v>10563</v>
      </c>
      <c r="R1" s="78" t="s">
        <v>10564</v>
      </c>
      <c r="S1" s="78" t="s">
        <v>10565</v>
      </c>
      <c r="T1" s="78" t="s">
        <v>10566</v>
      </c>
      <c r="U1" s="78" t="s">
        <v>10567</v>
      </c>
      <c r="V1" s="78" t="s">
        <v>10568</v>
      </c>
      <c r="W1" s="78" t="s">
        <v>10569</v>
      </c>
      <c r="X1" s="78" t="s">
        <v>10570</v>
      </c>
      <c r="Y1" s="78" t="s">
        <v>10571</v>
      </c>
      <c r="Z1" s="78" t="s">
        <v>10572</v>
      </c>
      <c r="AA1" s="78" t="s">
        <v>10573</v>
      </c>
      <c r="AB1" s="78" t="s">
        <v>10574</v>
      </c>
      <c r="AC1" s="78" t="s">
        <v>10575</v>
      </c>
      <c r="AD1" s="78" t="s">
        <v>10576</v>
      </c>
      <c r="AE1" s="78" t="s">
        <v>10577</v>
      </c>
      <c r="AF1" s="78" t="s">
        <v>10578</v>
      </c>
      <c r="AG1" s="78" t="s">
        <v>10579</v>
      </c>
      <c r="AH1" s="78" t="s">
        <v>10580</v>
      </c>
      <c r="AI1" s="78" t="s">
        <v>10581</v>
      </c>
      <c r="AJ1" s="78" t="s">
        <v>10582</v>
      </c>
      <c r="AK1" s="78" t="s">
        <v>10583</v>
      </c>
      <c r="AL1" s="76" t="s">
        <v>10098</v>
      </c>
      <c r="AM1" s="78" t="s">
        <v>10553</v>
      </c>
      <c r="AN1" s="78" t="s">
        <v>10584</v>
      </c>
      <c r="AO1" s="78" t="s">
        <v>10585</v>
      </c>
      <c r="AP1" s="78" t="s">
        <v>10586</v>
      </c>
      <c r="AQ1" s="78" t="s">
        <v>10587</v>
      </c>
      <c r="AR1" s="78" t="s">
        <v>10588</v>
      </c>
      <c r="AS1" s="78" t="s">
        <v>10589</v>
      </c>
      <c r="AT1" s="78" t="s">
        <v>10590</v>
      </c>
      <c r="AU1" s="78" t="s">
        <v>10591</v>
      </c>
      <c r="AV1" s="78" t="s">
        <v>10592</v>
      </c>
      <c r="AW1" s="76" t="s">
        <v>10109</v>
      </c>
      <c r="AX1" s="78" t="s">
        <v>10593</v>
      </c>
      <c r="AY1" s="78" t="s">
        <v>10594</v>
      </c>
      <c r="AZ1" s="78" t="s">
        <v>10595</v>
      </c>
      <c r="BA1" s="78" t="s">
        <v>10596</v>
      </c>
      <c r="BB1" s="76" t="s">
        <v>10114</v>
      </c>
      <c r="BC1" s="78" t="s">
        <v>10597</v>
      </c>
      <c r="BD1" s="78" t="s">
        <v>10598</v>
      </c>
      <c r="BE1" s="78" t="s">
        <v>10599</v>
      </c>
      <c r="BF1" s="78" t="s">
        <v>10600</v>
      </c>
      <c r="BG1" s="76" t="s">
        <v>10119</v>
      </c>
      <c r="BH1" s="78" t="s">
        <v>10601</v>
      </c>
      <c r="BI1" s="78" t="s">
        <v>10602</v>
      </c>
      <c r="BJ1" s="78" t="s">
        <v>10603</v>
      </c>
      <c r="BK1" s="78" t="s">
        <v>10554</v>
      </c>
    </row>
    <row r="2" spans="1:63" ht="33"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5" customFormat="1" ht="19.5" thickBot="1" x14ac:dyDescent="0.3">
      <c r="A3" s="76"/>
      <c r="B3" s="76"/>
      <c r="C3" s="76"/>
      <c r="D3" s="76" t="s">
        <v>10520</v>
      </c>
      <c r="E3" s="76" t="s">
        <v>10604</v>
      </c>
      <c r="F3" s="76" t="s">
        <v>10129</v>
      </c>
      <c r="G3" s="76" t="s">
        <v>10129</v>
      </c>
      <c r="H3" s="76" t="s">
        <v>9634</v>
      </c>
      <c r="I3" s="76" t="s">
        <v>10521</v>
      </c>
      <c r="J3" s="76" t="s">
        <v>9977</v>
      </c>
      <c r="K3" s="76" t="s">
        <v>9977</v>
      </c>
      <c r="L3" s="76" t="s">
        <v>10522</v>
      </c>
      <c r="M3" s="76" t="s">
        <v>10522</v>
      </c>
      <c r="N3" s="76" t="s">
        <v>10522</v>
      </c>
      <c r="O3" s="76" t="s">
        <v>10522</v>
      </c>
      <c r="P3" s="76" t="s">
        <v>10522</v>
      </c>
      <c r="Q3" s="76" t="s">
        <v>10522</v>
      </c>
      <c r="R3" s="76" t="s">
        <v>10522</v>
      </c>
      <c r="S3" s="76" t="s">
        <v>10523</v>
      </c>
      <c r="T3" s="76" t="s">
        <v>10523</v>
      </c>
      <c r="U3" s="76" t="s">
        <v>10524</v>
      </c>
      <c r="V3" s="76" t="s">
        <v>10605</v>
      </c>
      <c r="W3" s="76" t="s">
        <v>9698</v>
      </c>
      <c r="X3" s="76" t="s">
        <v>9698</v>
      </c>
      <c r="Y3" s="76" t="s">
        <v>9698</v>
      </c>
      <c r="Z3" s="76" t="s">
        <v>9698</v>
      </c>
      <c r="AA3" s="76" t="s">
        <v>9698</v>
      </c>
      <c r="AB3" s="76" t="s">
        <v>9698</v>
      </c>
      <c r="AC3" s="76" t="s">
        <v>9698</v>
      </c>
      <c r="AD3" s="76" t="s">
        <v>9698</v>
      </c>
      <c r="AE3" s="76" t="s">
        <v>9698</v>
      </c>
      <c r="AF3" s="76" t="s">
        <v>9698</v>
      </c>
      <c r="AG3" s="76" t="s">
        <v>9698</v>
      </c>
      <c r="AH3" s="76" t="s">
        <v>9698</v>
      </c>
      <c r="AI3" s="76" t="s">
        <v>9698</v>
      </c>
      <c r="AJ3" s="76" t="s">
        <v>9698</v>
      </c>
      <c r="AK3" s="76" t="s">
        <v>9698</v>
      </c>
      <c r="AL3" s="76" t="s">
        <v>9698</v>
      </c>
      <c r="AM3" s="76" t="s">
        <v>9698</v>
      </c>
      <c r="AN3" s="76" t="s">
        <v>9698</v>
      </c>
      <c r="AO3" s="76" t="s">
        <v>9698</v>
      </c>
      <c r="AP3" s="76" t="s">
        <v>9698</v>
      </c>
      <c r="AQ3" s="76" t="s">
        <v>9698</v>
      </c>
      <c r="AR3" s="76" t="s">
        <v>9698</v>
      </c>
      <c r="AS3" s="76" t="s">
        <v>9698</v>
      </c>
      <c r="AT3" s="76" t="s">
        <v>9698</v>
      </c>
      <c r="AU3" s="76" t="s">
        <v>9698</v>
      </c>
      <c r="AV3" s="76" t="s">
        <v>9698</v>
      </c>
      <c r="AW3" s="76" t="s">
        <v>9698</v>
      </c>
      <c r="AX3" s="76" t="s">
        <v>9698</v>
      </c>
      <c r="AY3" s="76" t="s">
        <v>9698</v>
      </c>
      <c r="AZ3" s="76" t="s">
        <v>9698</v>
      </c>
      <c r="BA3" s="76" t="s">
        <v>9698</v>
      </c>
      <c r="BB3" s="76" t="s">
        <v>9698</v>
      </c>
      <c r="BC3" s="76" t="s">
        <v>9698</v>
      </c>
      <c r="BD3" s="76" t="s">
        <v>9698</v>
      </c>
      <c r="BE3" s="76" t="s">
        <v>9698</v>
      </c>
      <c r="BF3" s="76" t="s">
        <v>9698</v>
      </c>
      <c r="BG3" s="76" t="s">
        <v>9698</v>
      </c>
      <c r="BH3" s="76" t="s">
        <v>9698</v>
      </c>
      <c r="BI3" s="76" t="s">
        <v>9698</v>
      </c>
      <c r="BJ3" s="76" t="s">
        <v>9634</v>
      </c>
      <c r="BK3" s="76" t="s">
        <v>9634</v>
      </c>
    </row>
    <row r="4" spans="1:63" ht="16.5" x14ac:dyDescent="0.25">
      <c r="A4" s="49" t="s">
        <v>10191</v>
      </c>
      <c r="B4" s="70">
        <f>'Banco de Dados'!$I$29</f>
        <v>500</v>
      </c>
      <c r="C4" s="50">
        <f>'Banco de Dados'!$I$30/100</f>
        <v>0.56625000000000003</v>
      </c>
      <c r="D4" s="67" t="str">
        <f>IFERROR(VLOOKUP($A4,'Arranjos Consolidados'!$E$2:$BM$302,D$2,FALSE),"")</f>
        <v/>
      </c>
      <c r="E4" s="71" t="str">
        <f>IFERROR(VLOOKUP($A4,'Arranjos Consolidados'!$E$2:$BM$302,E$2,FALSE),"")</f>
        <v/>
      </c>
      <c r="F4" s="67" t="str">
        <f>IFERROR(VLOOKUP($A4,'Arranjos Consolidados'!$E$2:$BM$302,F$2,FALSE),"")</f>
        <v/>
      </c>
      <c r="G4" s="69" t="str">
        <f>IFERROR(VLOOKUP($A4,'Arranjos Consolidados'!$E$2:$BM$302,G$2,FALSE),"")</f>
        <v/>
      </c>
      <c r="H4" s="72" t="str">
        <f>IFERROR(VLOOKUP($A4,'Arranjos Consolidados'!$E$2:$BM$302,H$2,FALSE),"")</f>
        <v/>
      </c>
      <c r="I4" s="67" t="str">
        <f>IFERROR(VLOOKUP($A4,'Arranjos Consolidados'!$E$2:$BM$302,I$2,FALSE),"")</f>
        <v/>
      </c>
      <c r="J4" s="69" t="str">
        <f>IFERROR(VLOOKUP($A4,'Arranjos Consolidados'!$E$2:$BM$302,J$2,FALSE),"")</f>
        <v/>
      </c>
      <c r="K4" s="69" t="str">
        <f>IFERROR(VLOOKUP($A4,'Arranjos Consolidados'!$E$2:$BM$302,K$2,FALSE),"")</f>
        <v/>
      </c>
      <c r="L4" s="77" t="str">
        <f>IFERROR(VLOOKUP($A4,'Arranjos Consolidados'!$E$2:$BM$302,L$2,FALSE),"")</f>
        <v/>
      </c>
      <c r="M4" s="77" t="str">
        <f>IFERROR(VLOOKUP($A4,'Arranjos Consolidados'!$E$2:$BM$302,M$2,FALSE),"")</f>
        <v/>
      </c>
      <c r="N4" s="77" t="str">
        <f>IFERROR(VLOOKUP($A4,'Arranjos Consolidados'!$E$2:$BM$302,N$2,FALSE),"")</f>
        <v/>
      </c>
      <c r="O4" s="77" t="str">
        <f>IFERROR(VLOOKUP($A4,'Arranjos Consolidados'!$E$2:$BM$302,O$2,FALSE),"")</f>
        <v/>
      </c>
      <c r="P4" s="77" t="str">
        <f>IFERROR(VLOOKUP($A4,'Arranjos Consolidados'!$E$2:$BM$302,P$2,FALSE),"")</f>
        <v/>
      </c>
      <c r="Q4" s="77" t="str">
        <f>IFERROR(VLOOKUP($A4,'Arranjos Consolidados'!$E$2:$BM$302,Q$2,FALSE),"")</f>
        <v/>
      </c>
      <c r="R4" s="77" t="str">
        <f>IFERROR(VLOOKUP($A4,'Arranjos Consolidados'!$E$2:$BM$302,R$2,FALSE),"")</f>
        <v/>
      </c>
      <c r="S4" s="77" t="str">
        <f>IFERROR(VLOOKUP($A4,'Arranjos Consolidados'!$E$2:$BM$302,S$2,FALSE),"")</f>
        <v/>
      </c>
      <c r="T4" s="77" t="str">
        <f>IFERROR(VLOOKUP($A4,'Arranjos Consolidados'!$E$2:$BM$302,T$2,FALSE),"")</f>
        <v/>
      </c>
      <c r="U4" s="77" t="str">
        <f>IFERROR(VLOOKUP($A4,'Arranjos Consolidados'!$E$2:$BM$302,U$2,FALSE),"")</f>
        <v/>
      </c>
      <c r="V4" s="77" t="str">
        <f>IFERROR(VLOOKUP($A4,'Arranjos Consolidados'!$E$2:$BM$302,V$2,FALSE),"")</f>
        <v/>
      </c>
      <c r="W4" s="69" t="str">
        <f>IFERROR(VLOOKUP($A4,'Arranjos Consolidados'!$E$2:$BM$302,W$2,FALSE),"")</f>
        <v/>
      </c>
      <c r="X4" s="67" t="str">
        <f>IFERROR(VLOOKUP($A4,'Arranjos Consolidados'!$E$2:$BM$302,X$2,FALSE),"")</f>
        <v/>
      </c>
      <c r="Y4" s="69" t="str">
        <f>IFERROR(VLOOKUP($A4,'Arranjos Consolidados'!$E$2:$BM$302,Y$2,FALSE),"")</f>
        <v/>
      </c>
      <c r="Z4" s="67" t="str">
        <f>IFERROR(VLOOKUP($A4,'Arranjos Consolidados'!$E$2:$BM$302,Z$2,FALSE),"")</f>
        <v/>
      </c>
      <c r="AA4" s="69" t="str">
        <f>IFERROR(VLOOKUP($A4,'Arranjos Consolidados'!$E$2:$BM$302,AA$2,FALSE),"")</f>
        <v/>
      </c>
      <c r="AB4" s="69" t="str">
        <f>IFERROR(VLOOKUP($A4,'Arranjos Consolidados'!$E$2:$BM$302,AB$2,FALSE),"")</f>
        <v/>
      </c>
      <c r="AC4" s="69" t="str">
        <f>IFERROR(VLOOKUP($A4,'Arranjos Consolidados'!$E$2:$BM$302,AC$2,FALSE),"")</f>
        <v/>
      </c>
      <c r="AD4" s="69" t="str">
        <f>IFERROR(VLOOKUP($A4,'Arranjos Consolidados'!$E$2:$BM$302,AD$2,FALSE),"")</f>
        <v/>
      </c>
      <c r="AE4" s="69" t="str">
        <f>IFERROR(VLOOKUP($A4,'Arranjos Consolidados'!$E$2:$BM$302,AE$2,FALSE),"")</f>
        <v/>
      </c>
      <c r="AF4" s="69" t="str">
        <f>IFERROR(VLOOKUP($A4,'Arranjos Consolidados'!$E$2:$BM$302,AF$2,FALSE),"")</f>
        <v/>
      </c>
      <c r="AG4" s="69" t="str">
        <f>IFERROR(VLOOKUP($A4,'Arranjos Consolidados'!$E$2:$BM$302,AG$2,FALSE),"")</f>
        <v/>
      </c>
      <c r="AH4" s="69" t="str">
        <f>IFERROR(VLOOKUP($A4,'Arranjos Consolidados'!$E$2:$BM$302,AH$2,FALSE),"")</f>
        <v/>
      </c>
      <c r="AI4" s="69" t="str">
        <f>IFERROR(VLOOKUP($A4,'Arranjos Consolidados'!$E$2:$BM$302,AI$2,FALSE),"")</f>
        <v/>
      </c>
      <c r="AJ4" s="69" t="str">
        <f>IFERROR(VLOOKUP($A4,'Arranjos Consolidados'!$E$2:$BM$302,AJ$2,FALSE),"")</f>
        <v/>
      </c>
      <c r="AK4" s="69" t="str">
        <f>IFERROR(VLOOKUP($A4,'Arranjos Consolidados'!$E$2:$BM$302,AK$2,FALSE),"")</f>
        <v/>
      </c>
      <c r="AL4" s="73" t="str">
        <f>IFERROR(VLOOKUP($A4,'Arranjos Consolidados'!$E$2:$BM$302,AL$2,FALSE),"")</f>
        <v/>
      </c>
      <c r="AM4" s="69" t="str">
        <f>IFERROR(VLOOKUP($A4,'Arranjos Consolidados'!$E$2:$BM$302,AM$2,FALSE),"")</f>
        <v/>
      </c>
      <c r="AN4" s="69" t="str">
        <f>IFERROR(VLOOKUP($A4,'Arranjos Consolidados'!$E$2:$BM$302,AN$2,FALSE),"")</f>
        <v/>
      </c>
      <c r="AO4" s="69" t="str">
        <f>IFERROR(VLOOKUP($A4,'Arranjos Consolidados'!$E$2:$BM$302,AO$2,FALSE),"")</f>
        <v/>
      </c>
      <c r="AP4" s="69" t="str">
        <f>IFERROR(VLOOKUP($A4,'Arranjos Consolidados'!$E$2:$BM$302,AP$2,FALSE),"")</f>
        <v/>
      </c>
      <c r="AQ4" s="69" t="str">
        <f>IFERROR(VLOOKUP($A4,'Arranjos Consolidados'!$E$2:$BM$302,AQ$2,FALSE),"")</f>
        <v/>
      </c>
      <c r="AR4" s="69" t="str">
        <f>IFERROR(VLOOKUP($A4,'Arranjos Consolidados'!$E$2:$BM$302,AR$2,FALSE),"")</f>
        <v/>
      </c>
      <c r="AS4" s="69" t="str">
        <f>IFERROR(VLOOKUP($A4,'Arranjos Consolidados'!$E$2:$BM$302,AS$2,FALSE),"")</f>
        <v/>
      </c>
      <c r="AT4" s="69" t="str">
        <f>IFERROR(VLOOKUP($A4,'Arranjos Consolidados'!$E$2:$BM$302,AT$2,FALSE),"")</f>
        <v/>
      </c>
      <c r="AU4" s="69" t="str">
        <f>IFERROR(VLOOKUP($A4,'Arranjos Consolidados'!$E$2:$BM$302,AU$2,FALSE),"")</f>
        <v/>
      </c>
      <c r="AV4" s="69" t="str">
        <f>IFERROR(VLOOKUP($A4,'Arranjos Consolidados'!$E$2:$BM$302,AV$2,FALSE),"")</f>
        <v/>
      </c>
      <c r="AW4" s="69" t="str">
        <f>IFERROR(VLOOKUP($A4,'Arranjos Consolidados'!$E$2:$BM$302,AW$2,FALSE),"")</f>
        <v/>
      </c>
      <c r="AX4" s="69" t="str">
        <f>IFERROR(VLOOKUP($A4,'Arranjos Consolidados'!$E$2:$BM$302,AX$2,FALSE),"")</f>
        <v/>
      </c>
      <c r="AY4" s="69" t="str">
        <f>IFERROR(VLOOKUP($A4,'Arranjos Consolidados'!$E$2:$BM$302,AY$2,FALSE),"")</f>
        <v/>
      </c>
      <c r="AZ4" s="69" t="str">
        <f>IFERROR(VLOOKUP($A4,'Arranjos Consolidados'!$E$2:$BM$302,AZ$2,FALSE),"")</f>
        <v/>
      </c>
      <c r="BA4" s="69" t="str">
        <f>IFERROR(VLOOKUP($A4,'Arranjos Consolidados'!$E$2:$BM$302,BA$2,FALSE),"")</f>
        <v/>
      </c>
      <c r="BB4" s="69" t="str">
        <f>IFERROR(VLOOKUP($A4,'Arranjos Consolidados'!$E$2:$BM$302,BB$2,FALSE),"")</f>
        <v/>
      </c>
      <c r="BC4" s="69" t="str">
        <f>IFERROR(VLOOKUP($A4,'Arranjos Consolidados'!$E$2:$BM$302,BC$2,FALSE),"")</f>
        <v/>
      </c>
      <c r="BD4" s="69" t="str">
        <f>IFERROR(VLOOKUP($A4,'Arranjos Consolidados'!$E$2:$BM$302,BD$2,FALSE),"")</f>
        <v/>
      </c>
      <c r="BE4" s="69" t="str">
        <f>IFERROR(VLOOKUP($A4,'Arranjos Consolidados'!$E$2:$BM$302,BE$2,FALSE),"")</f>
        <v/>
      </c>
      <c r="BF4" s="69" t="str">
        <f>IFERROR(VLOOKUP($A4,'Arranjos Consolidados'!$E$2:$BM$302,BF$2,FALSE),"")</f>
        <v/>
      </c>
      <c r="BG4" s="69" t="str">
        <f>IFERROR(VLOOKUP($A4,'Arranjos Consolidados'!$E$2:$BM$302,BG$2,FALSE),"")</f>
        <v/>
      </c>
      <c r="BH4" s="69" t="str">
        <f>IFERROR(VLOOKUP($A4,'Arranjos Consolidados'!$E$2:$BM$302,BH$2,FALSE),"")</f>
        <v/>
      </c>
      <c r="BI4" s="69" t="str">
        <f>IFERROR(VLOOKUP($A4,'Arranjos Consolidados'!$E$2:$BM$302,BI$2,FALSE),"")</f>
        <v/>
      </c>
      <c r="BJ4" s="73" t="str">
        <f>IFERROR(VLOOKUP($A4,'Arranjos Consolidados'!$E$2:$BM$302,BJ$2,FALSE),"")</f>
        <v/>
      </c>
      <c r="BK4" s="73" t="str">
        <f>IFERROR(VLOOKUP($A4,'Arranjos Consolidados'!$E$2:$BM$302,BK$2,FALSE),"")</f>
        <v/>
      </c>
    </row>
    <row r="5" spans="1:63" ht="16.5" x14ac:dyDescent="0.25">
      <c r="A5" s="49" t="s">
        <v>10194</v>
      </c>
      <c r="B5" s="70">
        <f>'Banco de Dados'!$I$29</f>
        <v>500</v>
      </c>
      <c r="C5" s="50">
        <f>'Banco de Dados'!$I$30/100</f>
        <v>0.56625000000000003</v>
      </c>
      <c r="D5" s="67" t="str">
        <f>IFERROR(VLOOKUP($A5,'Arranjos Consolidados'!$E$2:$BM$302,D$2,FALSE),"")</f>
        <v/>
      </c>
      <c r="E5" s="71" t="str">
        <f>IFERROR(VLOOKUP($A5,'Arranjos Consolidados'!$E$2:$BM$302,E$2,FALSE),"")</f>
        <v/>
      </c>
      <c r="F5" s="67" t="str">
        <f>IFERROR(VLOOKUP($A5,'Arranjos Consolidados'!$E$2:$BM$302,F$2,FALSE),"")</f>
        <v/>
      </c>
      <c r="G5" s="69" t="str">
        <f>IFERROR(VLOOKUP($A5,'Arranjos Consolidados'!$E$2:$BM$302,G$2,FALSE),"")</f>
        <v/>
      </c>
      <c r="H5" s="72" t="str">
        <f>IFERROR(VLOOKUP($A5,'Arranjos Consolidados'!$E$2:$BM$302,H$2,FALSE),"")</f>
        <v/>
      </c>
      <c r="I5" s="67" t="str">
        <f>IFERROR(VLOOKUP($A5,'Arranjos Consolidados'!$E$2:$BM$302,I$2,FALSE),"")</f>
        <v/>
      </c>
      <c r="J5" s="69" t="str">
        <f>IFERROR(VLOOKUP($A5,'Arranjos Consolidados'!$E$2:$BM$302,J$2,FALSE),"")</f>
        <v/>
      </c>
      <c r="K5" s="69" t="str">
        <f>IFERROR(VLOOKUP($A5,'Arranjos Consolidados'!$E$2:$BM$302,K$2,FALSE),"")</f>
        <v/>
      </c>
      <c r="L5" s="77" t="str">
        <f>IFERROR(VLOOKUP($A5,'Arranjos Consolidados'!$E$2:$BM$302,L$2,FALSE),"")</f>
        <v/>
      </c>
      <c r="M5" s="69" t="str">
        <f>IFERROR(VLOOKUP($A5,'Arranjos Consolidados'!$E$2:$BM$302,M$2,FALSE),"")</f>
        <v/>
      </c>
      <c r="N5" s="69" t="str">
        <f>IFERROR(VLOOKUP($A5,'Arranjos Consolidados'!$E$2:$BM$302,N$2,FALSE),"")</f>
        <v/>
      </c>
      <c r="O5" s="69" t="str">
        <f>IFERROR(VLOOKUP($A5,'Arranjos Consolidados'!$E$2:$BM$302,O$2,FALSE),"")</f>
        <v/>
      </c>
      <c r="P5" s="69" t="str">
        <f>IFERROR(VLOOKUP($A5,'Arranjos Consolidados'!$E$2:$BM$302,P$2,FALSE),"")</f>
        <v/>
      </c>
      <c r="Q5" s="69" t="str">
        <f>IFERROR(VLOOKUP($A5,'Arranjos Consolidados'!$E$2:$BM$302,Q$2,FALSE),"")</f>
        <v/>
      </c>
      <c r="R5" s="69" t="str">
        <f>IFERROR(VLOOKUP($A5,'Arranjos Consolidados'!$E$2:$BM$302,R$2,FALSE),"")</f>
        <v/>
      </c>
      <c r="S5" s="69" t="str">
        <f>IFERROR(VLOOKUP($A5,'Arranjos Consolidados'!$E$2:$BM$302,S$2,FALSE),"")</f>
        <v/>
      </c>
      <c r="T5" s="69" t="str">
        <f>IFERROR(VLOOKUP($A5,'Arranjos Consolidados'!$E$2:$BM$302,T$2,FALSE),"")</f>
        <v/>
      </c>
      <c r="U5" s="69" t="str">
        <f>IFERROR(VLOOKUP($A5,'Arranjos Consolidados'!$E$2:$BM$302,U$2,FALSE),"")</f>
        <v/>
      </c>
      <c r="V5" s="69" t="str">
        <f>IFERROR(VLOOKUP($A5,'Arranjos Consolidados'!$E$2:$BM$302,V$2,FALSE),"")</f>
        <v/>
      </c>
      <c r="W5" s="69" t="str">
        <f>IFERROR(VLOOKUP($A5,'Arranjos Consolidados'!$E$2:$BM$302,W$2,FALSE),"")</f>
        <v/>
      </c>
      <c r="X5" s="67" t="str">
        <f>IFERROR(VLOOKUP($A5,'Arranjos Consolidados'!$E$2:$BM$302,X$2,FALSE),"")</f>
        <v/>
      </c>
      <c r="Y5" s="69" t="str">
        <f>IFERROR(VLOOKUP($A5,'Arranjos Consolidados'!$E$2:$BM$302,Y$2,FALSE),"")</f>
        <v/>
      </c>
      <c r="Z5" s="67" t="str">
        <f>IFERROR(VLOOKUP($A5,'Arranjos Consolidados'!$E$2:$BM$302,Z$2,FALSE),"")</f>
        <v/>
      </c>
      <c r="AA5" s="69" t="str">
        <f>IFERROR(VLOOKUP($A5,'Arranjos Consolidados'!$E$2:$BM$302,AA$2,FALSE),"")</f>
        <v/>
      </c>
      <c r="AB5" s="69" t="str">
        <f>IFERROR(VLOOKUP($A5,'Arranjos Consolidados'!$E$2:$BM$302,AB$2,FALSE),"")</f>
        <v/>
      </c>
      <c r="AC5" s="69" t="str">
        <f>IFERROR(VLOOKUP($A5,'Arranjos Consolidados'!$E$2:$BM$302,AC$2,FALSE),"")</f>
        <v/>
      </c>
      <c r="AD5" s="69" t="str">
        <f>IFERROR(VLOOKUP($A5,'Arranjos Consolidados'!$E$2:$BM$302,AD$2,FALSE),"")</f>
        <v/>
      </c>
      <c r="AE5" s="69" t="str">
        <f>IFERROR(VLOOKUP($A5,'Arranjos Consolidados'!$E$2:$BM$302,AE$2,FALSE),"")</f>
        <v/>
      </c>
      <c r="AF5" s="69" t="str">
        <f>IFERROR(VLOOKUP($A5,'Arranjos Consolidados'!$E$2:$BM$302,AF$2,FALSE),"")</f>
        <v/>
      </c>
      <c r="AG5" s="69" t="str">
        <f>IFERROR(VLOOKUP($A5,'Arranjos Consolidados'!$E$2:$BM$302,AG$2,FALSE),"")</f>
        <v/>
      </c>
      <c r="AH5" s="69" t="str">
        <f>IFERROR(VLOOKUP($A5,'Arranjos Consolidados'!$E$2:$BM$302,AH$2,FALSE),"")</f>
        <v/>
      </c>
      <c r="AI5" s="69" t="str">
        <f>IFERROR(VLOOKUP($A5,'Arranjos Consolidados'!$E$2:$BM$302,AI$2,FALSE),"")</f>
        <v/>
      </c>
      <c r="AJ5" s="69" t="str">
        <f>IFERROR(VLOOKUP($A5,'Arranjos Consolidados'!$E$2:$BM$302,AJ$2,FALSE),"")</f>
        <v/>
      </c>
      <c r="AK5" s="69" t="str">
        <f>IFERROR(VLOOKUP($A5,'Arranjos Consolidados'!$E$2:$BM$302,AK$2,FALSE),"")</f>
        <v/>
      </c>
      <c r="AL5" s="73" t="str">
        <f>IFERROR(VLOOKUP($A5,'Arranjos Consolidados'!$E$2:$BM$302,AL$2,FALSE),"")</f>
        <v/>
      </c>
      <c r="AM5" s="69" t="str">
        <f>IFERROR(VLOOKUP($A5,'Arranjos Consolidados'!$E$2:$BM$302,AM$2,FALSE),"")</f>
        <v/>
      </c>
      <c r="AN5" s="69" t="str">
        <f>IFERROR(VLOOKUP($A5,'Arranjos Consolidados'!$E$2:$BM$302,AN$2,FALSE),"")</f>
        <v/>
      </c>
      <c r="AO5" s="69" t="str">
        <f>IFERROR(VLOOKUP($A5,'Arranjos Consolidados'!$E$2:$BM$302,AO$2,FALSE),"")</f>
        <v/>
      </c>
      <c r="AP5" s="69" t="str">
        <f>IFERROR(VLOOKUP($A5,'Arranjos Consolidados'!$E$2:$BM$302,AP$2,FALSE),"")</f>
        <v/>
      </c>
      <c r="AQ5" s="69" t="str">
        <f>IFERROR(VLOOKUP($A5,'Arranjos Consolidados'!$E$2:$BM$302,AQ$2,FALSE),"")</f>
        <v/>
      </c>
      <c r="AR5" s="69" t="str">
        <f>IFERROR(VLOOKUP($A5,'Arranjos Consolidados'!$E$2:$BM$302,AR$2,FALSE),"")</f>
        <v/>
      </c>
      <c r="AS5" s="69" t="str">
        <f>IFERROR(VLOOKUP($A5,'Arranjos Consolidados'!$E$2:$BM$302,AS$2,FALSE),"")</f>
        <v/>
      </c>
      <c r="AT5" s="69" t="str">
        <f>IFERROR(VLOOKUP($A5,'Arranjos Consolidados'!$E$2:$BM$302,AT$2,FALSE),"")</f>
        <v/>
      </c>
      <c r="AU5" s="69" t="str">
        <f>IFERROR(VLOOKUP($A5,'Arranjos Consolidados'!$E$2:$BM$302,AU$2,FALSE),"")</f>
        <v/>
      </c>
      <c r="AV5" s="69" t="str">
        <f>IFERROR(VLOOKUP($A5,'Arranjos Consolidados'!$E$2:$BM$302,AV$2,FALSE),"")</f>
        <v/>
      </c>
      <c r="AW5" s="69" t="str">
        <f>IFERROR(VLOOKUP($A5,'Arranjos Consolidados'!$E$2:$BM$302,AW$2,FALSE),"")</f>
        <v/>
      </c>
      <c r="AX5" s="69" t="str">
        <f>IFERROR(VLOOKUP($A5,'Arranjos Consolidados'!$E$2:$BM$302,AX$2,FALSE),"")</f>
        <v/>
      </c>
      <c r="AY5" s="69" t="str">
        <f>IFERROR(VLOOKUP($A5,'Arranjos Consolidados'!$E$2:$BM$302,AY$2,FALSE),"")</f>
        <v/>
      </c>
      <c r="AZ5" s="69" t="str">
        <f>IFERROR(VLOOKUP($A5,'Arranjos Consolidados'!$E$2:$BM$302,AZ$2,FALSE),"")</f>
        <v/>
      </c>
      <c r="BA5" s="69" t="str">
        <f>IFERROR(VLOOKUP($A5,'Arranjos Consolidados'!$E$2:$BM$302,BA$2,FALSE),"")</f>
        <v/>
      </c>
      <c r="BB5" s="69" t="str">
        <f>IFERROR(VLOOKUP($A5,'Arranjos Consolidados'!$E$2:$BM$302,BB$2,FALSE),"")</f>
        <v/>
      </c>
      <c r="BC5" s="69" t="str">
        <f>IFERROR(VLOOKUP($A5,'Arranjos Consolidados'!$E$2:$BM$302,BC$2,FALSE),"")</f>
        <v/>
      </c>
      <c r="BD5" s="69" t="str">
        <f>IFERROR(VLOOKUP($A5,'Arranjos Consolidados'!$E$2:$BM$302,BD$2,FALSE),"")</f>
        <v/>
      </c>
      <c r="BE5" s="69" t="str">
        <f>IFERROR(VLOOKUP($A5,'Arranjos Consolidados'!$E$2:$BM$302,BE$2,FALSE),"")</f>
        <v/>
      </c>
      <c r="BF5" s="69" t="str">
        <f>IFERROR(VLOOKUP($A5,'Arranjos Consolidados'!$E$2:$BM$302,BF$2,FALSE),"")</f>
        <v/>
      </c>
      <c r="BG5" s="69" t="str">
        <f>IFERROR(VLOOKUP($A5,'Arranjos Consolidados'!$E$2:$BM$302,BG$2,FALSE),"")</f>
        <v/>
      </c>
      <c r="BH5" s="69" t="str">
        <f>IFERROR(VLOOKUP($A5,'Arranjos Consolidados'!$E$2:$BM$302,BH$2,FALSE),"")</f>
        <v/>
      </c>
      <c r="BI5" s="69" t="str">
        <f>IFERROR(VLOOKUP($A5,'Arranjos Consolidados'!$E$2:$BM$302,BI$2,FALSE),"")</f>
        <v/>
      </c>
      <c r="BJ5" s="73" t="str">
        <f>IFERROR(VLOOKUP($A5,'Arranjos Consolidados'!$E$2:$BM$302,BJ$2,FALSE),"")</f>
        <v/>
      </c>
      <c r="BK5" s="73" t="str">
        <f>IFERROR(VLOOKUP($A5,'Arranjos Consolidados'!$E$2:$BM$302,BK$2,FALSE),"")</f>
        <v/>
      </c>
    </row>
    <row r="6" spans="1:63" ht="16.5" x14ac:dyDescent="0.25">
      <c r="A6" s="49" t="s">
        <v>10197</v>
      </c>
      <c r="B6" s="70">
        <f>'Banco de Dados'!$I$29</f>
        <v>500</v>
      </c>
      <c r="C6" s="50">
        <f>'Banco de Dados'!$I$30/100</f>
        <v>0.56625000000000003</v>
      </c>
      <c r="D6" s="67" t="str">
        <f>IFERROR(VLOOKUP($A6,'Arranjos Consolidados'!$E$2:$BM$302,D$2,FALSE),"")</f>
        <v/>
      </c>
      <c r="E6" s="71" t="str">
        <f>IFERROR(VLOOKUP($A6,'Arranjos Consolidados'!$E$2:$BM$302,E$2,FALSE),"")</f>
        <v/>
      </c>
      <c r="F6" s="67" t="str">
        <f>IFERROR(VLOOKUP($A6,'Arranjos Consolidados'!$E$2:$BM$302,F$2,FALSE),"")</f>
        <v/>
      </c>
      <c r="G6" s="69" t="str">
        <f>IFERROR(VLOOKUP($A6,'Arranjos Consolidados'!$E$2:$BM$302,G$2,FALSE),"")</f>
        <v/>
      </c>
      <c r="H6" s="72" t="str">
        <f>IFERROR(VLOOKUP($A6,'Arranjos Consolidados'!$E$2:$BM$302,H$2,FALSE),"")</f>
        <v/>
      </c>
      <c r="I6" s="67" t="str">
        <f>IFERROR(VLOOKUP($A6,'Arranjos Consolidados'!$E$2:$BM$302,I$2,FALSE),"")</f>
        <v/>
      </c>
      <c r="J6" s="69" t="str">
        <f>IFERROR(VLOOKUP($A6,'Arranjos Consolidados'!$E$2:$BM$302,J$2,FALSE),"")</f>
        <v/>
      </c>
      <c r="K6" s="69" t="str">
        <f>IFERROR(VLOOKUP($A6,'Arranjos Consolidados'!$E$2:$BM$302,K$2,FALSE),"")</f>
        <v/>
      </c>
      <c r="L6" s="77" t="str">
        <f>IFERROR(VLOOKUP($A6,'Arranjos Consolidados'!$E$2:$BM$302,L$2,FALSE),"")</f>
        <v/>
      </c>
      <c r="M6" s="69" t="str">
        <f>IFERROR(VLOOKUP($A6,'Arranjos Consolidados'!$E$2:$BM$302,M$2,FALSE),"")</f>
        <v/>
      </c>
      <c r="N6" s="69" t="str">
        <f>IFERROR(VLOOKUP($A6,'Arranjos Consolidados'!$E$2:$BM$302,N$2,FALSE),"")</f>
        <v/>
      </c>
      <c r="O6" s="69" t="str">
        <f>IFERROR(VLOOKUP($A6,'Arranjos Consolidados'!$E$2:$BM$302,O$2,FALSE),"")</f>
        <v/>
      </c>
      <c r="P6" s="69" t="str">
        <f>IFERROR(VLOOKUP($A6,'Arranjos Consolidados'!$E$2:$BM$302,P$2,FALSE),"")</f>
        <v/>
      </c>
      <c r="Q6" s="69" t="str">
        <f>IFERROR(VLOOKUP($A6,'Arranjos Consolidados'!$E$2:$BM$302,Q$2,FALSE),"")</f>
        <v/>
      </c>
      <c r="R6" s="69" t="str">
        <f>IFERROR(VLOOKUP($A6,'Arranjos Consolidados'!$E$2:$BM$302,R$2,FALSE),"")</f>
        <v/>
      </c>
      <c r="S6" s="69" t="str">
        <f>IFERROR(VLOOKUP($A6,'Arranjos Consolidados'!$E$2:$BM$302,S$2,FALSE),"")</f>
        <v/>
      </c>
      <c r="T6" s="69" t="str">
        <f>IFERROR(VLOOKUP($A6,'Arranjos Consolidados'!$E$2:$BM$302,T$2,FALSE),"")</f>
        <v/>
      </c>
      <c r="U6" s="69" t="str">
        <f>IFERROR(VLOOKUP($A6,'Arranjos Consolidados'!$E$2:$BM$302,U$2,FALSE),"")</f>
        <v/>
      </c>
      <c r="V6" s="69" t="str">
        <f>IFERROR(VLOOKUP($A6,'Arranjos Consolidados'!$E$2:$BM$302,V$2,FALSE),"")</f>
        <v/>
      </c>
      <c r="W6" s="69" t="str">
        <f>IFERROR(VLOOKUP($A6,'Arranjos Consolidados'!$E$2:$BM$302,W$2,FALSE),"")</f>
        <v/>
      </c>
      <c r="X6" s="67" t="str">
        <f>IFERROR(VLOOKUP($A6,'Arranjos Consolidados'!$E$2:$BM$302,X$2,FALSE),"")</f>
        <v/>
      </c>
      <c r="Y6" s="69" t="str">
        <f>IFERROR(VLOOKUP($A6,'Arranjos Consolidados'!$E$2:$BM$302,Y$2,FALSE),"")</f>
        <v/>
      </c>
      <c r="Z6" s="67" t="str">
        <f>IFERROR(VLOOKUP($A6,'Arranjos Consolidados'!$E$2:$BM$302,Z$2,FALSE),"")</f>
        <v/>
      </c>
      <c r="AA6" s="69" t="str">
        <f>IFERROR(VLOOKUP($A6,'Arranjos Consolidados'!$E$2:$BM$302,AA$2,FALSE),"")</f>
        <v/>
      </c>
      <c r="AB6" s="69" t="str">
        <f>IFERROR(VLOOKUP($A6,'Arranjos Consolidados'!$E$2:$BM$302,AB$2,FALSE),"")</f>
        <v/>
      </c>
      <c r="AC6" s="69" t="str">
        <f>IFERROR(VLOOKUP($A6,'Arranjos Consolidados'!$E$2:$BM$302,AC$2,FALSE),"")</f>
        <v/>
      </c>
      <c r="AD6" s="69" t="str">
        <f>IFERROR(VLOOKUP($A6,'Arranjos Consolidados'!$E$2:$BM$302,AD$2,FALSE),"")</f>
        <v/>
      </c>
      <c r="AE6" s="69" t="str">
        <f>IFERROR(VLOOKUP($A6,'Arranjos Consolidados'!$E$2:$BM$302,AE$2,FALSE),"")</f>
        <v/>
      </c>
      <c r="AF6" s="69" t="str">
        <f>IFERROR(VLOOKUP($A6,'Arranjos Consolidados'!$E$2:$BM$302,AF$2,FALSE),"")</f>
        <v/>
      </c>
      <c r="AG6" s="69" t="str">
        <f>IFERROR(VLOOKUP($A6,'Arranjos Consolidados'!$E$2:$BM$302,AG$2,FALSE),"")</f>
        <v/>
      </c>
      <c r="AH6" s="69" t="str">
        <f>IFERROR(VLOOKUP($A6,'Arranjos Consolidados'!$E$2:$BM$302,AH$2,FALSE),"")</f>
        <v/>
      </c>
      <c r="AI6" s="69" t="str">
        <f>IFERROR(VLOOKUP($A6,'Arranjos Consolidados'!$E$2:$BM$302,AI$2,FALSE),"")</f>
        <v/>
      </c>
      <c r="AJ6" s="69" t="str">
        <f>IFERROR(VLOOKUP($A6,'Arranjos Consolidados'!$E$2:$BM$302,AJ$2,FALSE),"")</f>
        <v/>
      </c>
      <c r="AK6" s="69" t="str">
        <f>IFERROR(VLOOKUP($A6,'Arranjos Consolidados'!$E$2:$BM$302,AK$2,FALSE),"")</f>
        <v/>
      </c>
      <c r="AL6" s="73" t="str">
        <f>IFERROR(VLOOKUP($A6,'Arranjos Consolidados'!$E$2:$BM$302,AL$2,FALSE),"")</f>
        <v/>
      </c>
      <c r="AM6" s="69" t="str">
        <f>IFERROR(VLOOKUP($A6,'Arranjos Consolidados'!$E$2:$BM$302,AM$2,FALSE),"")</f>
        <v/>
      </c>
      <c r="AN6" s="69" t="str">
        <f>IFERROR(VLOOKUP($A6,'Arranjos Consolidados'!$E$2:$BM$302,AN$2,FALSE),"")</f>
        <v/>
      </c>
      <c r="AO6" s="69" t="str">
        <f>IFERROR(VLOOKUP($A6,'Arranjos Consolidados'!$E$2:$BM$302,AO$2,FALSE),"")</f>
        <v/>
      </c>
      <c r="AP6" s="69" t="str">
        <f>IFERROR(VLOOKUP($A6,'Arranjos Consolidados'!$E$2:$BM$302,AP$2,FALSE),"")</f>
        <v/>
      </c>
      <c r="AQ6" s="69" t="str">
        <f>IFERROR(VLOOKUP($A6,'Arranjos Consolidados'!$E$2:$BM$302,AQ$2,FALSE),"")</f>
        <v/>
      </c>
      <c r="AR6" s="69" t="str">
        <f>IFERROR(VLOOKUP($A6,'Arranjos Consolidados'!$E$2:$BM$302,AR$2,FALSE),"")</f>
        <v/>
      </c>
      <c r="AS6" s="69" t="str">
        <f>IFERROR(VLOOKUP($A6,'Arranjos Consolidados'!$E$2:$BM$302,AS$2,FALSE),"")</f>
        <v/>
      </c>
      <c r="AT6" s="69" t="str">
        <f>IFERROR(VLOOKUP($A6,'Arranjos Consolidados'!$E$2:$BM$302,AT$2,FALSE),"")</f>
        <v/>
      </c>
      <c r="AU6" s="69" t="str">
        <f>IFERROR(VLOOKUP($A6,'Arranjos Consolidados'!$E$2:$BM$302,AU$2,FALSE),"")</f>
        <v/>
      </c>
      <c r="AV6" s="69" t="str">
        <f>IFERROR(VLOOKUP($A6,'Arranjos Consolidados'!$E$2:$BM$302,AV$2,FALSE),"")</f>
        <v/>
      </c>
      <c r="AW6" s="69" t="str">
        <f>IFERROR(VLOOKUP($A6,'Arranjos Consolidados'!$E$2:$BM$302,AW$2,FALSE),"")</f>
        <v/>
      </c>
      <c r="AX6" s="69" t="str">
        <f>IFERROR(VLOOKUP($A6,'Arranjos Consolidados'!$E$2:$BM$302,AX$2,FALSE),"")</f>
        <v/>
      </c>
      <c r="AY6" s="69" t="str">
        <f>IFERROR(VLOOKUP($A6,'Arranjos Consolidados'!$E$2:$BM$302,AY$2,FALSE),"")</f>
        <v/>
      </c>
      <c r="AZ6" s="69" t="str">
        <f>IFERROR(VLOOKUP($A6,'Arranjos Consolidados'!$E$2:$BM$302,AZ$2,FALSE),"")</f>
        <v/>
      </c>
      <c r="BA6" s="69" t="str">
        <f>IFERROR(VLOOKUP($A6,'Arranjos Consolidados'!$E$2:$BM$302,BA$2,FALSE),"")</f>
        <v/>
      </c>
      <c r="BB6" s="69" t="str">
        <f>IFERROR(VLOOKUP($A6,'Arranjos Consolidados'!$E$2:$BM$302,BB$2,FALSE),"")</f>
        <v/>
      </c>
      <c r="BC6" s="69" t="str">
        <f>IFERROR(VLOOKUP($A6,'Arranjos Consolidados'!$E$2:$BM$302,BC$2,FALSE),"")</f>
        <v/>
      </c>
      <c r="BD6" s="69" t="str">
        <f>IFERROR(VLOOKUP($A6,'Arranjos Consolidados'!$E$2:$BM$302,BD$2,FALSE),"")</f>
        <v/>
      </c>
      <c r="BE6" s="69" t="str">
        <f>IFERROR(VLOOKUP($A6,'Arranjos Consolidados'!$E$2:$BM$302,BE$2,FALSE),"")</f>
        <v/>
      </c>
      <c r="BF6" s="69" t="str">
        <f>IFERROR(VLOOKUP($A6,'Arranjos Consolidados'!$E$2:$BM$302,BF$2,FALSE),"")</f>
        <v/>
      </c>
      <c r="BG6" s="69" t="str">
        <f>IFERROR(VLOOKUP($A6,'Arranjos Consolidados'!$E$2:$BM$302,BG$2,FALSE),"")</f>
        <v/>
      </c>
      <c r="BH6" s="69" t="str">
        <f>IFERROR(VLOOKUP($A6,'Arranjos Consolidados'!$E$2:$BM$302,BH$2,FALSE),"")</f>
        <v/>
      </c>
      <c r="BI6" s="69" t="str">
        <f>IFERROR(VLOOKUP($A6,'Arranjos Consolidados'!$E$2:$BM$302,BI$2,FALSE),"")</f>
        <v/>
      </c>
      <c r="BJ6" s="73" t="str">
        <f>IFERROR(VLOOKUP($A6,'Arranjos Consolidados'!$E$2:$BM$302,BJ$2,FALSE),"")</f>
        <v/>
      </c>
      <c r="BK6" s="73" t="str">
        <f>IFERROR(VLOOKUP($A6,'Arranjos Consolidados'!$E$2:$BM$302,BK$2,FALSE),"")</f>
        <v/>
      </c>
    </row>
    <row r="7" spans="1:63" ht="16.5" x14ac:dyDescent="0.25">
      <c r="A7" s="49" t="s">
        <v>10202</v>
      </c>
      <c r="B7" s="70">
        <f>'Banco de Dados'!$I$29</f>
        <v>500</v>
      </c>
      <c r="C7" s="50">
        <f>'Banco de Dados'!$I$30/100</f>
        <v>0.56625000000000003</v>
      </c>
      <c r="D7" s="67" t="str">
        <f>IFERROR(VLOOKUP($A7,'Arranjos Consolidados'!$E$2:$BM$302,D$2,FALSE),"")</f>
        <v/>
      </c>
      <c r="E7" s="71" t="str">
        <f>IFERROR(VLOOKUP($A7,'Arranjos Consolidados'!$E$2:$BM$302,E$2,FALSE),"")</f>
        <v/>
      </c>
      <c r="F7" s="67" t="str">
        <f>IFERROR(VLOOKUP($A7,'Arranjos Consolidados'!$E$2:$BM$302,F$2,FALSE),"")</f>
        <v/>
      </c>
      <c r="G7" s="69" t="str">
        <f>IFERROR(VLOOKUP($A7,'Arranjos Consolidados'!$E$2:$BM$302,G$2,FALSE),"")</f>
        <v/>
      </c>
      <c r="H7" s="72" t="str">
        <f>IFERROR(VLOOKUP($A7,'Arranjos Consolidados'!$E$2:$BM$302,H$2,FALSE),"")</f>
        <v/>
      </c>
      <c r="I7" s="67" t="str">
        <f>IFERROR(VLOOKUP($A7,'Arranjos Consolidados'!$E$2:$BM$302,I$2,FALSE),"")</f>
        <v/>
      </c>
      <c r="J7" s="69" t="str">
        <f>IFERROR(VLOOKUP($A7,'Arranjos Consolidados'!$E$2:$BM$302,J$2,FALSE),"")</f>
        <v/>
      </c>
      <c r="K7" s="69" t="str">
        <f>IFERROR(VLOOKUP($A7,'Arranjos Consolidados'!$E$2:$BM$302,K$2,FALSE),"")</f>
        <v/>
      </c>
      <c r="L7" s="77" t="str">
        <f>IFERROR(VLOOKUP($A7,'Arranjos Consolidados'!$E$2:$BM$302,L$2,FALSE),"")</f>
        <v/>
      </c>
      <c r="M7" s="69" t="str">
        <f>IFERROR(VLOOKUP($A7,'Arranjos Consolidados'!$E$2:$BM$302,M$2,FALSE),"")</f>
        <v/>
      </c>
      <c r="N7" s="69" t="str">
        <f>IFERROR(VLOOKUP($A7,'Arranjos Consolidados'!$E$2:$BM$302,N$2,FALSE),"")</f>
        <v/>
      </c>
      <c r="O7" s="69" t="str">
        <f>IFERROR(VLOOKUP($A7,'Arranjos Consolidados'!$E$2:$BM$302,O$2,FALSE),"")</f>
        <v/>
      </c>
      <c r="P7" s="69" t="str">
        <f>IFERROR(VLOOKUP($A7,'Arranjos Consolidados'!$E$2:$BM$302,P$2,FALSE),"")</f>
        <v/>
      </c>
      <c r="Q7" s="69" t="str">
        <f>IFERROR(VLOOKUP($A7,'Arranjos Consolidados'!$E$2:$BM$302,Q$2,FALSE),"")</f>
        <v/>
      </c>
      <c r="R7" s="69" t="str">
        <f>IFERROR(VLOOKUP($A7,'Arranjos Consolidados'!$E$2:$BM$302,R$2,FALSE),"")</f>
        <v/>
      </c>
      <c r="S7" s="69" t="str">
        <f>IFERROR(VLOOKUP($A7,'Arranjos Consolidados'!$E$2:$BM$302,S$2,FALSE),"")</f>
        <v/>
      </c>
      <c r="T7" s="69" t="str">
        <f>IFERROR(VLOOKUP($A7,'Arranjos Consolidados'!$E$2:$BM$302,T$2,FALSE),"")</f>
        <v/>
      </c>
      <c r="U7" s="69" t="str">
        <f>IFERROR(VLOOKUP($A7,'Arranjos Consolidados'!$E$2:$BM$302,U$2,FALSE),"")</f>
        <v/>
      </c>
      <c r="V7" s="69" t="str">
        <f>IFERROR(VLOOKUP($A7,'Arranjos Consolidados'!$E$2:$BM$302,V$2,FALSE),"")</f>
        <v/>
      </c>
      <c r="W7" s="69" t="str">
        <f>IFERROR(VLOOKUP($A7,'Arranjos Consolidados'!$E$2:$BM$302,W$2,FALSE),"")</f>
        <v/>
      </c>
      <c r="X7" s="67" t="str">
        <f>IFERROR(VLOOKUP($A7,'Arranjos Consolidados'!$E$2:$BM$302,X$2,FALSE),"")</f>
        <v/>
      </c>
      <c r="Y7" s="69" t="str">
        <f>IFERROR(VLOOKUP($A7,'Arranjos Consolidados'!$E$2:$BM$302,Y$2,FALSE),"")</f>
        <v/>
      </c>
      <c r="Z7" s="67" t="str">
        <f>IFERROR(VLOOKUP($A7,'Arranjos Consolidados'!$E$2:$BM$302,Z$2,FALSE),"")</f>
        <v/>
      </c>
      <c r="AA7" s="69" t="str">
        <f>IFERROR(VLOOKUP($A7,'Arranjos Consolidados'!$E$2:$BM$302,AA$2,FALSE),"")</f>
        <v/>
      </c>
      <c r="AB7" s="69" t="str">
        <f>IFERROR(VLOOKUP($A7,'Arranjos Consolidados'!$E$2:$BM$302,AB$2,FALSE),"")</f>
        <v/>
      </c>
      <c r="AC7" s="69" t="str">
        <f>IFERROR(VLOOKUP($A7,'Arranjos Consolidados'!$E$2:$BM$302,AC$2,FALSE),"")</f>
        <v/>
      </c>
      <c r="AD7" s="69" t="str">
        <f>IFERROR(VLOOKUP($A7,'Arranjos Consolidados'!$E$2:$BM$302,AD$2,FALSE),"")</f>
        <v/>
      </c>
      <c r="AE7" s="69" t="str">
        <f>IFERROR(VLOOKUP($A7,'Arranjos Consolidados'!$E$2:$BM$302,AE$2,FALSE),"")</f>
        <v/>
      </c>
      <c r="AF7" s="69" t="str">
        <f>IFERROR(VLOOKUP($A7,'Arranjos Consolidados'!$E$2:$BM$302,AF$2,FALSE),"")</f>
        <v/>
      </c>
      <c r="AG7" s="69" t="str">
        <f>IFERROR(VLOOKUP($A7,'Arranjos Consolidados'!$E$2:$BM$302,AG$2,FALSE),"")</f>
        <v/>
      </c>
      <c r="AH7" s="69" t="str">
        <f>IFERROR(VLOOKUP($A7,'Arranjos Consolidados'!$E$2:$BM$302,AH$2,FALSE),"")</f>
        <v/>
      </c>
      <c r="AI7" s="69" t="str">
        <f>IFERROR(VLOOKUP($A7,'Arranjos Consolidados'!$E$2:$BM$302,AI$2,FALSE),"")</f>
        <v/>
      </c>
      <c r="AJ7" s="69" t="str">
        <f>IFERROR(VLOOKUP($A7,'Arranjos Consolidados'!$E$2:$BM$302,AJ$2,FALSE),"")</f>
        <v/>
      </c>
      <c r="AK7" s="69" t="str">
        <f>IFERROR(VLOOKUP($A7,'Arranjos Consolidados'!$E$2:$BM$302,AK$2,FALSE),"")</f>
        <v/>
      </c>
      <c r="AL7" s="73" t="str">
        <f>IFERROR(VLOOKUP($A7,'Arranjos Consolidados'!$E$2:$BM$302,AL$2,FALSE),"")</f>
        <v/>
      </c>
      <c r="AM7" s="69" t="str">
        <f>IFERROR(VLOOKUP($A7,'Arranjos Consolidados'!$E$2:$BM$302,AM$2,FALSE),"")</f>
        <v/>
      </c>
      <c r="AN7" s="69" t="str">
        <f>IFERROR(VLOOKUP($A7,'Arranjos Consolidados'!$E$2:$BM$302,AN$2,FALSE),"")</f>
        <v/>
      </c>
      <c r="AO7" s="69" t="str">
        <f>IFERROR(VLOOKUP($A7,'Arranjos Consolidados'!$E$2:$BM$302,AO$2,FALSE),"")</f>
        <v/>
      </c>
      <c r="AP7" s="69" t="str">
        <f>IFERROR(VLOOKUP($A7,'Arranjos Consolidados'!$E$2:$BM$302,AP$2,FALSE),"")</f>
        <v/>
      </c>
      <c r="AQ7" s="69" t="str">
        <f>IFERROR(VLOOKUP($A7,'Arranjos Consolidados'!$E$2:$BM$302,AQ$2,FALSE),"")</f>
        <v/>
      </c>
      <c r="AR7" s="69" t="str">
        <f>IFERROR(VLOOKUP($A7,'Arranjos Consolidados'!$E$2:$BM$302,AR$2,FALSE),"")</f>
        <v/>
      </c>
      <c r="AS7" s="69" t="str">
        <f>IFERROR(VLOOKUP($A7,'Arranjos Consolidados'!$E$2:$BM$302,AS$2,FALSE),"")</f>
        <v/>
      </c>
      <c r="AT7" s="69" t="str">
        <f>IFERROR(VLOOKUP($A7,'Arranjos Consolidados'!$E$2:$BM$302,AT$2,FALSE),"")</f>
        <v/>
      </c>
      <c r="AU7" s="69" t="str">
        <f>IFERROR(VLOOKUP($A7,'Arranjos Consolidados'!$E$2:$BM$302,AU$2,FALSE),"")</f>
        <v/>
      </c>
      <c r="AV7" s="69" t="str">
        <f>IFERROR(VLOOKUP($A7,'Arranjos Consolidados'!$E$2:$BM$302,AV$2,FALSE),"")</f>
        <v/>
      </c>
      <c r="AW7" s="69" t="str">
        <f>IFERROR(VLOOKUP($A7,'Arranjos Consolidados'!$E$2:$BM$302,AW$2,FALSE),"")</f>
        <v/>
      </c>
      <c r="AX7" s="69" t="str">
        <f>IFERROR(VLOOKUP($A7,'Arranjos Consolidados'!$E$2:$BM$302,AX$2,FALSE),"")</f>
        <v/>
      </c>
      <c r="AY7" s="69" t="str">
        <f>IFERROR(VLOOKUP($A7,'Arranjos Consolidados'!$E$2:$BM$302,AY$2,FALSE),"")</f>
        <v/>
      </c>
      <c r="AZ7" s="69" t="str">
        <f>IFERROR(VLOOKUP($A7,'Arranjos Consolidados'!$E$2:$BM$302,AZ$2,FALSE),"")</f>
        <v/>
      </c>
      <c r="BA7" s="69" t="str">
        <f>IFERROR(VLOOKUP($A7,'Arranjos Consolidados'!$E$2:$BM$302,BA$2,FALSE),"")</f>
        <v/>
      </c>
      <c r="BB7" s="69" t="str">
        <f>IFERROR(VLOOKUP($A7,'Arranjos Consolidados'!$E$2:$BM$302,BB$2,FALSE),"")</f>
        <v/>
      </c>
      <c r="BC7" s="69" t="str">
        <f>IFERROR(VLOOKUP($A7,'Arranjos Consolidados'!$E$2:$BM$302,BC$2,FALSE),"")</f>
        <v/>
      </c>
      <c r="BD7" s="69" t="str">
        <f>IFERROR(VLOOKUP($A7,'Arranjos Consolidados'!$E$2:$BM$302,BD$2,FALSE),"")</f>
        <v/>
      </c>
      <c r="BE7" s="69" t="str">
        <f>IFERROR(VLOOKUP($A7,'Arranjos Consolidados'!$E$2:$BM$302,BE$2,FALSE),"")</f>
        <v/>
      </c>
      <c r="BF7" s="69" t="str">
        <f>IFERROR(VLOOKUP($A7,'Arranjos Consolidados'!$E$2:$BM$302,BF$2,FALSE),"")</f>
        <v/>
      </c>
      <c r="BG7" s="69" t="str">
        <f>IFERROR(VLOOKUP($A7,'Arranjos Consolidados'!$E$2:$BM$302,BG$2,FALSE),"")</f>
        <v/>
      </c>
      <c r="BH7" s="69" t="str">
        <f>IFERROR(VLOOKUP($A7,'Arranjos Consolidados'!$E$2:$BM$302,BH$2,FALSE),"")</f>
        <v/>
      </c>
      <c r="BI7" s="69" t="str">
        <f>IFERROR(VLOOKUP($A7,'Arranjos Consolidados'!$E$2:$BM$302,BI$2,FALSE),"")</f>
        <v/>
      </c>
      <c r="BJ7" s="73" t="str">
        <f>IFERROR(VLOOKUP($A7,'Arranjos Consolidados'!$E$2:$BM$302,BJ$2,FALSE),"")</f>
        <v/>
      </c>
      <c r="BK7" s="73" t="str">
        <f>IFERROR(VLOOKUP($A7,'Arranjos Consolidados'!$E$2:$BM$302,BK$2,FALSE),"")</f>
        <v/>
      </c>
    </row>
    <row r="8" spans="1:63" ht="16.5" x14ac:dyDescent="0.25">
      <c r="A8" s="49" t="s">
        <v>10192</v>
      </c>
      <c r="B8" s="70">
        <f>'Banco de Dados'!$I$29</f>
        <v>500</v>
      </c>
      <c r="C8" s="50">
        <f>'Banco de Dados'!$I$30/100</f>
        <v>0.56625000000000003</v>
      </c>
      <c r="D8" s="67" t="str">
        <f>IFERROR(VLOOKUP($A8,'Arranjos Consolidados'!$E$2:$BM$302,D$2,FALSE),"")</f>
        <v/>
      </c>
      <c r="E8" s="71" t="str">
        <f>IFERROR(VLOOKUP($A8,'Arranjos Consolidados'!$E$2:$BM$302,E$2,FALSE),"")</f>
        <v/>
      </c>
      <c r="F8" s="67" t="str">
        <f>IFERROR(VLOOKUP($A8,'Arranjos Consolidados'!$E$2:$BM$302,F$2,FALSE),"")</f>
        <v/>
      </c>
      <c r="G8" s="69" t="str">
        <f>IFERROR(VLOOKUP($A8,'Arranjos Consolidados'!$E$2:$BM$302,G$2,FALSE),"")</f>
        <v/>
      </c>
      <c r="H8" s="72" t="str">
        <f>IFERROR(VLOOKUP($A8,'Arranjos Consolidados'!$E$2:$BM$302,H$2,FALSE),"")</f>
        <v/>
      </c>
      <c r="I8" s="67" t="str">
        <f>IFERROR(VLOOKUP($A8,'Arranjos Consolidados'!$E$2:$BM$302,I$2,FALSE),"")</f>
        <v/>
      </c>
      <c r="J8" s="69" t="str">
        <f>IFERROR(VLOOKUP($A8,'Arranjos Consolidados'!$E$2:$BM$302,J$2,FALSE),"")</f>
        <v/>
      </c>
      <c r="K8" s="69" t="str">
        <f>IFERROR(VLOOKUP($A8,'Arranjos Consolidados'!$E$2:$BM$302,K$2,FALSE),"")</f>
        <v/>
      </c>
      <c r="L8" s="77" t="str">
        <f>IFERROR(VLOOKUP($A8,'Arranjos Consolidados'!$E$2:$BM$302,L$2,FALSE),"")</f>
        <v/>
      </c>
      <c r="M8" s="69" t="str">
        <f>IFERROR(VLOOKUP($A8,'Arranjos Consolidados'!$E$2:$BM$302,M$2,FALSE),"")</f>
        <v/>
      </c>
      <c r="N8" s="69" t="str">
        <f>IFERROR(VLOOKUP($A8,'Arranjos Consolidados'!$E$2:$BM$302,N$2,FALSE),"")</f>
        <v/>
      </c>
      <c r="O8" s="69" t="str">
        <f>IFERROR(VLOOKUP($A8,'Arranjos Consolidados'!$E$2:$BM$302,O$2,FALSE),"")</f>
        <v/>
      </c>
      <c r="P8" s="69" t="str">
        <f>IFERROR(VLOOKUP($A8,'Arranjos Consolidados'!$E$2:$BM$302,P$2,FALSE),"")</f>
        <v/>
      </c>
      <c r="Q8" s="69" t="str">
        <f>IFERROR(VLOOKUP($A8,'Arranjos Consolidados'!$E$2:$BM$302,Q$2,FALSE),"")</f>
        <v/>
      </c>
      <c r="R8" s="69" t="str">
        <f>IFERROR(VLOOKUP($A8,'Arranjos Consolidados'!$E$2:$BM$302,R$2,FALSE),"")</f>
        <v/>
      </c>
      <c r="S8" s="69" t="str">
        <f>IFERROR(VLOOKUP($A8,'Arranjos Consolidados'!$E$2:$BM$302,S$2,FALSE),"")</f>
        <v/>
      </c>
      <c r="T8" s="69" t="str">
        <f>IFERROR(VLOOKUP($A8,'Arranjos Consolidados'!$E$2:$BM$302,T$2,FALSE),"")</f>
        <v/>
      </c>
      <c r="U8" s="69" t="str">
        <f>IFERROR(VLOOKUP($A8,'Arranjos Consolidados'!$E$2:$BM$302,U$2,FALSE),"")</f>
        <v/>
      </c>
      <c r="V8" s="69" t="str">
        <f>IFERROR(VLOOKUP($A8,'Arranjos Consolidados'!$E$2:$BM$302,V$2,FALSE),"")</f>
        <v/>
      </c>
      <c r="W8" s="69" t="str">
        <f>IFERROR(VLOOKUP($A8,'Arranjos Consolidados'!$E$2:$BM$302,W$2,FALSE),"")</f>
        <v/>
      </c>
      <c r="X8" s="67" t="str">
        <f>IFERROR(VLOOKUP($A8,'Arranjos Consolidados'!$E$2:$BM$302,X$2,FALSE),"")</f>
        <v/>
      </c>
      <c r="Y8" s="69" t="str">
        <f>IFERROR(VLOOKUP($A8,'Arranjos Consolidados'!$E$2:$BM$302,Y$2,FALSE),"")</f>
        <v/>
      </c>
      <c r="Z8" s="67" t="str">
        <f>IFERROR(VLOOKUP($A8,'Arranjos Consolidados'!$E$2:$BM$302,Z$2,FALSE),"")</f>
        <v/>
      </c>
      <c r="AA8" s="69" t="str">
        <f>IFERROR(VLOOKUP($A8,'Arranjos Consolidados'!$E$2:$BM$302,AA$2,FALSE),"")</f>
        <v/>
      </c>
      <c r="AB8" s="69" t="str">
        <f>IFERROR(VLOOKUP($A8,'Arranjos Consolidados'!$E$2:$BM$302,AB$2,FALSE),"")</f>
        <v/>
      </c>
      <c r="AC8" s="69" t="str">
        <f>IFERROR(VLOOKUP($A8,'Arranjos Consolidados'!$E$2:$BM$302,AC$2,FALSE),"")</f>
        <v/>
      </c>
      <c r="AD8" s="69" t="str">
        <f>IFERROR(VLOOKUP($A8,'Arranjos Consolidados'!$E$2:$BM$302,AD$2,FALSE),"")</f>
        <v/>
      </c>
      <c r="AE8" s="69" t="str">
        <f>IFERROR(VLOOKUP($A8,'Arranjos Consolidados'!$E$2:$BM$302,AE$2,FALSE),"")</f>
        <v/>
      </c>
      <c r="AF8" s="69" t="str">
        <f>IFERROR(VLOOKUP($A8,'Arranjos Consolidados'!$E$2:$BM$302,AF$2,FALSE),"")</f>
        <v/>
      </c>
      <c r="AG8" s="69" t="str">
        <f>IFERROR(VLOOKUP($A8,'Arranjos Consolidados'!$E$2:$BM$302,AG$2,FALSE),"")</f>
        <v/>
      </c>
      <c r="AH8" s="69" t="str">
        <f>IFERROR(VLOOKUP($A8,'Arranjos Consolidados'!$E$2:$BM$302,AH$2,FALSE),"")</f>
        <v/>
      </c>
      <c r="AI8" s="69" t="str">
        <f>IFERROR(VLOOKUP($A8,'Arranjos Consolidados'!$E$2:$BM$302,AI$2,FALSE),"")</f>
        <v/>
      </c>
      <c r="AJ8" s="69" t="str">
        <f>IFERROR(VLOOKUP($A8,'Arranjos Consolidados'!$E$2:$BM$302,AJ$2,FALSE),"")</f>
        <v/>
      </c>
      <c r="AK8" s="69" t="str">
        <f>IFERROR(VLOOKUP($A8,'Arranjos Consolidados'!$E$2:$BM$302,AK$2,FALSE),"")</f>
        <v/>
      </c>
      <c r="AL8" s="73" t="str">
        <f>IFERROR(VLOOKUP($A8,'Arranjos Consolidados'!$E$2:$BM$302,AL$2,FALSE),"")</f>
        <v/>
      </c>
      <c r="AM8" s="69" t="str">
        <f>IFERROR(VLOOKUP($A8,'Arranjos Consolidados'!$E$2:$BM$302,AM$2,FALSE),"")</f>
        <v/>
      </c>
      <c r="AN8" s="69" t="str">
        <f>IFERROR(VLOOKUP($A8,'Arranjos Consolidados'!$E$2:$BM$302,AN$2,FALSE),"")</f>
        <v/>
      </c>
      <c r="AO8" s="69" t="str">
        <f>IFERROR(VLOOKUP($A8,'Arranjos Consolidados'!$E$2:$BM$302,AO$2,FALSE),"")</f>
        <v/>
      </c>
      <c r="AP8" s="69" t="str">
        <f>IFERROR(VLOOKUP($A8,'Arranjos Consolidados'!$E$2:$BM$302,AP$2,FALSE),"")</f>
        <v/>
      </c>
      <c r="AQ8" s="69" t="str">
        <f>IFERROR(VLOOKUP($A8,'Arranjos Consolidados'!$E$2:$BM$302,AQ$2,FALSE),"")</f>
        <v/>
      </c>
      <c r="AR8" s="69" t="str">
        <f>IFERROR(VLOOKUP($A8,'Arranjos Consolidados'!$E$2:$BM$302,AR$2,FALSE),"")</f>
        <v/>
      </c>
      <c r="AS8" s="69" t="str">
        <f>IFERROR(VLOOKUP($A8,'Arranjos Consolidados'!$E$2:$BM$302,AS$2,FALSE),"")</f>
        <v/>
      </c>
      <c r="AT8" s="69" t="str">
        <f>IFERROR(VLOOKUP($A8,'Arranjos Consolidados'!$E$2:$BM$302,AT$2,FALSE),"")</f>
        <v/>
      </c>
      <c r="AU8" s="69" t="str">
        <f>IFERROR(VLOOKUP($A8,'Arranjos Consolidados'!$E$2:$BM$302,AU$2,FALSE),"")</f>
        <v/>
      </c>
      <c r="AV8" s="69" t="str">
        <f>IFERROR(VLOOKUP($A8,'Arranjos Consolidados'!$E$2:$BM$302,AV$2,FALSE),"")</f>
        <v/>
      </c>
      <c r="AW8" s="69" t="str">
        <f>IFERROR(VLOOKUP($A8,'Arranjos Consolidados'!$E$2:$BM$302,AW$2,FALSE),"")</f>
        <v/>
      </c>
      <c r="AX8" s="69" t="str">
        <f>IFERROR(VLOOKUP($A8,'Arranjos Consolidados'!$E$2:$BM$302,AX$2,FALSE),"")</f>
        <v/>
      </c>
      <c r="AY8" s="69" t="str">
        <f>IFERROR(VLOOKUP($A8,'Arranjos Consolidados'!$E$2:$BM$302,AY$2,FALSE),"")</f>
        <v/>
      </c>
      <c r="AZ8" s="69" t="str">
        <f>IFERROR(VLOOKUP($A8,'Arranjos Consolidados'!$E$2:$BM$302,AZ$2,FALSE),"")</f>
        <v/>
      </c>
      <c r="BA8" s="69" t="str">
        <f>IFERROR(VLOOKUP($A8,'Arranjos Consolidados'!$E$2:$BM$302,BA$2,FALSE),"")</f>
        <v/>
      </c>
      <c r="BB8" s="69" t="str">
        <f>IFERROR(VLOOKUP($A8,'Arranjos Consolidados'!$E$2:$BM$302,BB$2,FALSE),"")</f>
        <v/>
      </c>
      <c r="BC8" s="69" t="str">
        <f>IFERROR(VLOOKUP($A8,'Arranjos Consolidados'!$E$2:$BM$302,BC$2,FALSE),"")</f>
        <v/>
      </c>
      <c r="BD8" s="69" t="str">
        <f>IFERROR(VLOOKUP($A8,'Arranjos Consolidados'!$E$2:$BM$302,BD$2,FALSE),"")</f>
        <v/>
      </c>
      <c r="BE8" s="69" t="str">
        <f>IFERROR(VLOOKUP($A8,'Arranjos Consolidados'!$E$2:$BM$302,BE$2,FALSE),"")</f>
        <v/>
      </c>
      <c r="BF8" s="69" t="str">
        <f>IFERROR(VLOOKUP($A8,'Arranjos Consolidados'!$E$2:$BM$302,BF$2,FALSE),"")</f>
        <v/>
      </c>
      <c r="BG8" s="69" t="str">
        <f>IFERROR(VLOOKUP($A8,'Arranjos Consolidados'!$E$2:$BM$302,BG$2,FALSE),"")</f>
        <v/>
      </c>
      <c r="BH8" s="69" t="str">
        <f>IFERROR(VLOOKUP($A8,'Arranjos Consolidados'!$E$2:$BM$302,BH$2,FALSE),"")</f>
        <v/>
      </c>
      <c r="BI8" s="69" t="str">
        <f>IFERROR(VLOOKUP($A8,'Arranjos Consolidados'!$E$2:$BM$302,BI$2,FALSE),"")</f>
        <v/>
      </c>
      <c r="BJ8" s="73" t="str">
        <f>IFERROR(VLOOKUP($A8,'Arranjos Consolidados'!$E$2:$BM$302,BJ$2,FALSE),"")</f>
        <v/>
      </c>
      <c r="BK8" s="73" t="str">
        <f>IFERROR(VLOOKUP($A8,'Arranjos Consolidados'!$E$2:$BM$302,BK$2,FALSE),"")</f>
        <v/>
      </c>
    </row>
    <row r="9" spans="1:63" ht="16.5" x14ac:dyDescent="0.25">
      <c r="A9" s="49" t="s">
        <v>10195</v>
      </c>
      <c r="B9" s="70">
        <f>'Banco de Dados'!$I$29</f>
        <v>500</v>
      </c>
      <c r="C9" s="50">
        <f>'Banco de Dados'!$I$30/100</f>
        <v>0.56625000000000003</v>
      </c>
      <c r="D9" s="67" t="str">
        <f>IFERROR(VLOOKUP($A9,'Arranjos Consolidados'!$E$2:$BM$302,D$2,FALSE),"")</f>
        <v/>
      </c>
      <c r="E9" s="71" t="str">
        <f>IFERROR(VLOOKUP($A9,'Arranjos Consolidados'!$E$2:$BM$302,E$2,FALSE),"")</f>
        <v/>
      </c>
      <c r="F9" s="67" t="str">
        <f>IFERROR(VLOOKUP($A9,'Arranjos Consolidados'!$E$2:$BM$302,F$2,FALSE),"")</f>
        <v/>
      </c>
      <c r="G9" s="69" t="str">
        <f>IFERROR(VLOOKUP($A9,'Arranjos Consolidados'!$E$2:$BM$302,G$2,FALSE),"")</f>
        <v/>
      </c>
      <c r="H9" s="72" t="str">
        <f>IFERROR(VLOOKUP($A9,'Arranjos Consolidados'!$E$2:$BM$302,H$2,FALSE),"")</f>
        <v/>
      </c>
      <c r="I9" s="67" t="str">
        <f>IFERROR(VLOOKUP($A9,'Arranjos Consolidados'!$E$2:$BM$302,I$2,FALSE),"")</f>
        <v/>
      </c>
      <c r="J9" s="69" t="str">
        <f>IFERROR(VLOOKUP($A9,'Arranjos Consolidados'!$E$2:$BM$302,J$2,FALSE),"")</f>
        <v/>
      </c>
      <c r="K9" s="69" t="str">
        <f>IFERROR(VLOOKUP($A9,'Arranjos Consolidados'!$E$2:$BM$302,K$2,FALSE),"")</f>
        <v/>
      </c>
      <c r="L9" s="77" t="str">
        <f>IFERROR(VLOOKUP($A9,'Arranjos Consolidados'!$E$2:$BM$302,L$2,FALSE),"")</f>
        <v/>
      </c>
      <c r="M9" s="69" t="str">
        <f>IFERROR(VLOOKUP($A9,'Arranjos Consolidados'!$E$2:$BM$302,M$2,FALSE),"")</f>
        <v/>
      </c>
      <c r="N9" s="69" t="str">
        <f>IFERROR(VLOOKUP($A9,'Arranjos Consolidados'!$E$2:$BM$302,N$2,FALSE),"")</f>
        <v/>
      </c>
      <c r="O9" s="69" t="str">
        <f>IFERROR(VLOOKUP($A9,'Arranjos Consolidados'!$E$2:$BM$302,O$2,FALSE),"")</f>
        <v/>
      </c>
      <c r="P9" s="69" t="str">
        <f>IFERROR(VLOOKUP($A9,'Arranjos Consolidados'!$E$2:$BM$302,P$2,FALSE),"")</f>
        <v/>
      </c>
      <c r="Q9" s="69" t="str">
        <f>IFERROR(VLOOKUP($A9,'Arranjos Consolidados'!$E$2:$BM$302,Q$2,FALSE),"")</f>
        <v/>
      </c>
      <c r="R9" s="69" t="str">
        <f>IFERROR(VLOOKUP($A9,'Arranjos Consolidados'!$E$2:$BM$302,R$2,FALSE),"")</f>
        <v/>
      </c>
      <c r="S9" s="69" t="str">
        <f>IFERROR(VLOOKUP($A9,'Arranjos Consolidados'!$E$2:$BM$302,S$2,FALSE),"")</f>
        <v/>
      </c>
      <c r="T9" s="69" t="str">
        <f>IFERROR(VLOOKUP($A9,'Arranjos Consolidados'!$E$2:$BM$302,T$2,FALSE),"")</f>
        <v/>
      </c>
      <c r="U9" s="69" t="str">
        <f>IFERROR(VLOOKUP($A9,'Arranjos Consolidados'!$E$2:$BM$302,U$2,FALSE),"")</f>
        <v/>
      </c>
      <c r="V9" s="69" t="str">
        <f>IFERROR(VLOOKUP($A9,'Arranjos Consolidados'!$E$2:$BM$302,V$2,FALSE),"")</f>
        <v/>
      </c>
      <c r="W9" s="69" t="str">
        <f>IFERROR(VLOOKUP($A9,'Arranjos Consolidados'!$E$2:$BM$302,W$2,FALSE),"")</f>
        <v/>
      </c>
      <c r="X9" s="67" t="str">
        <f>IFERROR(VLOOKUP($A9,'Arranjos Consolidados'!$E$2:$BM$302,X$2,FALSE),"")</f>
        <v/>
      </c>
      <c r="Y9" s="69" t="str">
        <f>IFERROR(VLOOKUP($A9,'Arranjos Consolidados'!$E$2:$BM$302,Y$2,FALSE),"")</f>
        <v/>
      </c>
      <c r="Z9" s="67" t="str">
        <f>IFERROR(VLOOKUP($A9,'Arranjos Consolidados'!$E$2:$BM$302,Z$2,FALSE),"")</f>
        <v/>
      </c>
      <c r="AA9" s="69" t="str">
        <f>IFERROR(VLOOKUP($A9,'Arranjos Consolidados'!$E$2:$BM$302,AA$2,FALSE),"")</f>
        <v/>
      </c>
      <c r="AB9" s="69" t="str">
        <f>IFERROR(VLOOKUP($A9,'Arranjos Consolidados'!$E$2:$BM$302,AB$2,FALSE),"")</f>
        <v/>
      </c>
      <c r="AC9" s="69" t="str">
        <f>IFERROR(VLOOKUP($A9,'Arranjos Consolidados'!$E$2:$BM$302,AC$2,FALSE),"")</f>
        <v/>
      </c>
      <c r="AD9" s="69" t="str">
        <f>IFERROR(VLOOKUP($A9,'Arranjos Consolidados'!$E$2:$BM$302,AD$2,FALSE),"")</f>
        <v/>
      </c>
      <c r="AE9" s="69" t="str">
        <f>IFERROR(VLOOKUP($A9,'Arranjos Consolidados'!$E$2:$BM$302,AE$2,FALSE),"")</f>
        <v/>
      </c>
      <c r="AF9" s="69" t="str">
        <f>IFERROR(VLOOKUP($A9,'Arranjos Consolidados'!$E$2:$BM$302,AF$2,FALSE),"")</f>
        <v/>
      </c>
      <c r="AG9" s="69" t="str">
        <f>IFERROR(VLOOKUP($A9,'Arranjos Consolidados'!$E$2:$BM$302,AG$2,FALSE),"")</f>
        <v/>
      </c>
      <c r="AH9" s="69" t="str">
        <f>IFERROR(VLOOKUP($A9,'Arranjos Consolidados'!$E$2:$BM$302,AH$2,FALSE),"")</f>
        <v/>
      </c>
      <c r="AI9" s="69" t="str">
        <f>IFERROR(VLOOKUP($A9,'Arranjos Consolidados'!$E$2:$BM$302,AI$2,FALSE),"")</f>
        <v/>
      </c>
      <c r="AJ9" s="69" t="str">
        <f>IFERROR(VLOOKUP($A9,'Arranjos Consolidados'!$E$2:$BM$302,AJ$2,FALSE),"")</f>
        <v/>
      </c>
      <c r="AK9" s="69" t="str">
        <f>IFERROR(VLOOKUP($A9,'Arranjos Consolidados'!$E$2:$BM$302,AK$2,FALSE),"")</f>
        <v/>
      </c>
      <c r="AL9" s="73" t="str">
        <f>IFERROR(VLOOKUP($A9,'Arranjos Consolidados'!$E$2:$BM$302,AL$2,FALSE),"")</f>
        <v/>
      </c>
      <c r="AM9" s="69" t="str">
        <f>IFERROR(VLOOKUP($A9,'Arranjos Consolidados'!$E$2:$BM$302,AM$2,FALSE),"")</f>
        <v/>
      </c>
      <c r="AN9" s="69" t="str">
        <f>IFERROR(VLOOKUP($A9,'Arranjos Consolidados'!$E$2:$BM$302,AN$2,FALSE),"")</f>
        <v/>
      </c>
      <c r="AO9" s="69" t="str">
        <f>IFERROR(VLOOKUP($A9,'Arranjos Consolidados'!$E$2:$BM$302,AO$2,FALSE),"")</f>
        <v/>
      </c>
      <c r="AP9" s="69" t="str">
        <f>IFERROR(VLOOKUP($A9,'Arranjos Consolidados'!$E$2:$BM$302,AP$2,FALSE),"")</f>
        <v/>
      </c>
      <c r="AQ9" s="69" t="str">
        <f>IFERROR(VLOOKUP($A9,'Arranjos Consolidados'!$E$2:$BM$302,AQ$2,FALSE),"")</f>
        <v/>
      </c>
      <c r="AR9" s="69" t="str">
        <f>IFERROR(VLOOKUP($A9,'Arranjos Consolidados'!$E$2:$BM$302,AR$2,FALSE),"")</f>
        <v/>
      </c>
      <c r="AS9" s="69" t="str">
        <f>IFERROR(VLOOKUP($A9,'Arranjos Consolidados'!$E$2:$BM$302,AS$2,FALSE),"")</f>
        <v/>
      </c>
      <c r="AT9" s="69" t="str">
        <f>IFERROR(VLOOKUP($A9,'Arranjos Consolidados'!$E$2:$BM$302,AT$2,FALSE),"")</f>
        <v/>
      </c>
      <c r="AU9" s="69" t="str">
        <f>IFERROR(VLOOKUP($A9,'Arranjos Consolidados'!$E$2:$BM$302,AU$2,FALSE),"")</f>
        <v/>
      </c>
      <c r="AV9" s="69" t="str">
        <f>IFERROR(VLOOKUP($A9,'Arranjos Consolidados'!$E$2:$BM$302,AV$2,FALSE),"")</f>
        <v/>
      </c>
      <c r="AW9" s="69" t="str">
        <f>IFERROR(VLOOKUP($A9,'Arranjos Consolidados'!$E$2:$BM$302,AW$2,FALSE),"")</f>
        <v/>
      </c>
      <c r="AX9" s="69" t="str">
        <f>IFERROR(VLOOKUP($A9,'Arranjos Consolidados'!$E$2:$BM$302,AX$2,FALSE),"")</f>
        <v/>
      </c>
      <c r="AY9" s="69" t="str">
        <f>IFERROR(VLOOKUP($A9,'Arranjos Consolidados'!$E$2:$BM$302,AY$2,FALSE),"")</f>
        <v/>
      </c>
      <c r="AZ9" s="69" t="str">
        <f>IFERROR(VLOOKUP($A9,'Arranjos Consolidados'!$E$2:$BM$302,AZ$2,FALSE),"")</f>
        <v/>
      </c>
      <c r="BA9" s="69" t="str">
        <f>IFERROR(VLOOKUP($A9,'Arranjos Consolidados'!$E$2:$BM$302,BA$2,FALSE),"")</f>
        <v/>
      </c>
      <c r="BB9" s="69" t="str">
        <f>IFERROR(VLOOKUP($A9,'Arranjos Consolidados'!$E$2:$BM$302,BB$2,FALSE),"")</f>
        <v/>
      </c>
      <c r="BC9" s="69" t="str">
        <f>IFERROR(VLOOKUP($A9,'Arranjos Consolidados'!$E$2:$BM$302,BC$2,FALSE),"")</f>
        <v/>
      </c>
      <c r="BD9" s="69" t="str">
        <f>IFERROR(VLOOKUP($A9,'Arranjos Consolidados'!$E$2:$BM$302,BD$2,FALSE),"")</f>
        <v/>
      </c>
      <c r="BE9" s="69" t="str">
        <f>IFERROR(VLOOKUP($A9,'Arranjos Consolidados'!$E$2:$BM$302,BE$2,FALSE),"")</f>
        <v/>
      </c>
      <c r="BF9" s="69" t="str">
        <f>IFERROR(VLOOKUP($A9,'Arranjos Consolidados'!$E$2:$BM$302,BF$2,FALSE),"")</f>
        <v/>
      </c>
      <c r="BG9" s="69" t="str">
        <f>IFERROR(VLOOKUP($A9,'Arranjos Consolidados'!$E$2:$BM$302,BG$2,FALSE),"")</f>
        <v/>
      </c>
      <c r="BH9" s="69" t="str">
        <f>IFERROR(VLOOKUP($A9,'Arranjos Consolidados'!$E$2:$BM$302,BH$2,FALSE),"")</f>
        <v/>
      </c>
      <c r="BI9" s="69" t="str">
        <f>IFERROR(VLOOKUP($A9,'Arranjos Consolidados'!$E$2:$BM$302,BI$2,FALSE),"")</f>
        <v/>
      </c>
      <c r="BJ9" s="73" t="str">
        <f>IFERROR(VLOOKUP($A9,'Arranjos Consolidados'!$E$2:$BM$302,BJ$2,FALSE),"")</f>
        <v/>
      </c>
      <c r="BK9" s="73" t="str">
        <f>IFERROR(VLOOKUP($A9,'Arranjos Consolidados'!$E$2:$BM$302,BK$2,FALSE),"")</f>
        <v/>
      </c>
    </row>
    <row r="10" spans="1:63" ht="16.5" x14ac:dyDescent="0.25">
      <c r="A10" s="49" t="s">
        <v>10198</v>
      </c>
      <c r="B10" s="70">
        <f>'Banco de Dados'!$I$29</f>
        <v>500</v>
      </c>
      <c r="C10" s="50">
        <f>'Banco de Dados'!$I$30/100</f>
        <v>0.56625000000000003</v>
      </c>
      <c r="D10" s="67" t="str">
        <f>IFERROR(VLOOKUP($A10,'Arranjos Consolidados'!$E$2:$BM$302,D$2,FALSE),"")</f>
        <v/>
      </c>
      <c r="E10" s="71" t="str">
        <f>IFERROR(VLOOKUP($A10,'Arranjos Consolidados'!$E$2:$BM$302,E$2,FALSE),"")</f>
        <v/>
      </c>
      <c r="F10" s="67" t="str">
        <f>IFERROR(VLOOKUP($A10,'Arranjos Consolidados'!$E$2:$BM$302,F$2,FALSE),"")</f>
        <v/>
      </c>
      <c r="G10" s="69" t="str">
        <f>IFERROR(VLOOKUP($A10,'Arranjos Consolidados'!$E$2:$BM$302,G$2,FALSE),"")</f>
        <v/>
      </c>
      <c r="H10" s="72" t="str">
        <f>IFERROR(VLOOKUP($A10,'Arranjos Consolidados'!$E$2:$BM$302,H$2,FALSE),"")</f>
        <v/>
      </c>
      <c r="I10" s="67" t="str">
        <f>IFERROR(VLOOKUP($A10,'Arranjos Consolidados'!$E$2:$BM$302,I$2,FALSE),"")</f>
        <v/>
      </c>
      <c r="J10" s="69" t="str">
        <f>IFERROR(VLOOKUP($A10,'Arranjos Consolidados'!$E$2:$BM$302,J$2,FALSE),"")</f>
        <v/>
      </c>
      <c r="K10" s="69" t="str">
        <f>IFERROR(VLOOKUP($A10,'Arranjos Consolidados'!$E$2:$BM$302,K$2,FALSE),"")</f>
        <v/>
      </c>
      <c r="L10" s="77" t="str">
        <f>IFERROR(VLOOKUP($A10,'Arranjos Consolidados'!$E$2:$BM$302,L$2,FALSE),"")</f>
        <v/>
      </c>
      <c r="M10" s="69" t="str">
        <f>IFERROR(VLOOKUP($A10,'Arranjos Consolidados'!$E$2:$BM$302,M$2,FALSE),"")</f>
        <v/>
      </c>
      <c r="N10" s="69" t="str">
        <f>IFERROR(VLOOKUP($A10,'Arranjos Consolidados'!$E$2:$BM$302,N$2,FALSE),"")</f>
        <v/>
      </c>
      <c r="O10" s="69" t="str">
        <f>IFERROR(VLOOKUP($A10,'Arranjos Consolidados'!$E$2:$BM$302,O$2,FALSE),"")</f>
        <v/>
      </c>
      <c r="P10" s="69" t="str">
        <f>IFERROR(VLOOKUP($A10,'Arranjos Consolidados'!$E$2:$BM$302,P$2,FALSE),"")</f>
        <v/>
      </c>
      <c r="Q10" s="69" t="str">
        <f>IFERROR(VLOOKUP($A10,'Arranjos Consolidados'!$E$2:$BM$302,Q$2,FALSE),"")</f>
        <v/>
      </c>
      <c r="R10" s="69" t="str">
        <f>IFERROR(VLOOKUP($A10,'Arranjos Consolidados'!$E$2:$BM$302,R$2,FALSE),"")</f>
        <v/>
      </c>
      <c r="S10" s="69" t="str">
        <f>IFERROR(VLOOKUP($A10,'Arranjos Consolidados'!$E$2:$BM$302,S$2,FALSE),"")</f>
        <v/>
      </c>
      <c r="T10" s="69" t="str">
        <f>IFERROR(VLOOKUP($A10,'Arranjos Consolidados'!$E$2:$BM$302,T$2,FALSE),"")</f>
        <v/>
      </c>
      <c r="U10" s="69" t="str">
        <f>IFERROR(VLOOKUP($A10,'Arranjos Consolidados'!$E$2:$BM$302,U$2,FALSE),"")</f>
        <v/>
      </c>
      <c r="V10" s="69" t="str">
        <f>IFERROR(VLOOKUP($A10,'Arranjos Consolidados'!$E$2:$BM$302,V$2,FALSE),"")</f>
        <v/>
      </c>
      <c r="W10" s="69" t="str">
        <f>IFERROR(VLOOKUP($A10,'Arranjos Consolidados'!$E$2:$BM$302,W$2,FALSE),"")</f>
        <v/>
      </c>
      <c r="X10" s="67" t="str">
        <f>IFERROR(VLOOKUP($A10,'Arranjos Consolidados'!$E$2:$BM$302,X$2,FALSE),"")</f>
        <v/>
      </c>
      <c r="Y10" s="69" t="str">
        <f>IFERROR(VLOOKUP($A10,'Arranjos Consolidados'!$E$2:$BM$302,Y$2,FALSE),"")</f>
        <v/>
      </c>
      <c r="Z10" s="67" t="str">
        <f>IFERROR(VLOOKUP($A10,'Arranjos Consolidados'!$E$2:$BM$302,Z$2,FALSE),"")</f>
        <v/>
      </c>
      <c r="AA10" s="69" t="str">
        <f>IFERROR(VLOOKUP($A10,'Arranjos Consolidados'!$E$2:$BM$302,AA$2,FALSE),"")</f>
        <v/>
      </c>
      <c r="AB10" s="69" t="str">
        <f>IFERROR(VLOOKUP($A10,'Arranjos Consolidados'!$E$2:$BM$302,AB$2,FALSE),"")</f>
        <v/>
      </c>
      <c r="AC10" s="69" t="str">
        <f>IFERROR(VLOOKUP($A10,'Arranjos Consolidados'!$E$2:$BM$302,AC$2,FALSE),"")</f>
        <v/>
      </c>
      <c r="AD10" s="69" t="str">
        <f>IFERROR(VLOOKUP($A10,'Arranjos Consolidados'!$E$2:$BM$302,AD$2,FALSE),"")</f>
        <v/>
      </c>
      <c r="AE10" s="69" t="str">
        <f>IFERROR(VLOOKUP($A10,'Arranjos Consolidados'!$E$2:$BM$302,AE$2,FALSE),"")</f>
        <v/>
      </c>
      <c r="AF10" s="69" t="str">
        <f>IFERROR(VLOOKUP($A10,'Arranjos Consolidados'!$E$2:$BM$302,AF$2,FALSE),"")</f>
        <v/>
      </c>
      <c r="AG10" s="69" t="str">
        <f>IFERROR(VLOOKUP($A10,'Arranjos Consolidados'!$E$2:$BM$302,AG$2,FALSE),"")</f>
        <v/>
      </c>
      <c r="AH10" s="69" t="str">
        <f>IFERROR(VLOOKUP($A10,'Arranjos Consolidados'!$E$2:$BM$302,AH$2,FALSE),"")</f>
        <v/>
      </c>
      <c r="AI10" s="69" t="str">
        <f>IFERROR(VLOOKUP($A10,'Arranjos Consolidados'!$E$2:$BM$302,AI$2,FALSE),"")</f>
        <v/>
      </c>
      <c r="AJ10" s="69" t="str">
        <f>IFERROR(VLOOKUP($A10,'Arranjos Consolidados'!$E$2:$BM$302,AJ$2,FALSE),"")</f>
        <v/>
      </c>
      <c r="AK10" s="69" t="str">
        <f>IFERROR(VLOOKUP($A10,'Arranjos Consolidados'!$E$2:$BM$302,AK$2,FALSE),"")</f>
        <v/>
      </c>
      <c r="AL10" s="73" t="str">
        <f>IFERROR(VLOOKUP($A10,'Arranjos Consolidados'!$E$2:$BM$302,AL$2,FALSE),"")</f>
        <v/>
      </c>
      <c r="AM10" s="69" t="str">
        <f>IFERROR(VLOOKUP($A10,'Arranjos Consolidados'!$E$2:$BM$302,AM$2,FALSE),"")</f>
        <v/>
      </c>
      <c r="AN10" s="69" t="str">
        <f>IFERROR(VLOOKUP($A10,'Arranjos Consolidados'!$E$2:$BM$302,AN$2,FALSE),"")</f>
        <v/>
      </c>
      <c r="AO10" s="69" t="str">
        <f>IFERROR(VLOOKUP($A10,'Arranjos Consolidados'!$E$2:$BM$302,AO$2,FALSE),"")</f>
        <v/>
      </c>
      <c r="AP10" s="69" t="str">
        <f>IFERROR(VLOOKUP($A10,'Arranjos Consolidados'!$E$2:$BM$302,AP$2,FALSE),"")</f>
        <v/>
      </c>
      <c r="AQ10" s="69" t="str">
        <f>IFERROR(VLOOKUP($A10,'Arranjos Consolidados'!$E$2:$BM$302,AQ$2,FALSE),"")</f>
        <v/>
      </c>
      <c r="AR10" s="69" t="str">
        <f>IFERROR(VLOOKUP($A10,'Arranjos Consolidados'!$E$2:$BM$302,AR$2,FALSE),"")</f>
        <v/>
      </c>
      <c r="AS10" s="69" t="str">
        <f>IFERROR(VLOOKUP($A10,'Arranjos Consolidados'!$E$2:$BM$302,AS$2,FALSE),"")</f>
        <v/>
      </c>
      <c r="AT10" s="69" t="str">
        <f>IFERROR(VLOOKUP($A10,'Arranjos Consolidados'!$E$2:$BM$302,AT$2,FALSE),"")</f>
        <v/>
      </c>
      <c r="AU10" s="69" t="str">
        <f>IFERROR(VLOOKUP($A10,'Arranjos Consolidados'!$E$2:$BM$302,AU$2,FALSE),"")</f>
        <v/>
      </c>
      <c r="AV10" s="69" t="str">
        <f>IFERROR(VLOOKUP($A10,'Arranjos Consolidados'!$E$2:$BM$302,AV$2,FALSE),"")</f>
        <v/>
      </c>
      <c r="AW10" s="69" t="str">
        <f>IFERROR(VLOOKUP($A10,'Arranjos Consolidados'!$E$2:$BM$302,AW$2,FALSE),"")</f>
        <v/>
      </c>
      <c r="AX10" s="69" t="str">
        <f>IFERROR(VLOOKUP($A10,'Arranjos Consolidados'!$E$2:$BM$302,AX$2,FALSE),"")</f>
        <v/>
      </c>
      <c r="AY10" s="69" t="str">
        <f>IFERROR(VLOOKUP($A10,'Arranjos Consolidados'!$E$2:$BM$302,AY$2,FALSE),"")</f>
        <v/>
      </c>
      <c r="AZ10" s="69" t="str">
        <f>IFERROR(VLOOKUP($A10,'Arranjos Consolidados'!$E$2:$BM$302,AZ$2,FALSE),"")</f>
        <v/>
      </c>
      <c r="BA10" s="69" t="str">
        <f>IFERROR(VLOOKUP($A10,'Arranjos Consolidados'!$E$2:$BM$302,BA$2,FALSE),"")</f>
        <v/>
      </c>
      <c r="BB10" s="69" t="str">
        <f>IFERROR(VLOOKUP($A10,'Arranjos Consolidados'!$E$2:$BM$302,BB$2,FALSE),"")</f>
        <v/>
      </c>
      <c r="BC10" s="69" t="str">
        <f>IFERROR(VLOOKUP($A10,'Arranjos Consolidados'!$E$2:$BM$302,BC$2,FALSE),"")</f>
        <v/>
      </c>
      <c r="BD10" s="69" t="str">
        <f>IFERROR(VLOOKUP($A10,'Arranjos Consolidados'!$E$2:$BM$302,BD$2,FALSE),"")</f>
        <v/>
      </c>
      <c r="BE10" s="69" t="str">
        <f>IFERROR(VLOOKUP($A10,'Arranjos Consolidados'!$E$2:$BM$302,BE$2,FALSE),"")</f>
        <v/>
      </c>
      <c r="BF10" s="69" t="str">
        <f>IFERROR(VLOOKUP($A10,'Arranjos Consolidados'!$E$2:$BM$302,BF$2,FALSE),"")</f>
        <v/>
      </c>
      <c r="BG10" s="69" t="str">
        <f>IFERROR(VLOOKUP($A10,'Arranjos Consolidados'!$E$2:$BM$302,BG$2,FALSE),"")</f>
        <v/>
      </c>
      <c r="BH10" s="69" t="str">
        <f>IFERROR(VLOOKUP($A10,'Arranjos Consolidados'!$E$2:$BM$302,BH$2,FALSE),"")</f>
        <v/>
      </c>
      <c r="BI10" s="69" t="str">
        <f>IFERROR(VLOOKUP($A10,'Arranjos Consolidados'!$E$2:$BM$302,BI$2,FALSE),"")</f>
        <v/>
      </c>
      <c r="BJ10" s="73" t="str">
        <f>IFERROR(VLOOKUP($A10,'Arranjos Consolidados'!$E$2:$BM$302,BJ$2,FALSE),"")</f>
        <v/>
      </c>
      <c r="BK10" s="73" t="str">
        <f>IFERROR(VLOOKUP($A10,'Arranjos Consolidados'!$E$2:$BM$302,BK$2,FALSE),"")</f>
        <v/>
      </c>
    </row>
    <row r="11" spans="1:63" ht="16.5" x14ac:dyDescent="0.25">
      <c r="A11" s="49" t="s">
        <v>10201</v>
      </c>
      <c r="B11" s="70">
        <f>'Banco de Dados'!$I$29</f>
        <v>500</v>
      </c>
      <c r="C11" s="50">
        <f>'Banco de Dados'!$I$30/100</f>
        <v>0.56625000000000003</v>
      </c>
      <c r="D11" s="67" t="str">
        <f>IFERROR(VLOOKUP($A11,'Arranjos Consolidados'!$E$2:$BM$302,D$2,FALSE),"")</f>
        <v/>
      </c>
      <c r="E11" s="71" t="str">
        <f>IFERROR(VLOOKUP($A11,'Arranjos Consolidados'!$E$2:$BM$302,E$2,FALSE),"")</f>
        <v/>
      </c>
      <c r="F11" s="67" t="str">
        <f>IFERROR(VLOOKUP($A11,'Arranjos Consolidados'!$E$2:$BM$302,F$2,FALSE),"")</f>
        <v/>
      </c>
      <c r="G11" s="69" t="str">
        <f>IFERROR(VLOOKUP($A11,'Arranjos Consolidados'!$E$2:$BM$302,G$2,FALSE),"")</f>
        <v/>
      </c>
      <c r="H11" s="72" t="str">
        <f>IFERROR(VLOOKUP($A11,'Arranjos Consolidados'!$E$2:$BM$302,H$2,FALSE),"")</f>
        <v/>
      </c>
      <c r="I11" s="67" t="str">
        <f>IFERROR(VLOOKUP($A11,'Arranjos Consolidados'!$E$2:$BM$302,I$2,FALSE),"")</f>
        <v/>
      </c>
      <c r="J11" s="69" t="str">
        <f>IFERROR(VLOOKUP($A11,'Arranjos Consolidados'!$E$2:$BM$302,J$2,FALSE),"")</f>
        <v/>
      </c>
      <c r="K11" s="69" t="str">
        <f>IFERROR(VLOOKUP($A11,'Arranjos Consolidados'!$E$2:$BM$302,K$2,FALSE),"")</f>
        <v/>
      </c>
      <c r="L11" s="77" t="str">
        <f>IFERROR(VLOOKUP($A11,'Arranjos Consolidados'!$E$2:$BM$302,L$2,FALSE),"")</f>
        <v/>
      </c>
      <c r="M11" s="69" t="str">
        <f>IFERROR(VLOOKUP($A11,'Arranjos Consolidados'!$E$2:$BM$302,M$2,FALSE),"")</f>
        <v/>
      </c>
      <c r="N11" s="69" t="str">
        <f>IFERROR(VLOOKUP($A11,'Arranjos Consolidados'!$E$2:$BM$302,N$2,FALSE),"")</f>
        <v/>
      </c>
      <c r="O11" s="69" t="str">
        <f>IFERROR(VLOOKUP($A11,'Arranjos Consolidados'!$E$2:$BM$302,O$2,FALSE),"")</f>
        <v/>
      </c>
      <c r="P11" s="69" t="str">
        <f>IFERROR(VLOOKUP($A11,'Arranjos Consolidados'!$E$2:$BM$302,P$2,FALSE),"")</f>
        <v/>
      </c>
      <c r="Q11" s="69" t="str">
        <f>IFERROR(VLOOKUP($A11,'Arranjos Consolidados'!$E$2:$BM$302,Q$2,FALSE),"")</f>
        <v/>
      </c>
      <c r="R11" s="69" t="str">
        <f>IFERROR(VLOOKUP($A11,'Arranjos Consolidados'!$E$2:$BM$302,R$2,FALSE),"")</f>
        <v/>
      </c>
      <c r="S11" s="69" t="str">
        <f>IFERROR(VLOOKUP($A11,'Arranjos Consolidados'!$E$2:$BM$302,S$2,FALSE),"")</f>
        <v/>
      </c>
      <c r="T11" s="69" t="str">
        <f>IFERROR(VLOOKUP($A11,'Arranjos Consolidados'!$E$2:$BM$302,T$2,FALSE),"")</f>
        <v/>
      </c>
      <c r="U11" s="69" t="str">
        <f>IFERROR(VLOOKUP($A11,'Arranjos Consolidados'!$E$2:$BM$302,U$2,FALSE),"")</f>
        <v/>
      </c>
      <c r="V11" s="69" t="str">
        <f>IFERROR(VLOOKUP($A11,'Arranjos Consolidados'!$E$2:$BM$302,V$2,FALSE),"")</f>
        <v/>
      </c>
      <c r="W11" s="69" t="str">
        <f>IFERROR(VLOOKUP($A11,'Arranjos Consolidados'!$E$2:$BM$302,W$2,FALSE),"")</f>
        <v/>
      </c>
      <c r="X11" s="67" t="str">
        <f>IFERROR(VLOOKUP($A11,'Arranjos Consolidados'!$E$2:$BM$302,X$2,FALSE),"")</f>
        <v/>
      </c>
      <c r="Y11" s="69" t="str">
        <f>IFERROR(VLOOKUP($A11,'Arranjos Consolidados'!$E$2:$BM$302,Y$2,FALSE),"")</f>
        <v/>
      </c>
      <c r="Z11" s="67" t="str">
        <f>IFERROR(VLOOKUP($A11,'Arranjos Consolidados'!$E$2:$BM$302,Z$2,FALSE),"")</f>
        <v/>
      </c>
      <c r="AA11" s="69" t="str">
        <f>IFERROR(VLOOKUP($A11,'Arranjos Consolidados'!$E$2:$BM$302,AA$2,FALSE),"")</f>
        <v/>
      </c>
      <c r="AB11" s="69" t="str">
        <f>IFERROR(VLOOKUP($A11,'Arranjos Consolidados'!$E$2:$BM$302,AB$2,FALSE),"")</f>
        <v/>
      </c>
      <c r="AC11" s="69" t="str">
        <f>IFERROR(VLOOKUP($A11,'Arranjos Consolidados'!$E$2:$BM$302,AC$2,FALSE),"")</f>
        <v/>
      </c>
      <c r="AD11" s="69" t="str">
        <f>IFERROR(VLOOKUP($A11,'Arranjos Consolidados'!$E$2:$BM$302,AD$2,FALSE),"")</f>
        <v/>
      </c>
      <c r="AE11" s="69" t="str">
        <f>IFERROR(VLOOKUP($A11,'Arranjos Consolidados'!$E$2:$BM$302,AE$2,FALSE),"")</f>
        <v/>
      </c>
      <c r="AF11" s="69" t="str">
        <f>IFERROR(VLOOKUP($A11,'Arranjos Consolidados'!$E$2:$BM$302,AF$2,FALSE),"")</f>
        <v/>
      </c>
      <c r="AG11" s="69" t="str">
        <f>IFERROR(VLOOKUP($A11,'Arranjos Consolidados'!$E$2:$BM$302,AG$2,FALSE),"")</f>
        <v/>
      </c>
      <c r="AH11" s="69" t="str">
        <f>IFERROR(VLOOKUP($A11,'Arranjos Consolidados'!$E$2:$BM$302,AH$2,FALSE),"")</f>
        <v/>
      </c>
      <c r="AI11" s="69" t="str">
        <f>IFERROR(VLOOKUP($A11,'Arranjos Consolidados'!$E$2:$BM$302,AI$2,FALSE),"")</f>
        <v/>
      </c>
      <c r="AJ11" s="69" t="str">
        <f>IFERROR(VLOOKUP($A11,'Arranjos Consolidados'!$E$2:$BM$302,AJ$2,FALSE),"")</f>
        <v/>
      </c>
      <c r="AK11" s="69" t="str">
        <f>IFERROR(VLOOKUP($A11,'Arranjos Consolidados'!$E$2:$BM$302,AK$2,FALSE),"")</f>
        <v/>
      </c>
      <c r="AL11" s="73" t="str">
        <f>IFERROR(VLOOKUP($A11,'Arranjos Consolidados'!$E$2:$BM$302,AL$2,FALSE),"")</f>
        <v/>
      </c>
      <c r="AM11" s="69" t="str">
        <f>IFERROR(VLOOKUP($A11,'Arranjos Consolidados'!$E$2:$BM$302,AM$2,FALSE),"")</f>
        <v/>
      </c>
      <c r="AN11" s="69" t="str">
        <f>IFERROR(VLOOKUP($A11,'Arranjos Consolidados'!$E$2:$BM$302,AN$2,FALSE),"")</f>
        <v/>
      </c>
      <c r="AO11" s="69" t="str">
        <f>IFERROR(VLOOKUP($A11,'Arranjos Consolidados'!$E$2:$BM$302,AO$2,FALSE),"")</f>
        <v/>
      </c>
      <c r="AP11" s="69" t="str">
        <f>IFERROR(VLOOKUP($A11,'Arranjos Consolidados'!$E$2:$BM$302,AP$2,FALSE),"")</f>
        <v/>
      </c>
      <c r="AQ11" s="69" t="str">
        <f>IFERROR(VLOOKUP($A11,'Arranjos Consolidados'!$E$2:$BM$302,AQ$2,FALSE),"")</f>
        <v/>
      </c>
      <c r="AR11" s="69" t="str">
        <f>IFERROR(VLOOKUP($A11,'Arranjos Consolidados'!$E$2:$BM$302,AR$2,FALSE),"")</f>
        <v/>
      </c>
      <c r="AS11" s="69" t="str">
        <f>IFERROR(VLOOKUP($A11,'Arranjos Consolidados'!$E$2:$BM$302,AS$2,FALSE),"")</f>
        <v/>
      </c>
      <c r="AT11" s="69" t="str">
        <f>IFERROR(VLOOKUP($A11,'Arranjos Consolidados'!$E$2:$BM$302,AT$2,FALSE),"")</f>
        <v/>
      </c>
      <c r="AU11" s="69" t="str">
        <f>IFERROR(VLOOKUP($A11,'Arranjos Consolidados'!$E$2:$BM$302,AU$2,FALSE),"")</f>
        <v/>
      </c>
      <c r="AV11" s="69" t="str">
        <f>IFERROR(VLOOKUP($A11,'Arranjos Consolidados'!$E$2:$BM$302,AV$2,FALSE),"")</f>
        <v/>
      </c>
      <c r="AW11" s="69" t="str">
        <f>IFERROR(VLOOKUP($A11,'Arranjos Consolidados'!$E$2:$BM$302,AW$2,FALSE),"")</f>
        <v/>
      </c>
      <c r="AX11" s="69" t="str">
        <f>IFERROR(VLOOKUP($A11,'Arranjos Consolidados'!$E$2:$BM$302,AX$2,FALSE),"")</f>
        <v/>
      </c>
      <c r="AY11" s="69" t="str">
        <f>IFERROR(VLOOKUP($A11,'Arranjos Consolidados'!$E$2:$BM$302,AY$2,FALSE),"")</f>
        <v/>
      </c>
      <c r="AZ11" s="69" t="str">
        <f>IFERROR(VLOOKUP($A11,'Arranjos Consolidados'!$E$2:$BM$302,AZ$2,FALSE),"")</f>
        <v/>
      </c>
      <c r="BA11" s="69" t="str">
        <f>IFERROR(VLOOKUP($A11,'Arranjos Consolidados'!$E$2:$BM$302,BA$2,FALSE),"")</f>
        <v/>
      </c>
      <c r="BB11" s="69" t="str">
        <f>IFERROR(VLOOKUP($A11,'Arranjos Consolidados'!$E$2:$BM$302,BB$2,FALSE),"")</f>
        <v/>
      </c>
      <c r="BC11" s="69" t="str">
        <f>IFERROR(VLOOKUP($A11,'Arranjos Consolidados'!$E$2:$BM$302,BC$2,FALSE),"")</f>
        <v/>
      </c>
      <c r="BD11" s="69" t="str">
        <f>IFERROR(VLOOKUP($A11,'Arranjos Consolidados'!$E$2:$BM$302,BD$2,FALSE),"")</f>
        <v/>
      </c>
      <c r="BE11" s="69" t="str">
        <f>IFERROR(VLOOKUP($A11,'Arranjos Consolidados'!$E$2:$BM$302,BE$2,FALSE),"")</f>
        <v/>
      </c>
      <c r="BF11" s="69" t="str">
        <f>IFERROR(VLOOKUP($A11,'Arranjos Consolidados'!$E$2:$BM$302,BF$2,FALSE),"")</f>
        <v/>
      </c>
      <c r="BG11" s="69" t="str">
        <f>IFERROR(VLOOKUP($A11,'Arranjos Consolidados'!$E$2:$BM$302,BG$2,FALSE),"")</f>
        <v/>
      </c>
      <c r="BH11" s="69" t="str">
        <f>IFERROR(VLOOKUP($A11,'Arranjos Consolidados'!$E$2:$BM$302,BH$2,FALSE),"")</f>
        <v/>
      </c>
      <c r="BI11" s="69" t="str">
        <f>IFERROR(VLOOKUP($A11,'Arranjos Consolidados'!$E$2:$BM$302,BI$2,FALSE),"")</f>
        <v/>
      </c>
      <c r="BJ11" s="73" t="str">
        <f>IFERROR(VLOOKUP($A11,'Arranjos Consolidados'!$E$2:$BM$302,BJ$2,FALSE),"")</f>
        <v/>
      </c>
      <c r="BK11" s="73" t="str">
        <f>IFERROR(VLOOKUP($A11,'Arranjos Consolidados'!$E$2:$BM$302,BK$2,FALSE),"")</f>
        <v/>
      </c>
    </row>
    <row r="12" spans="1:63" ht="16.5" x14ac:dyDescent="0.25">
      <c r="A12" s="49" t="s">
        <v>10193</v>
      </c>
      <c r="B12" s="70">
        <f>'Banco de Dados'!$I$29</f>
        <v>500</v>
      </c>
      <c r="C12" s="50">
        <f>'Banco de Dados'!$I$30/100</f>
        <v>0.56625000000000003</v>
      </c>
      <c r="D12" s="67" t="str">
        <f>IFERROR(VLOOKUP($A12,'Arranjos Consolidados'!$E$2:$BM$302,D$2,FALSE),"")</f>
        <v/>
      </c>
      <c r="E12" s="71" t="str">
        <f>IFERROR(VLOOKUP($A12,'Arranjos Consolidados'!$E$2:$BM$302,E$2,FALSE),"")</f>
        <v/>
      </c>
      <c r="F12" s="67" t="str">
        <f>IFERROR(VLOOKUP($A12,'Arranjos Consolidados'!$E$2:$BM$302,F$2,FALSE),"")</f>
        <v/>
      </c>
      <c r="G12" s="69" t="str">
        <f>IFERROR(VLOOKUP($A12,'Arranjos Consolidados'!$E$2:$BM$302,G$2,FALSE),"")</f>
        <v/>
      </c>
      <c r="H12" s="72" t="str">
        <f>IFERROR(VLOOKUP($A12,'Arranjos Consolidados'!$E$2:$BM$302,H$2,FALSE),"")</f>
        <v/>
      </c>
      <c r="I12" s="67" t="str">
        <f>IFERROR(VLOOKUP($A12,'Arranjos Consolidados'!$E$2:$BM$302,I$2,FALSE),"")</f>
        <v/>
      </c>
      <c r="J12" s="69" t="str">
        <f>IFERROR(VLOOKUP($A12,'Arranjos Consolidados'!$E$2:$BM$302,J$2,FALSE),"")</f>
        <v/>
      </c>
      <c r="K12" s="69" t="str">
        <f>IFERROR(VLOOKUP($A12,'Arranjos Consolidados'!$E$2:$BM$302,K$2,FALSE),"")</f>
        <v/>
      </c>
      <c r="L12" s="69" t="str">
        <f>IFERROR(VLOOKUP($A12,'Arranjos Consolidados'!$E$2:$BM$302,L$2,FALSE),"")</f>
        <v/>
      </c>
      <c r="M12" s="69" t="str">
        <f>IFERROR(VLOOKUP($A12,'Arranjos Consolidados'!$E$2:$BM$302,M$2,FALSE),"")</f>
        <v/>
      </c>
      <c r="N12" s="69" t="str">
        <f>IFERROR(VLOOKUP($A12,'Arranjos Consolidados'!$E$2:$BM$302,N$2,FALSE),"")</f>
        <v/>
      </c>
      <c r="O12" s="69" t="str">
        <f>IFERROR(VLOOKUP($A12,'Arranjos Consolidados'!$E$2:$BM$302,O$2,FALSE),"")</f>
        <v/>
      </c>
      <c r="P12" s="69" t="str">
        <f>IFERROR(VLOOKUP($A12,'Arranjos Consolidados'!$E$2:$BM$302,P$2,FALSE),"")</f>
        <v/>
      </c>
      <c r="Q12" s="69" t="str">
        <f>IFERROR(VLOOKUP($A12,'Arranjos Consolidados'!$E$2:$BM$302,Q$2,FALSE),"")</f>
        <v/>
      </c>
      <c r="R12" s="69" t="str">
        <f>IFERROR(VLOOKUP($A12,'Arranjos Consolidados'!$E$2:$BM$302,R$2,FALSE),"")</f>
        <v/>
      </c>
      <c r="S12" s="69" t="str">
        <f>IFERROR(VLOOKUP($A12,'Arranjos Consolidados'!$E$2:$BM$302,S$2,FALSE),"")</f>
        <v/>
      </c>
      <c r="T12" s="69" t="str">
        <f>IFERROR(VLOOKUP($A12,'Arranjos Consolidados'!$E$2:$BM$302,T$2,FALSE),"")</f>
        <v/>
      </c>
      <c r="U12" s="69" t="str">
        <f>IFERROR(VLOOKUP($A12,'Arranjos Consolidados'!$E$2:$BM$302,U$2,FALSE),"")</f>
        <v/>
      </c>
      <c r="V12" s="69" t="str">
        <f>IFERROR(VLOOKUP($A12,'Arranjos Consolidados'!$E$2:$BM$302,V$2,FALSE),"")</f>
        <v/>
      </c>
      <c r="W12" s="69" t="str">
        <f>IFERROR(VLOOKUP($A12,'Arranjos Consolidados'!$E$2:$BM$302,W$2,FALSE),"")</f>
        <v/>
      </c>
      <c r="X12" s="67" t="str">
        <f>IFERROR(VLOOKUP($A12,'Arranjos Consolidados'!$E$2:$BM$302,X$2,FALSE),"")</f>
        <v/>
      </c>
      <c r="Y12" s="69" t="str">
        <f>IFERROR(VLOOKUP($A12,'Arranjos Consolidados'!$E$2:$BM$302,Y$2,FALSE),"")</f>
        <v/>
      </c>
      <c r="Z12" s="67" t="str">
        <f>IFERROR(VLOOKUP($A12,'Arranjos Consolidados'!$E$2:$BM$302,Z$2,FALSE),"")</f>
        <v/>
      </c>
      <c r="AA12" s="69" t="str">
        <f>IFERROR(VLOOKUP($A12,'Arranjos Consolidados'!$E$2:$BM$302,AA$2,FALSE),"")</f>
        <v/>
      </c>
      <c r="AB12" s="69" t="str">
        <f>IFERROR(VLOOKUP($A12,'Arranjos Consolidados'!$E$2:$BM$302,AB$2,FALSE),"")</f>
        <v/>
      </c>
      <c r="AC12" s="69" t="str">
        <f>IFERROR(VLOOKUP($A12,'Arranjos Consolidados'!$E$2:$BM$302,AC$2,FALSE),"")</f>
        <v/>
      </c>
      <c r="AD12" s="69" t="str">
        <f>IFERROR(VLOOKUP($A12,'Arranjos Consolidados'!$E$2:$BM$302,AD$2,FALSE),"")</f>
        <v/>
      </c>
      <c r="AE12" s="69" t="str">
        <f>IFERROR(VLOOKUP($A12,'Arranjos Consolidados'!$E$2:$BM$302,AE$2,FALSE),"")</f>
        <v/>
      </c>
      <c r="AF12" s="69" t="str">
        <f>IFERROR(VLOOKUP($A12,'Arranjos Consolidados'!$E$2:$BM$302,AF$2,FALSE),"")</f>
        <v/>
      </c>
      <c r="AG12" s="69" t="str">
        <f>IFERROR(VLOOKUP($A12,'Arranjos Consolidados'!$E$2:$BM$302,AG$2,FALSE),"")</f>
        <v/>
      </c>
      <c r="AH12" s="69" t="str">
        <f>IFERROR(VLOOKUP($A12,'Arranjos Consolidados'!$E$2:$BM$302,AH$2,FALSE),"")</f>
        <v/>
      </c>
      <c r="AI12" s="69" t="str">
        <f>IFERROR(VLOOKUP($A12,'Arranjos Consolidados'!$E$2:$BM$302,AI$2,FALSE),"")</f>
        <v/>
      </c>
      <c r="AJ12" s="69" t="str">
        <f>IFERROR(VLOOKUP($A12,'Arranjos Consolidados'!$E$2:$BM$302,AJ$2,FALSE),"")</f>
        <v/>
      </c>
      <c r="AK12" s="69" t="str">
        <f>IFERROR(VLOOKUP($A12,'Arranjos Consolidados'!$E$2:$BM$302,AK$2,FALSE),"")</f>
        <v/>
      </c>
      <c r="AL12" s="73" t="str">
        <f>IFERROR(VLOOKUP($A12,'Arranjos Consolidados'!$E$2:$BM$302,AL$2,FALSE),"")</f>
        <v/>
      </c>
      <c r="AM12" s="69" t="str">
        <f>IFERROR(VLOOKUP($A12,'Arranjos Consolidados'!$E$2:$BM$302,AM$2,FALSE),"")</f>
        <v/>
      </c>
      <c r="AN12" s="69" t="str">
        <f>IFERROR(VLOOKUP($A12,'Arranjos Consolidados'!$E$2:$BM$302,AN$2,FALSE),"")</f>
        <v/>
      </c>
      <c r="AO12" s="69" t="str">
        <f>IFERROR(VLOOKUP($A12,'Arranjos Consolidados'!$E$2:$BM$302,AO$2,FALSE),"")</f>
        <v/>
      </c>
      <c r="AP12" s="69" t="str">
        <f>IFERROR(VLOOKUP($A12,'Arranjos Consolidados'!$E$2:$BM$302,AP$2,FALSE),"")</f>
        <v/>
      </c>
      <c r="AQ12" s="69" t="str">
        <f>IFERROR(VLOOKUP($A12,'Arranjos Consolidados'!$E$2:$BM$302,AQ$2,FALSE),"")</f>
        <v/>
      </c>
      <c r="AR12" s="69" t="str">
        <f>IFERROR(VLOOKUP($A12,'Arranjos Consolidados'!$E$2:$BM$302,AR$2,FALSE),"")</f>
        <v/>
      </c>
      <c r="AS12" s="69" t="str">
        <f>IFERROR(VLOOKUP($A12,'Arranjos Consolidados'!$E$2:$BM$302,AS$2,FALSE),"")</f>
        <v/>
      </c>
      <c r="AT12" s="69" t="str">
        <f>IFERROR(VLOOKUP($A12,'Arranjos Consolidados'!$E$2:$BM$302,AT$2,FALSE),"")</f>
        <v/>
      </c>
      <c r="AU12" s="69" t="str">
        <f>IFERROR(VLOOKUP($A12,'Arranjos Consolidados'!$E$2:$BM$302,AU$2,FALSE),"")</f>
        <v/>
      </c>
      <c r="AV12" s="69" t="str">
        <f>IFERROR(VLOOKUP($A12,'Arranjos Consolidados'!$E$2:$BM$302,AV$2,FALSE),"")</f>
        <v/>
      </c>
      <c r="AW12" s="69" t="str">
        <f>IFERROR(VLOOKUP($A12,'Arranjos Consolidados'!$E$2:$BM$302,AW$2,FALSE),"")</f>
        <v/>
      </c>
      <c r="AX12" s="69" t="str">
        <f>IFERROR(VLOOKUP($A12,'Arranjos Consolidados'!$E$2:$BM$302,AX$2,FALSE),"")</f>
        <v/>
      </c>
      <c r="AY12" s="69" t="str">
        <f>IFERROR(VLOOKUP($A12,'Arranjos Consolidados'!$E$2:$BM$302,AY$2,FALSE),"")</f>
        <v/>
      </c>
      <c r="AZ12" s="69" t="str">
        <f>IFERROR(VLOOKUP($A12,'Arranjos Consolidados'!$E$2:$BM$302,AZ$2,FALSE),"")</f>
        <v/>
      </c>
      <c r="BA12" s="69" t="str">
        <f>IFERROR(VLOOKUP($A12,'Arranjos Consolidados'!$E$2:$BM$302,BA$2,FALSE),"")</f>
        <v/>
      </c>
      <c r="BB12" s="69" t="str">
        <f>IFERROR(VLOOKUP($A12,'Arranjos Consolidados'!$E$2:$BM$302,BB$2,FALSE),"")</f>
        <v/>
      </c>
      <c r="BC12" s="69" t="str">
        <f>IFERROR(VLOOKUP($A12,'Arranjos Consolidados'!$E$2:$BM$302,BC$2,FALSE),"")</f>
        <v/>
      </c>
      <c r="BD12" s="69" t="str">
        <f>IFERROR(VLOOKUP($A12,'Arranjos Consolidados'!$E$2:$BM$302,BD$2,FALSE),"")</f>
        <v/>
      </c>
      <c r="BE12" s="69" t="str">
        <f>IFERROR(VLOOKUP($A12,'Arranjos Consolidados'!$E$2:$BM$302,BE$2,FALSE),"")</f>
        <v/>
      </c>
      <c r="BF12" s="69" t="str">
        <f>IFERROR(VLOOKUP($A12,'Arranjos Consolidados'!$E$2:$BM$302,BF$2,FALSE),"")</f>
        <v/>
      </c>
      <c r="BG12" s="69" t="str">
        <f>IFERROR(VLOOKUP($A12,'Arranjos Consolidados'!$E$2:$BM$302,BG$2,FALSE),"")</f>
        <v/>
      </c>
      <c r="BH12" s="69" t="str">
        <f>IFERROR(VLOOKUP($A12,'Arranjos Consolidados'!$E$2:$BM$302,BH$2,FALSE),"")</f>
        <v/>
      </c>
      <c r="BI12" s="69" t="str">
        <f>IFERROR(VLOOKUP($A12,'Arranjos Consolidados'!$E$2:$BM$302,BI$2,FALSE),"")</f>
        <v/>
      </c>
      <c r="BJ12" s="73" t="str">
        <f>IFERROR(VLOOKUP($A12,'Arranjos Consolidados'!$E$2:$BM$302,BJ$2,FALSE),"")</f>
        <v/>
      </c>
      <c r="BK12" s="73" t="str">
        <f>IFERROR(VLOOKUP($A12,'Arranjos Consolidados'!$E$2:$BM$302,BK$2,FALSE),"")</f>
        <v/>
      </c>
    </row>
    <row r="13" spans="1:63" ht="16.5" x14ac:dyDescent="0.25">
      <c r="A13" s="49" t="s">
        <v>10196</v>
      </c>
      <c r="B13" s="70">
        <f>'Banco de Dados'!$I$29</f>
        <v>500</v>
      </c>
      <c r="C13" s="50">
        <f>'Banco de Dados'!$I$30/100</f>
        <v>0.56625000000000003</v>
      </c>
      <c r="D13" s="67" t="str">
        <f>IFERROR(VLOOKUP($A13,'Arranjos Consolidados'!$E$2:$BM$302,D$2,FALSE),"")</f>
        <v/>
      </c>
      <c r="E13" s="71" t="str">
        <f>IFERROR(VLOOKUP($A13,'Arranjos Consolidados'!$E$2:$BM$302,E$2,FALSE),"")</f>
        <v/>
      </c>
      <c r="F13" s="67" t="str">
        <f>IFERROR(VLOOKUP($A13,'Arranjos Consolidados'!$E$2:$BM$302,F$2,FALSE),"")</f>
        <v/>
      </c>
      <c r="G13" s="69" t="str">
        <f>IFERROR(VLOOKUP($A13,'Arranjos Consolidados'!$E$2:$BM$302,G$2,FALSE),"")</f>
        <v/>
      </c>
      <c r="H13" s="72" t="str">
        <f>IFERROR(VLOOKUP($A13,'Arranjos Consolidados'!$E$2:$BM$302,H$2,FALSE),"")</f>
        <v/>
      </c>
      <c r="I13" s="67" t="str">
        <f>IFERROR(VLOOKUP($A13,'Arranjos Consolidados'!$E$2:$BM$302,I$2,FALSE),"")</f>
        <v/>
      </c>
      <c r="J13" s="69" t="str">
        <f>IFERROR(VLOOKUP($A13,'Arranjos Consolidados'!$E$2:$BM$302,J$2,FALSE),"")</f>
        <v/>
      </c>
      <c r="K13" s="69" t="str">
        <f>IFERROR(VLOOKUP($A13,'Arranjos Consolidados'!$E$2:$BM$302,K$2,FALSE),"")</f>
        <v/>
      </c>
      <c r="L13" s="69" t="str">
        <f>IFERROR(VLOOKUP($A13,'Arranjos Consolidados'!$E$2:$BM$302,L$2,FALSE),"")</f>
        <v/>
      </c>
      <c r="M13" s="69" t="str">
        <f>IFERROR(VLOOKUP($A13,'Arranjos Consolidados'!$E$2:$BM$302,M$2,FALSE),"")</f>
        <v/>
      </c>
      <c r="N13" s="69" t="str">
        <f>IFERROR(VLOOKUP($A13,'Arranjos Consolidados'!$E$2:$BM$302,N$2,FALSE),"")</f>
        <v/>
      </c>
      <c r="O13" s="69" t="str">
        <f>IFERROR(VLOOKUP($A13,'Arranjos Consolidados'!$E$2:$BM$302,O$2,FALSE),"")</f>
        <v/>
      </c>
      <c r="P13" s="69" t="str">
        <f>IFERROR(VLOOKUP($A13,'Arranjos Consolidados'!$E$2:$BM$302,P$2,FALSE),"")</f>
        <v/>
      </c>
      <c r="Q13" s="69" t="str">
        <f>IFERROR(VLOOKUP($A13,'Arranjos Consolidados'!$E$2:$BM$302,Q$2,FALSE),"")</f>
        <v/>
      </c>
      <c r="R13" s="69" t="str">
        <f>IFERROR(VLOOKUP($A13,'Arranjos Consolidados'!$E$2:$BM$302,R$2,FALSE),"")</f>
        <v/>
      </c>
      <c r="S13" s="69" t="str">
        <f>IFERROR(VLOOKUP($A13,'Arranjos Consolidados'!$E$2:$BM$302,S$2,FALSE),"")</f>
        <v/>
      </c>
      <c r="T13" s="69" t="str">
        <f>IFERROR(VLOOKUP($A13,'Arranjos Consolidados'!$E$2:$BM$302,T$2,FALSE),"")</f>
        <v/>
      </c>
      <c r="U13" s="69" t="str">
        <f>IFERROR(VLOOKUP($A13,'Arranjos Consolidados'!$E$2:$BM$302,U$2,FALSE),"")</f>
        <v/>
      </c>
      <c r="V13" s="69" t="str">
        <f>IFERROR(VLOOKUP($A13,'Arranjos Consolidados'!$E$2:$BM$302,V$2,FALSE),"")</f>
        <v/>
      </c>
      <c r="W13" s="69" t="str">
        <f>IFERROR(VLOOKUP($A13,'Arranjos Consolidados'!$E$2:$BM$302,W$2,FALSE),"")</f>
        <v/>
      </c>
      <c r="X13" s="67" t="str">
        <f>IFERROR(VLOOKUP($A13,'Arranjos Consolidados'!$E$2:$BM$302,X$2,FALSE),"")</f>
        <v/>
      </c>
      <c r="Y13" s="69" t="str">
        <f>IFERROR(VLOOKUP($A13,'Arranjos Consolidados'!$E$2:$BM$302,Y$2,FALSE),"")</f>
        <v/>
      </c>
      <c r="Z13" s="67" t="str">
        <f>IFERROR(VLOOKUP($A13,'Arranjos Consolidados'!$E$2:$BM$302,Z$2,FALSE),"")</f>
        <v/>
      </c>
      <c r="AA13" s="69" t="str">
        <f>IFERROR(VLOOKUP($A13,'Arranjos Consolidados'!$E$2:$BM$302,AA$2,FALSE),"")</f>
        <v/>
      </c>
      <c r="AB13" s="69" t="str">
        <f>IFERROR(VLOOKUP($A13,'Arranjos Consolidados'!$E$2:$BM$302,AB$2,FALSE),"")</f>
        <v/>
      </c>
      <c r="AC13" s="69" t="str">
        <f>IFERROR(VLOOKUP($A13,'Arranjos Consolidados'!$E$2:$BM$302,AC$2,FALSE),"")</f>
        <v/>
      </c>
      <c r="AD13" s="69" t="str">
        <f>IFERROR(VLOOKUP($A13,'Arranjos Consolidados'!$E$2:$BM$302,AD$2,FALSE),"")</f>
        <v/>
      </c>
      <c r="AE13" s="69" t="str">
        <f>IFERROR(VLOOKUP($A13,'Arranjos Consolidados'!$E$2:$BM$302,AE$2,FALSE),"")</f>
        <v/>
      </c>
      <c r="AF13" s="69" t="str">
        <f>IFERROR(VLOOKUP($A13,'Arranjos Consolidados'!$E$2:$BM$302,AF$2,FALSE),"")</f>
        <v/>
      </c>
      <c r="AG13" s="69" t="str">
        <f>IFERROR(VLOOKUP($A13,'Arranjos Consolidados'!$E$2:$BM$302,AG$2,FALSE),"")</f>
        <v/>
      </c>
      <c r="AH13" s="69" t="str">
        <f>IFERROR(VLOOKUP($A13,'Arranjos Consolidados'!$E$2:$BM$302,AH$2,FALSE),"")</f>
        <v/>
      </c>
      <c r="AI13" s="69" t="str">
        <f>IFERROR(VLOOKUP($A13,'Arranjos Consolidados'!$E$2:$BM$302,AI$2,FALSE),"")</f>
        <v/>
      </c>
      <c r="AJ13" s="69" t="str">
        <f>IFERROR(VLOOKUP($A13,'Arranjos Consolidados'!$E$2:$BM$302,AJ$2,FALSE),"")</f>
        <v/>
      </c>
      <c r="AK13" s="69" t="str">
        <f>IFERROR(VLOOKUP($A13,'Arranjos Consolidados'!$E$2:$BM$302,AK$2,FALSE),"")</f>
        <v/>
      </c>
      <c r="AL13" s="73" t="str">
        <f>IFERROR(VLOOKUP($A13,'Arranjos Consolidados'!$E$2:$BM$302,AL$2,FALSE),"")</f>
        <v/>
      </c>
      <c r="AM13" s="69" t="str">
        <f>IFERROR(VLOOKUP($A13,'Arranjos Consolidados'!$E$2:$BM$302,AM$2,FALSE),"")</f>
        <v/>
      </c>
      <c r="AN13" s="69" t="str">
        <f>IFERROR(VLOOKUP($A13,'Arranjos Consolidados'!$E$2:$BM$302,AN$2,FALSE),"")</f>
        <v/>
      </c>
      <c r="AO13" s="69" t="str">
        <f>IFERROR(VLOOKUP($A13,'Arranjos Consolidados'!$E$2:$BM$302,AO$2,FALSE),"")</f>
        <v/>
      </c>
      <c r="AP13" s="69" t="str">
        <f>IFERROR(VLOOKUP($A13,'Arranjos Consolidados'!$E$2:$BM$302,AP$2,FALSE),"")</f>
        <v/>
      </c>
      <c r="AQ13" s="69" t="str">
        <f>IFERROR(VLOOKUP($A13,'Arranjos Consolidados'!$E$2:$BM$302,AQ$2,FALSE),"")</f>
        <v/>
      </c>
      <c r="AR13" s="69" t="str">
        <f>IFERROR(VLOOKUP($A13,'Arranjos Consolidados'!$E$2:$BM$302,AR$2,FALSE),"")</f>
        <v/>
      </c>
      <c r="AS13" s="69" t="str">
        <f>IFERROR(VLOOKUP($A13,'Arranjos Consolidados'!$E$2:$BM$302,AS$2,FALSE),"")</f>
        <v/>
      </c>
      <c r="AT13" s="69" t="str">
        <f>IFERROR(VLOOKUP($A13,'Arranjos Consolidados'!$E$2:$BM$302,AT$2,FALSE),"")</f>
        <v/>
      </c>
      <c r="AU13" s="69" t="str">
        <f>IFERROR(VLOOKUP($A13,'Arranjos Consolidados'!$E$2:$BM$302,AU$2,FALSE),"")</f>
        <v/>
      </c>
      <c r="AV13" s="69" t="str">
        <f>IFERROR(VLOOKUP($A13,'Arranjos Consolidados'!$E$2:$BM$302,AV$2,FALSE),"")</f>
        <v/>
      </c>
      <c r="AW13" s="69" t="str">
        <f>IFERROR(VLOOKUP($A13,'Arranjos Consolidados'!$E$2:$BM$302,AW$2,FALSE),"")</f>
        <v/>
      </c>
      <c r="AX13" s="69" t="str">
        <f>IFERROR(VLOOKUP($A13,'Arranjos Consolidados'!$E$2:$BM$302,AX$2,FALSE),"")</f>
        <v/>
      </c>
      <c r="AY13" s="69" t="str">
        <f>IFERROR(VLOOKUP($A13,'Arranjos Consolidados'!$E$2:$BM$302,AY$2,FALSE),"")</f>
        <v/>
      </c>
      <c r="AZ13" s="69" t="str">
        <f>IFERROR(VLOOKUP($A13,'Arranjos Consolidados'!$E$2:$BM$302,AZ$2,FALSE),"")</f>
        <v/>
      </c>
      <c r="BA13" s="69" t="str">
        <f>IFERROR(VLOOKUP($A13,'Arranjos Consolidados'!$E$2:$BM$302,BA$2,FALSE),"")</f>
        <v/>
      </c>
      <c r="BB13" s="69" t="str">
        <f>IFERROR(VLOOKUP($A13,'Arranjos Consolidados'!$E$2:$BM$302,BB$2,FALSE),"")</f>
        <v/>
      </c>
      <c r="BC13" s="69" t="str">
        <f>IFERROR(VLOOKUP($A13,'Arranjos Consolidados'!$E$2:$BM$302,BC$2,FALSE),"")</f>
        <v/>
      </c>
      <c r="BD13" s="69" t="str">
        <f>IFERROR(VLOOKUP($A13,'Arranjos Consolidados'!$E$2:$BM$302,BD$2,FALSE),"")</f>
        <v/>
      </c>
      <c r="BE13" s="69" t="str">
        <f>IFERROR(VLOOKUP($A13,'Arranjos Consolidados'!$E$2:$BM$302,BE$2,FALSE),"")</f>
        <v/>
      </c>
      <c r="BF13" s="69" t="str">
        <f>IFERROR(VLOOKUP($A13,'Arranjos Consolidados'!$E$2:$BM$302,BF$2,FALSE),"")</f>
        <v/>
      </c>
      <c r="BG13" s="69" t="str">
        <f>IFERROR(VLOOKUP($A13,'Arranjos Consolidados'!$E$2:$BM$302,BG$2,FALSE),"")</f>
        <v/>
      </c>
      <c r="BH13" s="69" t="str">
        <f>IFERROR(VLOOKUP($A13,'Arranjos Consolidados'!$E$2:$BM$302,BH$2,FALSE),"")</f>
        <v/>
      </c>
      <c r="BI13" s="69" t="str">
        <f>IFERROR(VLOOKUP($A13,'Arranjos Consolidados'!$E$2:$BM$302,BI$2,FALSE),"")</f>
        <v/>
      </c>
      <c r="BJ13" s="73" t="str">
        <f>IFERROR(VLOOKUP($A13,'Arranjos Consolidados'!$E$2:$BM$302,BJ$2,FALSE),"")</f>
        <v/>
      </c>
      <c r="BK13" s="73" t="str">
        <f>IFERROR(VLOOKUP($A13,'Arranjos Consolidados'!$E$2:$BM$302,BK$2,FALSE),"")</f>
        <v/>
      </c>
    </row>
    <row r="14" spans="1:63" ht="16.5" x14ac:dyDescent="0.25">
      <c r="A14" s="49" t="s">
        <v>10199</v>
      </c>
      <c r="B14" s="70">
        <f>'Banco de Dados'!$I$29</f>
        <v>500</v>
      </c>
      <c r="C14" s="50">
        <f>'Banco de Dados'!$I$30/100</f>
        <v>0.56625000000000003</v>
      </c>
      <c r="D14" s="67" t="str">
        <f>IFERROR(VLOOKUP($A14,'Arranjos Consolidados'!$E$2:$BM$302,D$2,FALSE),"")</f>
        <v/>
      </c>
      <c r="E14" s="71" t="str">
        <f>IFERROR(VLOOKUP($A14,'Arranjos Consolidados'!$E$2:$BM$302,E$2,FALSE),"")</f>
        <v/>
      </c>
      <c r="F14" s="67" t="str">
        <f>IFERROR(VLOOKUP($A14,'Arranjos Consolidados'!$E$2:$BM$302,F$2,FALSE),"")</f>
        <v/>
      </c>
      <c r="G14" s="69" t="str">
        <f>IFERROR(VLOOKUP($A14,'Arranjos Consolidados'!$E$2:$BM$302,G$2,FALSE),"")</f>
        <v/>
      </c>
      <c r="H14" s="72" t="str">
        <f>IFERROR(VLOOKUP($A14,'Arranjos Consolidados'!$E$2:$BM$302,H$2,FALSE),"")</f>
        <v/>
      </c>
      <c r="I14" s="67" t="str">
        <f>IFERROR(VLOOKUP($A14,'Arranjos Consolidados'!$E$2:$BM$302,I$2,FALSE),"")</f>
        <v/>
      </c>
      <c r="J14" s="69" t="str">
        <f>IFERROR(VLOOKUP($A14,'Arranjos Consolidados'!$E$2:$BM$302,J$2,FALSE),"")</f>
        <v/>
      </c>
      <c r="K14" s="69" t="str">
        <f>IFERROR(VLOOKUP($A14,'Arranjos Consolidados'!$E$2:$BM$302,K$2,FALSE),"")</f>
        <v/>
      </c>
      <c r="L14" s="69" t="str">
        <f>IFERROR(VLOOKUP($A14,'Arranjos Consolidados'!$E$2:$BM$302,L$2,FALSE),"")</f>
        <v/>
      </c>
      <c r="M14" s="69" t="str">
        <f>IFERROR(VLOOKUP($A14,'Arranjos Consolidados'!$E$2:$BM$302,M$2,FALSE),"")</f>
        <v/>
      </c>
      <c r="N14" s="69" t="str">
        <f>IFERROR(VLOOKUP($A14,'Arranjos Consolidados'!$E$2:$BM$302,N$2,FALSE),"")</f>
        <v/>
      </c>
      <c r="O14" s="69" t="str">
        <f>IFERROR(VLOOKUP($A14,'Arranjos Consolidados'!$E$2:$BM$302,O$2,FALSE),"")</f>
        <v/>
      </c>
      <c r="P14" s="69" t="str">
        <f>IFERROR(VLOOKUP($A14,'Arranjos Consolidados'!$E$2:$BM$302,P$2,FALSE),"")</f>
        <v/>
      </c>
      <c r="Q14" s="69" t="str">
        <f>IFERROR(VLOOKUP($A14,'Arranjos Consolidados'!$E$2:$BM$302,Q$2,FALSE),"")</f>
        <v/>
      </c>
      <c r="R14" s="69" t="str">
        <f>IFERROR(VLOOKUP($A14,'Arranjos Consolidados'!$E$2:$BM$302,R$2,FALSE),"")</f>
        <v/>
      </c>
      <c r="S14" s="69" t="str">
        <f>IFERROR(VLOOKUP($A14,'Arranjos Consolidados'!$E$2:$BM$302,S$2,FALSE),"")</f>
        <v/>
      </c>
      <c r="T14" s="69" t="str">
        <f>IFERROR(VLOOKUP($A14,'Arranjos Consolidados'!$E$2:$BM$302,T$2,FALSE),"")</f>
        <v/>
      </c>
      <c r="U14" s="69" t="str">
        <f>IFERROR(VLOOKUP($A14,'Arranjos Consolidados'!$E$2:$BM$302,U$2,FALSE),"")</f>
        <v/>
      </c>
      <c r="V14" s="69" t="str">
        <f>IFERROR(VLOOKUP($A14,'Arranjos Consolidados'!$E$2:$BM$302,V$2,FALSE),"")</f>
        <v/>
      </c>
      <c r="W14" s="69" t="str">
        <f>IFERROR(VLOOKUP($A14,'Arranjos Consolidados'!$E$2:$BM$302,W$2,FALSE),"")</f>
        <v/>
      </c>
      <c r="X14" s="67" t="str">
        <f>IFERROR(VLOOKUP($A14,'Arranjos Consolidados'!$E$2:$BM$302,X$2,FALSE),"")</f>
        <v/>
      </c>
      <c r="Y14" s="69" t="str">
        <f>IFERROR(VLOOKUP($A14,'Arranjos Consolidados'!$E$2:$BM$302,Y$2,FALSE),"")</f>
        <v/>
      </c>
      <c r="Z14" s="67" t="str">
        <f>IFERROR(VLOOKUP($A14,'Arranjos Consolidados'!$E$2:$BM$302,Z$2,FALSE),"")</f>
        <v/>
      </c>
      <c r="AA14" s="69" t="str">
        <f>IFERROR(VLOOKUP($A14,'Arranjos Consolidados'!$E$2:$BM$302,AA$2,FALSE),"")</f>
        <v/>
      </c>
      <c r="AB14" s="69" t="str">
        <f>IFERROR(VLOOKUP($A14,'Arranjos Consolidados'!$E$2:$BM$302,AB$2,FALSE),"")</f>
        <v/>
      </c>
      <c r="AC14" s="69" t="str">
        <f>IFERROR(VLOOKUP($A14,'Arranjos Consolidados'!$E$2:$BM$302,AC$2,FALSE),"")</f>
        <v/>
      </c>
      <c r="AD14" s="69" t="str">
        <f>IFERROR(VLOOKUP($A14,'Arranjos Consolidados'!$E$2:$BM$302,AD$2,FALSE),"")</f>
        <v/>
      </c>
      <c r="AE14" s="69" t="str">
        <f>IFERROR(VLOOKUP($A14,'Arranjos Consolidados'!$E$2:$BM$302,AE$2,FALSE),"")</f>
        <v/>
      </c>
      <c r="AF14" s="69" t="str">
        <f>IFERROR(VLOOKUP($A14,'Arranjos Consolidados'!$E$2:$BM$302,AF$2,FALSE),"")</f>
        <v/>
      </c>
      <c r="AG14" s="69" t="str">
        <f>IFERROR(VLOOKUP($A14,'Arranjos Consolidados'!$E$2:$BM$302,AG$2,FALSE),"")</f>
        <v/>
      </c>
      <c r="AH14" s="69" t="str">
        <f>IFERROR(VLOOKUP($A14,'Arranjos Consolidados'!$E$2:$BM$302,AH$2,FALSE),"")</f>
        <v/>
      </c>
      <c r="AI14" s="69" t="str">
        <f>IFERROR(VLOOKUP($A14,'Arranjos Consolidados'!$E$2:$BM$302,AI$2,FALSE),"")</f>
        <v/>
      </c>
      <c r="AJ14" s="69" t="str">
        <f>IFERROR(VLOOKUP($A14,'Arranjos Consolidados'!$E$2:$BM$302,AJ$2,FALSE),"")</f>
        <v/>
      </c>
      <c r="AK14" s="69" t="str">
        <f>IFERROR(VLOOKUP($A14,'Arranjos Consolidados'!$E$2:$BM$302,AK$2,FALSE),"")</f>
        <v/>
      </c>
      <c r="AL14" s="73" t="str">
        <f>IFERROR(VLOOKUP($A14,'Arranjos Consolidados'!$E$2:$BM$302,AL$2,FALSE),"")</f>
        <v/>
      </c>
      <c r="AM14" s="69" t="str">
        <f>IFERROR(VLOOKUP($A14,'Arranjos Consolidados'!$E$2:$BM$302,AM$2,FALSE),"")</f>
        <v/>
      </c>
      <c r="AN14" s="69" t="str">
        <f>IFERROR(VLOOKUP($A14,'Arranjos Consolidados'!$E$2:$BM$302,AN$2,FALSE),"")</f>
        <v/>
      </c>
      <c r="AO14" s="69" t="str">
        <f>IFERROR(VLOOKUP($A14,'Arranjos Consolidados'!$E$2:$BM$302,AO$2,FALSE),"")</f>
        <v/>
      </c>
      <c r="AP14" s="69" t="str">
        <f>IFERROR(VLOOKUP($A14,'Arranjos Consolidados'!$E$2:$BM$302,AP$2,FALSE),"")</f>
        <v/>
      </c>
      <c r="AQ14" s="69" t="str">
        <f>IFERROR(VLOOKUP($A14,'Arranjos Consolidados'!$E$2:$BM$302,AQ$2,FALSE),"")</f>
        <v/>
      </c>
      <c r="AR14" s="69" t="str">
        <f>IFERROR(VLOOKUP($A14,'Arranjos Consolidados'!$E$2:$BM$302,AR$2,FALSE),"")</f>
        <v/>
      </c>
      <c r="AS14" s="69" t="str">
        <f>IFERROR(VLOOKUP($A14,'Arranjos Consolidados'!$E$2:$BM$302,AS$2,FALSE),"")</f>
        <v/>
      </c>
      <c r="AT14" s="69" t="str">
        <f>IFERROR(VLOOKUP($A14,'Arranjos Consolidados'!$E$2:$BM$302,AT$2,FALSE),"")</f>
        <v/>
      </c>
      <c r="AU14" s="69" t="str">
        <f>IFERROR(VLOOKUP($A14,'Arranjos Consolidados'!$E$2:$BM$302,AU$2,FALSE),"")</f>
        <v/>
      </c>
      <c r="AV14" s="69" t="str">
        <f>IFERROR(VLOOKUP($A14,'Arranjos Consolidados'!$E$2:$BM$302,AV$2,FALSE),"")</f>
        <v/>
      </c>
      <c r="AW14" s="69" t="str">
        <f>IFERROR(VLOOKUP($A14,'Arranjos Consolidados'!$E$2:$BM$302,AW$2,FALSE),"")</f>
        <v/>
      </c>
      <c r="AX14" s="69" t="str">
        <f>IFERROR(VLOOKUP($A14,'Arranjos Consolidados'!$E$2:$BM$302,AX$2,FALSE),"")</f>
        <v/>
      </c>
      <c r="AY14" s="69" t="str">
        <f>IFERROR(VLOOKUP($A14,'Arranjos Consolidados'!$E$2:$BM$302,AY$2,FALSE),"")</f>
        <v/>
      </c>
      <c r="AZ14" s="69" t="str">
        <f>IFERROR(VLOOKUP($A14,'Arranjos Consolidados'!$E$2:$BM$302,AZ$2,FALSE),"")</f>
        <v/>
      </c>
      <c r="BA14" s="69" t="str">
        <f>IFERROR(VLOOKUP($A14,'Arranjos Consolidados'!$E$2:$BM$302,BA$2,FALSE),"")</f>
        <v/>
      </c>
      <c r="BB14" s="69" t="str">
        <f>IFERROR(VLOOKUP($A14,'Arranjos Consolidados'!$E$2:$BM$302,BB$2,FALSE),"")</f>
        <v/>
      </c>
      <c r="BC14" s="69" t="str">
        <f>IFERROR(VLOOKUP($A14,'Arranjos Consolidados'!$E$2:$BM$302,BC$2,FALSE),"")</f>
        <v/>
      </c>
      <c r="BD14" s="69" t="str">
        <f>IFERROR(VLOOKUP($A14,'Arranjos Consolidados'!$E$2:$BM$302,BD$2,FALSE),"")</f>
        <v/>
      </c>
      <c r="BE14" s="69" t="str">
        <f>IFERROR(VLOOKUP($A14,'Arranjos Consolidados'!$E$2:$BM$302,BE$2,FALSE),"")</f>
        <v/>
      </c>
      <c r="BF14" s="69" t="str">
        <f>IFERROR(VLOOKUP($A14,'Arranjos Consolidados'!$E$2:$BM$302,BF$2,FALSE),"")</f>
        <v/>
      </c>
      <c r="BG14" s="69" t="str">
        <f>IFERROR(VLOOKUP($A14,'Arranjos Consolidados'!$E$2:$BM$302,BG$2,FALSE),"")</f>
        <v/>
      </c>
      <c r="BH14" s="69" t="str">
        <f>IFERROR(VLOOKUP($A14,'Arranjos Consolidados'!$E$2:$BM$302,BH$2,FALSE),"")</f>
        <v/>
      </c>
      <c r="BI14" s="69" t="str">
        <f>IFERROR(VLOOKUP($A14,'Arranjos Consolidados'!$E$2:$BM$302,BI$2,FALSE),"")</f>
        <v/>
      </c>
      <c r="BJ14" s="73" t="str">
        <f>IFERROR(VLOOKUP($A14,'Arranjos Consolidados'!$E$2:$BM$302,BJ$2,FALSE),"")</f>
        <v/>
      </c>
      <c r="BK14" s="73" t="str">
        <f>IFERROR(VLOOKUP($A14,'Arranjos Consolidados'!$E$2:$BM$302,BK$2,FALSE),"")</f>
        <v/>
      </c>
    </row>
    <row r="15" spans="1:63" ht="16.5" x14ac:dyDescent="0.25">
      <c r="A15" s="49" t="s">
        <v>10200</v>
      </c>
      <c r="B15" s="70">
        <f>'Banco de Dados'!$I$29</f>
        <v>500</v>
      </c>
      <c r="C15" s="50">
        <f>'Banco de Dados'!$I$30/100</f>
        <v>0.56625000000000003</v>
      </c>
      <c r="D15" s="67" t="str">
        <f>IFERROR(VLOOKUP($A15,'Arranjos Consolidados'!$E$2:$BM$302,D$2,FALSE),"")</f>
        <v/>
      </c>
      <c r="E15" s="71" t="str">
        <f>IFERROR(VLOOKUP($A15,'Arranjos Consolidados'!$E$2:$BM$302,E$2,FALSE),"")</f>
        <v/>
      </c>
      <c r="F15" s="67" t="str">
        <f>IFERROR(VLOOKUP($A15,'Arranjos Consolidados'!$E$2:$BM$302,F$2,FALSE),"")</f>
        <v/>
      </c>
      <c r="G15" s="69" t="str">
        <f>IFERROR(VLOOKUP($A15,'Arranjos Consolidados'!$E$2:$BM$302,G$2,FALSE),"")</f>
        <v/>
      </c>
      <c r="H15" s="72" t="str">
        <f>IFERROR(VLOOKUP($A15,'Arranjos Consolidados'!$E$2:$BM$302,H$2,FALSE),"")</f>
        <v/>
      </c>
      <c r="I15" s="67" t="str">
        <f>IFERROR(VLOOKUP($A15,'Arranjos Consolidados'!$E$2:$BM$302,I$2,FALSE),"")</f>
        <v/>
      </c>
      <c r="J15" s="69" t="str">
        <f>IFERROR(VLOOKUP($A15,'Arranjos Consolidados'!$E$2:$BM$302,J$2,FALSE),"")</f>
        <v/>
      </c>
      <c r="K15" s="69" t="str">
        <f>IFERROR(VLOOKUP($A15,'Arranjos Consolidados'!$E$2:$BM$302,K$2,FALSE),"")</f>
        <v/>
      </c>
      <c r="L15" s="69" t="str">
        <f>IFERROR(VLOOKUP($A15,'Arranjos Consolidados'!$E$2:$BM$302,L$2,FALSE),"")</f>
        <v/>
      </c>
      <c r="M15" s="69" t="str">
        <f>IFERROR(VLOOKUP($A15,'Arranjos Consolidados'!$E$2:$BM$302,M$2,FALSE),"")</f>
        <v/>
      </c>
      <c r="N15" s="69" t="str">
        <f>IFERROR(VLOOKUP($A15,'Arranjos Consolidados'!$E$2:$BM$302,N$2,FALSE),"")</f>
        <v/>
      </c>
      <c r="O15" s="69" t="str">
        <f>IFERROR(VLOOKUP($A15,'Arranjos Consolidados'!$E$2:$BM$302,O$2,FALSE),"")</f>
        <v/>
      </c>
      <c r="P15" s="69" t="str">
        <f>IFERROR(VLOOKUP($A15,'Arranjos Consolidados'!$E$2:$BM$302,P$2,FALSE),"")</f>
        <v/>
      </c>
      <c r="Q15" s="69" t="str">
        <f>IFERROR(VLOOKUP($A15,'Arranjos Consolidados'!$E$2:$BM$302,Q$2,FALSE),"")</f>
        <v/>
      </c>
      <c r="R15" s="69" t="str">
        <f>IFERROR(VLOOKUP($A15,'Arranjos Consolidados'!$E$2:$BM$302,R$2,FALSE),"")</f>
        <v/>
      </c>
      <c r="S15" s="69" t="str">
        <f>IFERROR(VLOOKUP($A15,'Arranjos Consolidados'!$E$2:$BM$302,S$2,FALSE),"")</f>
        <v/>
      </c>
      <c r="T15" s="69" t="str">
        <f>IFERROR(VLOOKUP($A15,'Arranjos Consolidados'!$E$2:$BM$302,T$2,FALSE),"")</f>
        <v/>
      </c>
      <c r="U15" s="69" t="str">
        <f>IFERROR(VLOOKUP($A15,'Arranjos Consolidados'!$E$2:$BM$302,U$2,FALSE),"")</f>
        <v/>
      </c>
      <c r="V15" s="69" t="str">
        <f>IFERROR(VLOOKUP($A15,'Arranjos Consolidados'!$E$2:$BM$302,V$2,FALSE),"")</f>
        <v/>
      </c>
      <c r="W15" s="69" t="str">
        <f>IFERROR(VLOOKUP($A15,'Arranjos Consolidados'!$E$2:$BM$302,W$2,FALSE),"")</f>
        <v/>
      </c>
      <c r="X15" s="67" t="str">
        <f>IFERROR(VLOOKUP($A15,'Arranjos Consolidados'!$E$2:$BM$302,X$2,FALSE),"")</f>
        <v/>
      </c>
      <c r="Y15" s="69" t="str">
        <f>IFERROR(VLOOKUP($A15,'Arranjos Consolidados'!$E$2:$BM$302,Y$2,FALSE),"")</f>
        <v/>
      </c>
      <c r="Z15" s="67" t="str">
        <f>IFERROR(VLOOKUP($A15,'Arranjos Consolidados'!$E$2:$BM$302,Z$2,FALSE),"")</f>
        <v/>
      </c>
      <c r="AA15" s="69" t="str">
        <f>IFERROR(VLOOKUP($A15,'Arranjos Consolidados'!$E$2:$BM$302,AA$2,FALSE),"")</f>
        <v/>
      </c>
      <c r="AB15" s="69" t="str">
        <f>IFERROR(VLOOKUP($A15,'Arranjos Consolidados'!$E$2:$BM$302,AB$2,FALSE),"")</f>
        <v/>
      </c>
      <c r="AC15" s="69" t="str">
        <f>IFERROR(VLOOKUP($A15,'Arranjos Consolidados'!$E$2:$BM$302,AC$2,FALSE),"")</f>
        <v/>
      </c>
      <c r="AD15" s="69" t="str">
        <f>IFERROR(VLOOKUP($A15,'Arranjos Consolidados'!$E$2:$BM$302,AD$2,FALSE),"")</f>
        <v/>
      </c>
      <c r="AE15" s="69" t="str">
        <f>IFERROR(VLOOKUP($A15,'Arranjos Consolidados'!$E$2:$BM$302,AE$2,FALSE),"")</f>
        <v/>
      </c>
      <c r="AF15" s="69" t="str">
        <f>IFERROR(VLOOKUP($A15,'Arranjos Consolidados'!$E$2:$BM$302,AF$2,FALSE),"")</f>
        <v/>
      </c>
      <c r="AG15" s="69" t="str">
        <f>IFERROR(VLOOKUP($A15,'Arranjos Consolidados'!$E$2:$BM$302,AG$2,FALSE),"")</f>
        <v/>
      </c>
      <c r="AH15" s="69" t="str">
        <f>IFERROR(VLOOKUP($A15,'Arranjos Consolidados'!$E$2:$BM$302,AH$2,FALSE),"")</f>
        <v/>
      </c>
      <c r="AI15" s="69" t="str">
        <f>IFERROR(VLOOKUP($A15,'Arranjos Consolidados'!$E$2:$BM$302,AI$2,FALSE),"")</f>
        <v/>
      </c>
      <c r="AJ15" s="69" t="str">
        <f>IFERROR(VLOOKUP($A15,'Arranjos Consolidados'!$E$2:$BM$302,AJ$2,FALSE),"")</f>
        <v/>
      </c>
      <c r="AK15" s="69" t="str">
        <f>IFERROR(VLOOKUP($A15,'Arranjos Consolidados'!$E$2:$BM$302,AK$2,FALSE),"")</f>
        <v/>
      </c>
      <c r="AL15" s="73" t="str">
        <f>IFERROR(VLOOKUP($A15,'Arranjos Consolidados'!$E$2:$BM$302,AL$2,FALSE),"")</f>
        <v/>
      </c>
      <c r="AM15" s="69" t="str">
        <f>IFERROR(VLOOKUP($A15,'Arranjos Consolidados'!$E$2:$BM$302,AM$2,FALSE),"")</f>
        <v/>
      </c>
      <c r="AN15" s="69" t="str">
        <f>IFERROR(VLOOKUP($A15,'Arranjos Consolidados'!$E$2:$BM$302,AN$2,FALSE),"")</f>
        <v/>
      </c>
      <c r="AO15" s="69" t="str">
        <f>IFERROR(VLOOKUP($A15,'Arranjos Consolidados'!$E$2:$BM$302,AO$2,FALSE),"")</f>
        <v/>
      </c>
      <c r="AP15" s="69" t="str">
        <f>IFERROR(VLOOKUP($A15,'Arranjos Consolidados'!$E$2:$BM$302,AP$2,FALSE),"")</f>
        <v/>
      </c>
      <c r="AQ15" s="69" t="str">
        <f>IFERROR(VLOOKUP($A15,'Arranjos Consolidados'!$E$2:$BM$302,AQ$2,FALSE),"")</f>
        <v/>
      </c>
      <c r="AR15" s="69" t="str">
        <f>IFERROR(VLOOKUP($A15,'Arranjos Consolidados'!$E$2:$BM$302,AR$2,FALSE),"")</f>
        <v/>
      </c>
      <c r="AS15" s="69" t="str">
        <f>IFERROR(VLOOKUP($A15,'Arranjos Consolidados'!$E$2:$BM$302,AS$2,FALSE),"")</f>
        <v/>
      </c>
      <c r="AT15" s="69" t="str">
        <f>IFERROR(VLOOKUP($A15,'Arranjos Consolidados'!$E$2:$BM$302,AT$2,FALSE),"")</f>
        <v/>
      </c>
      <c r="AU15" s="69" t="str">
        <f>IFERROR(VLOOKUP($A15,'Arranjos Consolidados'!$E$2:$BM$302,AU$2,FALSE),"")</f>
        <v/>
      </c>
      <c r="AV15" s="69" t="str">
        <f>IFERROR(VLOOKUP($A15,'Arranjos Consolidados'!$E$2:$BM$302,AV$2,FALSE),"")</f>
        <v/>
      </c>
      <c r="AW15" s="69" t="str">
        <f>IFERROR(VLOOKUP($A15,'Arranjos Consolidados'!$E$2:$BM$302,AW$2,FALSE),"")</f>
        <v/>
      </c>
      <c r="AX15" s="69" t="str">
        <f>IFERROR(VLOOKUP($A15,'Arranjos Consolidados'!$E$2:$BM$302,AX$2,FALSE),"")</f>
        <v/>
      </c>
      <c r="AY15" s="69" t="str">
        <f>IFERROR(VLOOKUP($A15,'Arranjos Consolidados'!$E$2:$BM$302,AY$2,FALSE),"")</f>
        <v/>
      </c>
      <c r="AZ15" s="69" t="str">
        <f>IFERROR(VLOOKUP($A15,'Arranjos Consolidados'!$E$2:$BM$302,AZ$2,FALSE),"")</f>
        <v/>
      </c>
      <c r="BA15" s="69" t="str">
        <f>IFERROR(VLOOKUP($A15,'Arranjos Consolidados'!$E$2:$BM$302,BA$2,FALSE),"")</f>
        <v/>
      </c>
      <c r="BB15" s="69" t="str">
        <f>IFERROR(VLOOKUP($A15,'Arranjos Consolidados'!$E$2:$BM$302,BB$2,FALSE),"")</f>
        <v/>
      </c>
      <c r="BC15" s="69" t="str">
        <f>IFERROR(VLOOKUP($A15,'Arranjos Consolidados'!$E$2:$BM$302,BC$2,FALSE),"")</f>
        <v/>
      </c>
      <c r="BD15" s="69" t="str">
        <f>IFERROR(VLOOKUP($A15,'Arranjos Consolidados'!$E$2:$BM$302,BD$2,FALSE),"")</f>
        <v/>
      </c>
      <c r="BE15" s="69" t="str">
        <f>IFERROR(VLOOKUP($A15,'Arranjos Consolidados'!$E$2:$BM$302,BE$2,FALSE),"")</f>
        <v/>
      </c>
      <c r="BF15" s="69" t="str">
        <f>IFERROR(VLOOKUP($A15,'Arranjos Consolidados'!$E$2:$BM$302,BF$2,FALSE),"")</f>
        <v/>
      </c>
      <c r="BG15" s="69" t="str">
        <f>IFERROR(VLOOKUP($A15,'Arranjos Consolidados'!$E$2:$BM$302,BG$2,FALSE),"")</f>
        <v/>
      </c>
      <c r="BH15" s="69" t="str">
        <f>IFERROR(VLOOKUP($A15,'Arranjos Consolidados'!$E$2:$BM$302,BH$2,FALSE),"")</f>
        <v/>
      </c>
      <c r="BI15" s="69" t="str">
        <f>IFERROR(VLOOKUP($A15,'Arranjos Consolidados'!$E$2:$BM$302,BI$2,FALSE),"")</f>
        <v/>
      </c>
      <c r="BJ15" s="73" t="str">
        <f>IFERROR(VLOOKUP($A15,'Arranjos Consolidados'!$E$2:$BM$302,BJ$2,FALSE),"")</f>
        <v/>
      </c>
      <c r="BK15" s="73" t="str">
        <f>IFERROR(VLOOKUP($A15,'Arranjos Consolidados'!$E$2:$BM$302,BK$2,FALSE),"")</f>
        <v/>
      </c>
    </row>
    <row r="16" spans="1:63" ht="16.5" x14ac:dyDescent="0.25">
      <c r="A16" s="49" t="s">
        <v>10340</v>
      </c>
      <c r="B16" s="70">
        <f>'Banco de Dados'!$I$29</f>
        <v>500</v>
      </c>
      <c r="C16" s="50">
        <f>'Banco de Dados'!$I$30/100</f>
        <v>0.56625000000000003</v>
      </c>
      <c r="D16" s="51"/>
      <c r="E16" s="50"/>
      <c r="J16" s="68"/>
      <c r="K16" s="68"/>
      <c r="L16" s="68"/>
      <c r="M16" s="68"/>
      <c r="N16" s="68"/>
      <c r="O16" s="68"/>
      <c r="P16" s="68"/>
      <c r="Q16" s="68"/>
      <c r="R16" s="68"/>
      <c r="S16" s="68"/>
      <c r="T16" s="68"/>
      <c r="U16" s="68"/>
      <c r="V16" s="68"/>
      <c r="W16" s="68"/>
      <c r="Y16" s="68"/>
    </row>
    <row r="17" spans="1:25" x14ac:dyDescent="0.25">
      <c r="J17" s="68"/>
      <c r="K17" s="68"/>
      <c r="L17" s="68"/>
      <c r="M17" s="68"/>
      <c r="N17" s="68"/>
      <c r="O17" s="68"/>
      <c r="P17" s="68"/>
      <c r="Q17" s="68"/>
      <c r="R17" s="68"/>
      <c r="S17" s="68"/>
      <c r="T17" s="68"/>
      <c r="U17" s="68"/>
      <c r="V17" s="68"/>
      <c r="W17" s="68"/>
      <c r="Y17" s="68"/>
    </row>
    <row r="18" spans="1:25" x14ac:dyDescent="0.25">
      <c r="J18" s="68"/>
      <c r="K18" s="68"/>
      <c r="L18" s="68"/>
      <c r="M18" s="68"/>
      <c r="N18" s="68"/>
      <c r="O18" s="68"/>
      <c r="P18" s="68"/>
      <c r="Q18" s="68"/>
      <c r="R18" s="68"/>
      <c r="S18" s="68"/>
      <c r="T18" s="68"/>
      <c r="U18" s="68"/>
      <c r="V18" s="68"/>
      <c r="W18" s="68"/>
      <c r="Y18" s="68"/>
    </row>
    <row r="19" spans="1:25" x14ac:dyDescent="0.25">
      <c r="J19" s="68"/>
      <c r="K19" s="68"/>
      <c r="L19" s="68"/>
      <c r="M19" s="68"/>
      <c r="N19" s="68"/>
      <c r="O19" s="68"/>
      <c r="P19" s="68"/>
      <c r="Q19" s="68"/>
      <c r="R19" s="68"/>
      <c r="S19" s="68"/>
      <c r="T19" s="68"/>
      <c r="U19" s="68"/>
      <c r="V19" s="68"/>
      <c r="W19" s="68"/>
    </row>
    <row r="20" spans="1:25" x14ac:dyDescent="0.25">
      <c r="J20" s="68"/>
      <c r="K20" s="68"/>
      <c r="L20" s="68"/>
      <c r="M20" s="68"/>
      <c r="N20" s="68"/>
      <c r="O20" s="68"/>
      <c r="P20" s="68"/>
      <c r="Q20" s="68"/>
      <c r="R20" s="68"/>
      <c r="S20" s="68"/>
      <c r="T20" s="68"/>
      <c r="U20" s="68"/>
      <c r="V20" s="68"/>
      <c r="W20" s="68"/>
    </row>
    <row r="21" spans="1:25" x14ac:dyDescent="0.25">
      <c r="J21" s="68"/>
      <c r="K21" s="68"/>
      <c r="L21" s="68"/>
      <c r="M21" s="68"/>
      <c r="N21" s="68"/>
      <c r="O21" s="68"/>
      <c r="P21" s="68"/>
      <c r="Q21" s="68"/>
      <c r="R21" s="68"/>
      <c r="S21" s="68"/>
      <c r="T21" s="68"/>
      <c r="U21" s="68"/>
      <c r="V21" s="68"/>
    </row>
    <row r="22" spans="1:25" x14ac:dyDescent="0.25">
      <c r="J22" s="68"/>
      <c r="K22" s="68"/>
      <c r="L22" s="68"/>
      <c r="M22" s="68"/>
      <c r="N22" s="68"/>
      <c r="O22" s="68"/>
      <c r="P22" s="68"/>
      <c r="Q22" s="68"/>
      <c r="R22" s="68"/>
      <c r="S22" s="68"/>
      <c r="T22" s="68"/>
      <c r="U22" s="68"/>
      <c r="V22" s="68"/>
    </row>
    <row r="23" spans="1:25" x14ac:dyDescent="0.25">
      <c r="K23" s="68"/>
      <c r="L23" s="68"/>
      <c r="M23" s="68"/>
      <c r="N23" s="68"/>
      <c r="O23" s="68"/>
      <c r="P23" s="68"/>
      <c r="Q23" s="68"/>
      <c r="R23" s="68"/>
      <c r="S23" s="68"/>
      <c r="T23" s="68"/>
      <c r="U23" s="68"/>
      <c r="V23" s="68"/>
    </row>
    <row r="24" spans="1:25" x14ac:dyDescent="0.25">
      <c r="K24" s="68"/>
      <c r="L24" s="68"/>
      <c r="M24" s="68"/>
      <c r="N24" s="68"/>
      <c r="O24" s="68"/>
      <c r="P24" s="68"/>
      <c r="Q24" s="68"/>
      <c r="R24" s="68"/>
      <c r="S24" s="68"/>
      <c r="T24" s="68"/>
      <c r="U24" s="68"/>
      <c r="V24" s="68"/>
    </row>
    <row r="25" spans="1:25" x14ac:dyDescent="0.25">
      <c r="K25" s="68"/>
      <c r="L25" s="68"/>
      <c r="M25" s="68"/>
      <c r="N25" s="68"/>
      <c r="O25" s="68"/>
      <c r="P25" s="68"/>
      <c r="Q25" s="68"/>
      <c r="R25" s="68"/>
      <c r="S25" s="68"/>
      <c r="T25" s="68"/>
      <c r="U25" s="68"/>
      <c r="V25" s="68"/>
    </row>
    <row r="26" spans="1:25" ht="16.5" x14ac:dyDescent="0.25">
      <c r="D26" s="79" t="s">
        <v>10124</v>
      </c>
      <c r="E26" s="79" t="s">
        <v>10057</v>
      </c>
      <c r="F26" s="79" t="s">
        <v>10636</v>
      </c>
      <c r="K26" s="68"/>
      <c r="L26" s="68"/>
      <c r="M26" s="68"/>
      <c r="N26" s="68"/>
      <c r="O26" s="68"/>
      <c r="P26" s="68"/>
      <c r="Q26" s="68"/>
      <c r="R26" s="68"/>
      <c r="S26" s="68"/>
      <c r="T26" s="68"/>
      <c r="U26" s="68"/>
      <c r="V26" s="68"/>
    </row>
    <row r="27" spans="1:25" ht="16.5" x14ac:dyDescent="0.35">
      <c r="B27" s="82" t="str">
        <f>_xlfn.CONCAT(D27,F27)</f>
        <v>M2A4SA2</v>
      </c>
      <c r="D27" s="81" t="s">
        <v>10638</v>
      </c>
      <c r="E27" s="81" t="s">
        <v>10504</v>
      </c>
      <c r="F27" s="81" t="s">
        <v>10505</v>
      </c>
      <c r="K27" s="68"/>
      <c r="L27" s="68"/>
      <c r="M27" s="68"/>
      <c r="N27" s="68"/>
      <c r="O27" s="68"/>
      <c r="P27" s="68"/>
      <c r="Q27" s="68"/>
      <c r="R27" s="68"/>
      <c r="S27" s="68"/>
      <c r="T27" s="68"/>
      <c r="U27" s="68"/>
      <c r="V27" s="68"/>
    </row>
    <row r="28" spans="1:25" x14ac:dyDescent="0.25">
      <c r="K28" s="68"/>
      <c r="L28" s="68"/>
      <c r="M28" s="68"/>
      <c r="N28" s="68"/>
      <c r="O28" s="68"/>
      <c r="P28" s="68"/>
      <c r="Q28" s="68"/>
      <c r="R28" s="68"/>
      <c r="S28" s="68"/>
      <c r="T28" s="68"/>
      <c r="U28" s="68"/>
      <c r="V28" s="68"/>
    </row>
    <row r="29" spans="1:25" ht="16.5" x14ac:dyDescent="0.25">
      <c r="B29" s="67"/>
      <c r="D29" s="79" t="s">
        <v>10626</v>
      </c>
      <c r="E29" s="79" t="s">
        <v>10627</v>
      </c>
      <c r="F29" s="79" t="s">
        <v>10628</v>
      </c>
      <c r="G29" s="79" t="s">
        <v>10637</v>
      </c>
      <c r="K29" s="68"/>
      <c r="L29" s="68"/>
      <c r="M29" s="68"/>
      <c r="N29" s="68"/>
      <c r="O29" s="68"/>
      <c r="P29" s="68"/>
      <c r="Q29" s="68"/>
      <c r="R29" s="68"/>
      <c r="S29" s="68"/>
      <c r="T29" s="68"/>
      <c r="U29" s="68"/>
      <c r="V29" s="68"/>
    </row>
    <row r="30" spans="1:25" ht="16.5" x14ac:dyDescent="0.35">
      <c r="A30" s="82" t="str">
        <f>_xlfn.CONCAT($D$27,$F$27,B30)</f>
        <v>M2A4SA2RT1-A</v>
      </c>
      <c r="B30" s="82" t="s">
        <v>10506</v>
      </c>
      <c r="C30" s="80" t="s">
        <v>10629</v>
      </c>
      <c r="D30" s="84" t="str">
        <f>IFERROR(VLOOKUP(A30,'Arranjos Consolidados'!$E$2:$BM$302,5,FALSE),"")</f>
        <v/>
      </c>
      <c r="E30" s="83" t="str">
        <f>IFERROR(VLOOKUP(A30,'Arranjos Consolidados'!$E$2:$BM$302,21,FALSE),"")</f>
        <v/>
      </c>
      <c r="F30" s="83" t="str">
        <f>IFERROR(VLOOKUP(A30,'Arranjos Consolidados'!$E$2:$BM$302,43,FALSE),"")</f>
        <v/>
      </c>
      <c r="G30" s="81" t="str">
        <f>IFERROR(VLOOKUP(A30,'Arranjos Consolidados'!$E$2:$BM$302,4,FALSE),"")</f>
        <v/>
      </c>
      <c r="K30" s="68"/>
      <c r="L30" s="68"/>
      <c r="M30" s="68"/>
      <c r="N30" s="68"/>
      <c r="O30" s="68"/>
      <c r="P30" s="68"/>
      <c r="Q30" s="68"/>
      <c r="R30" s="68"/>
      <c r="S30" s="68"/>
      <c r="T30" s="68"/>
      <c r="U30" s="68"/>
      <c r="V30" s="68"/>
    </row>
    <row r="31" spans="1:25" ht="16.5" x14ac:dyDescent="0.35">
      <c r="A31" s="82" t="str">
        <f t="shared" ref="A31:A36" si="0">_xlfn.CONCAT($D$27,$F$27,B31)</f>
        <v>M2A4SA2RT1-B</v>
      </c>
      <c r="B31" s="82" t="s">
        <v>10507</v>
      </c>
      <c r="C31" s="80" t="s">
        <v>10630</v>
      </c>
      <c r="D31" s="84" t="str">
        <f>IFERROR(VLOOKUP(A31,'Arranjos Consolidados'!$E$2:$BM$302,5,FALSE),"")</f>
        <v/>
      </c>
      <c r="E31" s="83" t="str">
        <f>IFERROR(VLOOKUP(A31,'Arranjos Consolidados'!$E$2:$BM$302,21,FALSE),"")</f>
        <v/>
      </c>
      <c r="F31" s="83" t="str">
        <f>IFERROR(VLOOKUP(A31,'Arranjos Consolidados'!$E$2:$BM$302,43,FALSE),"")</f>
        <v/>
      </c>
      <c r="G31" s="81" t="str">
        <f>IFERROR(VLOOKUP(A31,'Arranjos Consolidados'!$E$2:$BM$302,4,FALSE),"")</f>
        <v/>
      </c>
      <c r="K31" s="68"/>
      <c r="L31" s="68"/>
      <c r="M31" s="68"/>
      <c r="N31" s="68"/>
      <c r="O31" s="68"/>
      <c r="P31" s="68"/>
      <c r="Q31" s="68"/>
      <c r="R31" s="68"/>
      <c r="S31" s="68"/>
      <c r="T31" s="68"/>
      <c r="U31" s="68"/>
      <c r="V31" s="68"/>
    </row>
    <row r="32" spans="1:25" ht="16.5" x14ac:dyDescent="0.35">
      <c r="A32" s="82" t="str">
        <f t="shared" si="0"/>
        <v>M2A4SA2RT1-C</v>
      </c>
      <c r="B32" s="82" t="s">
        <v>10508</v>
      </c>
      <c r="C32" s="80" t="s">
        <v>10631</v>
      </c>
      <c r="D32" s="84" t="str">
        <f>IFERROR(VLOOKUP(A32,'Arranjos Consolidados'!$E$2:$BM$302,5,FALSE),"")</f>
        <v/>
      </c>
      <c r="E32" s="83" t="str">
        <f>IFERROR(VLOOKUP(A32,'Arranjos Consolidados'!$E$2:$BM$302,21,FALSE),"")</f>
        <v/>
      </c>
      <c r="F32" s="83" t="str">
        <f>IFERROR(VLOOKUP(A32,'Arranjos Consolidados'!$E$2:$BM$302,43,FALSE),"")</f>
        <v/>
      </c>
      <c r="G32" s="81" t="str">
        <f>IFERROR(VLOOKUP(A32,'Arranjos Consolidados'!$E$2:$BM$302,4,FALSE),"")</f>
        <v/>
      </c>
    </row>
    <row r="33" spans="1:7" ht="16.5" x14ac:dyDescent="0.35">
      <c r="A33" s="82" t="str">
        <f t="shared" si="0"/>
        <v>M2A4SA2RT2</v>
      </c>
      <c r="B33" s="82" t="s">
        <v>10509</v>
      </c>
      <c r="C33" s="80" t="s">
        <v>10632</v>
      </c>
      <c r="D33" s="84" t="str">
        <f>IFERROR(VLOOKUP(A33,'Arranjos Consolidados'!$E$2:$BM$302,5,FALSE),"")</f>
        <v/>
      </c>
      <c r="E33" s="83" t="str">
        <f>IFERROR(VLOOKUP(A33,'Arranjos Consolidados'!$E$2:$BM$302,21,FALSE),"")</f>
        <v/>
      </c>
      <c r="F33" s="83" t="str">
        <f>IFERROR(VLOOKUP(A33,'Arranjos Consolidados'!$E$2:$BM$302,43,FALSE),"")</f>
        <v/>
      </c>
      <c r="G33" s="81" t="str">
        <f>IFERROR(VLOOKUP(A33,'Arranjos Consolidados'!$E$2:$BM$302,4,FALSE),"")</f>
        <v/>
      </c>
    </row>
    <row r="34" spans="1:7" ht="16.5" x14ac:dyDescent="0.35">
      <c r="A34" s="82" t="str">
        <f t="shared" si="0"/>
        <v>M2A4SA2RT3</v>
      </c>
      <c r="B34" s="82" t="s">
        <v>10510</v>
      </c>
      <c r="C34" s="80" t="s">
        <v>10633</v>
      </c>
      <c r="D34" s="84" t="str">
        <f>IFERROR(VLOOKUP(A34,'Arranjos Consolidados'!$E$2:$BM$302,5,FALSE),"")</f>
        <v/>
      </c>
      <c r="E34" s="83" t="str">
        <f>IFERROR(VLOOKUP(A34,'Arranjos Consolidados'!$E$2:$BM$302,21,FALSE),"")</f>
        <v/>
      </c>
      <c r="F34" s="83" t="str">
        <f>IFERROR(VLOOKUP(A34,'Arranjos Consolidados'!$E$2:$BM$302,43,FALSE),"")</f>
        <v/>
      </c>
      <c r="G34" s="81" t="str">
        <f>IFERROR(VLOOKUP(A34,'Arranjos Consolidados'!$E$2:$BM$302,4,FALSE),"")</f>
        <v/>
      </c>
    </row>
    <row r="35" spans="1:7" ht="16.5" x14ac:dyDescent="0.35">
      <c r="A35" s="82" t="str">
        <f t="shared" si="0"/>
        <v>M2A4SA2RT4</v>
      </c>
      <c r="B35" s="82" t="s">
        <v>10511</v>
      </c>
      <c r="C35" s="80" t="s">
        <v>10634</v>
      </c>
      <c r="D35" s="84" t="str">
        <f>IFERROR(VLOOKUP(A35,'Arranjos Consolidados'!$E$2:$BM$302,5,FALSE),"")</f>
        <v/>
      </c>
      <c r="E35" s="83" t="str">
        <f>IFERROR(VLOOKUP(A35,'Arranjos Consolidados'!$E$2:$BM$302,21,FALSE),"")</f>
        <v/>
      </c>
      <c r="F35" s="83" t="str">
        <f>IFERROR(VLOOKUP(A35,'Arranjos Consolidados'!$E$2:$BM$302,43,FALSE),"")</f>
        <v/>
      </c>
      <c r="G35" s="81" t="str">
        <f>IFERROR(VLOOKUP(A35,'Arranjos Consolidados'!$E$2:$BM$302,4,FALSE),"")</f>
        <v/>
      </c>
    </row>
    <row r="36" spans="1:7" ht="16.5" x14ac:dyDescent="0.35">
      <c r="A36" s="82" t="str">
        <f t="shared" si="0"/>
        <v>M2A4SA2RT5</v>
      </c>
      <c r="B36" s="82" t="s">
        <v>10512</v>
      </c>
      <c r="C36" s="80" t="s">
        <v>10635</v>
      </c>
      <c r="D36" s="84" t="str">
        <f>IFERROR(VLOOKUP(A36,'Arranjos Consolidados'!$E$2:$BM$302,5,FALSE),"")</f>
        <v/>
      </c>
      <c r="E36" s="83" t="str">
        <f>IFERROR(VLOOKUP(A36,'Arranjos Consolidados'!$E$2:$BM$302,21,FALSE),"")</f>
        <v/>
      </c>
      <c r="F36" s="83" t="str">
        <f>IFERROR(VLOOKUP(A36,'Arranjos Consolidados'!$E$2:$BM$302,43,FALSE),"")</f>
        <v/>
      </c>
      <c r="G36" s="81" t="str">
        <f>IFERROR(VLOOKUP(A36,'Arranjos Consolidados'!$E$2:$BM$302,4,FALSE),"")</f>
        <v/>
      </c>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59"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FB18A1E5-75EA-4B9E-9165-FB2D8440366D}">
  <ds:schemaRefs>
    <ds:schemaRef ds:uri="http://schemas.microsoft.com/DataMashup"/>
  </ds:schemaRefs>
</ds:datastoreItem>
</file>

<file path=customXml/itemProps3.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4.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2022-09-10T13:49:51Z</dcterms:modified>
</cp:coreProperties>
</file>