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6C939EB-73FC-4DB3-BBB7-2941187AF357}" xr6:coauthVersionLast="47" xr6:coauthVersionMax="47" xr10:uidLastSave="{00000000-0000-0000-0000-000000000000}"/>
  <bookViews>
    <workbookView xWindow="-12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6" l="1"/>
  <c r="B16" i="16"/>
  <c r="C5" i="16"/>
  <c r="C6" i="16"/>
  <c r="C7" i="16"/>
  <c r="C8" i="16"/>
  <c r="C9" i="16"/>
  <c r="C10" i="16"/>
  <c r="C11" i="16"/>
  <c r="C12" i="16"/>
  <c r="C13" i="16"/>
  <c r="C14" i="16"/>
  <c r="C15" i="16"/>
  <c r="C4"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H1" i="16"/>
  <c r="G1" i="16"/>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I30" i="3" l="1"/>
  <c r="N35" i="3" l="1"/>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<sst xmlns="http://schemas.openxmlformats.org/spreadsheetml/2006/main" count="20580" uniqueCount="10768">
  <si>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</si>
  <si>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</si>
  <si>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</si>
  <si>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</si>
  <si>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</si>
  <si>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</si>
  <si>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</si>
  <si>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</si>
  <si>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</si>
  <si>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</si>
  <si>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</si>
  <si>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</si>
  <si>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</si>
  <si>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</si>
  <si>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</si>
  <si>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</si>
  <si>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</si>
  <si>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</si>
  <si>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</si>
  <si>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</si>
  <si>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</si>
  <si>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</si>
  <si>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</si>
  <si>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</si>
  <si>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</si>
  <si>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</si>
  <si>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</si>
  <si>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</si>
  <si>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</si>
  <si>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</si>
  <si>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</si>
  <si>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</si>
  <si>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</si>
  <si>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</si>
  <si>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</si>
  <si>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</si>
  <si>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</si>
  <si>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</si>
  <si>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</si>
  <si>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</si>
  <si>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</si>
  <si>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</si>
  <si>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</si>
  <si>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</si>
  <si>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</si>
  <si>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</si>
  <si>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</si>
  <si>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</si>
  <si>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</si>
  <si>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</si>
  <si>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</si>
  <si>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</si>
  <si>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</si>
  <si>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</si>
  <si>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</si>
  <si>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</si>
  <si>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</si>
  <si>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</si>
  <si>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</si>
  <si>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</si>
  <si>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</si>
  <si>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</si>
  <si>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</si>
  <si>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</si>
  <si>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</si>
  <si>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</si>
  <si>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</si>
  <si>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</si>
  <si>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</si>
  <si>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</si>
  <si>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</si>
  <si>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</si>
  <si>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</si>
  <si>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</si>
  <si>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</si>
  <si>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</si>
  <si>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</si>
  <si>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</si>
  <si>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</si>
  <si>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</si>
  <si>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</si>
  <si>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</si>
  <si>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</si>
  <si>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</si>
  <si>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</si>
  <si>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</si>
  <si>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</si>
  <si>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</si>
  <si>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</si>
  <si>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</si>
  <si>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</si>
  <si>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</si>
  <si>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</si>
  <si>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</si>
  <si>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</si>
  <si>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</si>
  <si>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</si>
  <si>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</si>
  <si>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</si>
  <si>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</si>
  <si>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</si>
  <si>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</si>
  <si>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</si>
  <si>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</si>
  <si>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</si>
  <si>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</si>
  <si>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</si>
  <si>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</si>
  <si>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</si>
  <si>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</si>
  <si>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</si>
  <si>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</si>
  <si>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</si>
  <si>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</si>
  <si>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</si>
  <si>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</si>
  <si>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</si>
  <si>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</si>
  <si>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</si>
  <si>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</si>
  <si>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</si>
  <si>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</si>
  <si>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</si>
  <si>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</si>
  <si>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</si>
  <si>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</si>
  <si>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</si>
  <si>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</si>
  <si>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</si>
  <si>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</si>
  <si>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</si>
  <si>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</si>
  <si>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</si>
  <si>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</si>
  <si>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</si>
  <si>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</si>
  <si>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</si>
  <si>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</si>
  <si>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</si>
  <si>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</si>
  <si>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</si>
  <si>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</si>
  <si>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</si>
  <si>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</si>
  <si>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</si>
  <si>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</si>
  <si>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</si>
  <si>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</si>
  <si>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</si>
  <si>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</si>
  <si>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</si>
  <si>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</si>
  <si>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</si>
  <si>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</si>
  <si>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</si>
  <si>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</si>
  <si>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</si>
  <si>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</si>
  <si>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</si>
  <si>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</si>
  <si>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</si>
  <si>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</si>
  <si>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</si>
  <si>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</si>
  <si>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</si>
  <si>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</si>
  <si>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</si>
  <si>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</si>
  <si>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</si>
  <si>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</si>
  <si>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</si>
  <si>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</si>
  <si>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</si>
  <si>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</si>
  <si>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</si>
  <si>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</si>
  <si>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</si>
  <si>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</si>
  <si>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</si>
  <si>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</si>
  <si>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</si>
  <si>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</si>
  <si>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</si>
  <si>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</si>
  <si>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</si>
  <si>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</si>
  <si>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</si>
  <si>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</si>
  <si>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</si>
  <si>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</si>
  <si>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</si>
  <si>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</si>
  <si>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</si>
  <si>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</si>
  <si>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</si>
  <si>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</si>
  <si>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</si>
  <si>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</si>
  <si>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</si>
  <si>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</si>
  <si>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</si>
  <si>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</si>
  <si>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</si>
  <si>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</si>
  <si>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</si>
  <si>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</si>
  <si>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</si>
  <si>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</si>
  <si>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</si>
  <si>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</si>
  <si>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</si>
  <si>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</si>
  <si>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</si>
  <si>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</si>
  <si>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</si>
  <si>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</si>
  <si>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</si>
  <si>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</si>
  <si>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</si>
  <si>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</si>
  <si>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</si>
  <si>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</si>
  <si>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</si>
  <si>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</si>
  <si>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</si>
  <si>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</si>
  <si>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</si>
  <si>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</si>
  <si>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</si>
  <si>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</si>
  <si>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</si>
  <si>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</si>
  <si>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</si>
  <si>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</si>
  <si>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</si>
  <si>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</si>
  <si>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</si>
  <si>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</si>
  <si>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</si>
  <si>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</si>
  <si>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</si>
  <si>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</si>
  <si>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</si>
  <si>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</si>
  <si>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</si>
  <si>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</si>
  <si>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</si>
  <si>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</si>
  <si>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</si>
  <si>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</si>
  <si>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</si>
  <si>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</si>
  <si>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</si>
  <si>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</si>
  <si>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</si>
  <si>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</si>
  <si>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</si>
  <si>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</si>
  <si>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</si>
  <si>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</si>
  <si>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</si>
  <si>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</si>
  <si>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</si>
  <si>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</si>
  <si>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</si>
  <si>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</si>
  <si>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</si>
  <si>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</si>
  <si>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</si>
  <si>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</si>
  <si>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</si>
  <si>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</si>
  <si>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</si>
  <si>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</si>
  <si>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</si>
  <si>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</si>
  <si>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</si>
  <si>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</si>
  <si>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</si>
  <si>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</si>
  <si>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</si>
  <si>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</si>
  <si>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</si>
  <si>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</si>
  <si>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</si>
  <si>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</si>
  <si>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</si>
  <si>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</si>
  <si>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</si>
  <si>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</si>
  <si>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</si>
  <si>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</si>
  <si>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</si>
  <si>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</si>
  <si>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</si>
  <si>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</si>
  <si>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</si>
  <si>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</si>
  <si>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</si>
  <si>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</si>
  <si>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</si>
  <si>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</si>
  <si>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</si>
  <si>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</si>
  <si>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</si>
  <si>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</si>
  <si>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</si>
  <si>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</si>
  <si>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</si>
  <si>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</si>
  <si>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</si>
  <si>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</si>
  <si>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</si>
  <si>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</si>
  <si>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</si>
  <si>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</si>
  <si>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</si>
  <si>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</si>
  <si>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</si>
  <si>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</si>
  <si>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</si>
  <si>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</si>
  <si>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</si>
  <si>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</si>
  <si>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</si>
  <si>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</si>
  <si>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</si>
  <si>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</si>
  <si>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</si>
  <si>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</si>
  <si>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</si>
  <si>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</si>
  <si>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</si>
  <si>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</si>
  <si>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</si>
  <si>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</si>
  <si>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</si>
  <si>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</si>
  <si>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</si>
  <si>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</si>
  <si>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</si>
  <si>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</si>
  <si>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</si>
  <si>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</si>
  <si>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</si>
  <si>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</si>
  <si>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</si>
  <si>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</si>
  <si>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</si>
  <si>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</si>
  <si>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</si>
  <si>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</si>
  <si>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</si>
  <si>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</si>
  <si>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</si>
  <si>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</si>
  <si>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</si>
  <si>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</si>
  <si>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</si>
  <si>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</si>
  <si>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</si>
  <si>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</si>
  <si>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</si>
  <si>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</si>
  <si>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</si>
  <si>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</si>
  <si>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</si>
  <si>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</si>
  <si>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</si>
  <si>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</si>
  <si>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</si>
  <si>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</si>
  <si>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</si>
  <si>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</si>
  <si>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</si>
  <si>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</si>
  <si>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</si>
  <si>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</si>
  <si>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</si>
  <si>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</si>
  <si>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</si>
  <si>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</si>
  <si>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</si>
  <si>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</si>
  <si>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</si>
  <si>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</si>
  <si>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</si>
  <si>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</si>
  <si>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</si>
  <si>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</si>
  <si>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</si>
  <si>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</si>
  <si>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</si>
  <si>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</si>
  <si>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</si>
  <si>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</si>
  <si>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</si>
  <si>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</si>
  <si>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</si>
  <si>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</si>
  <si>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</si>
  <si>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</si>
  <si>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</si>
  <si>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</si>
  <si>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</si>
  <si>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</si>
  <si>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</si>
  <si>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</si>
  <si>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</si>
  <si>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</si>
  <si>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</si>
  <si>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</si>
  <si>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</si>
  <si>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</si>
  <si>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</si>
  <si>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</si>
  <si>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</si>
  <si>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</si>
  <si>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</si>
  <si>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</si>
  <si>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</si>
  <si>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</si>
  <si>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</si>
  <si>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</si>
  <si>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</si>
  <si>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</si>
  <si>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</si>
  <si>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</si>
  <si>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</si>
  <si>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</si>
  <si>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</si>
  <si>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</si>
  <si>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</si>
  <si>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</si>
  <si>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</si>
  <si>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</si>
  <si>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</si>
  <si>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</si>
  <si>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</si>
  <si>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</si>
  <si>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</si>
  <si>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</si>
  <si>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</si>
  <si>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</si>
  <si>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</si>
  <si>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</si>
  <si>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</si>
  <si>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</si>
  <si>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</si>
  <si>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</si>
  <si>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</si>
  <si>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</si>
  <si>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</si>
  <si>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</si>
  <si>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</si>
  <si>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</si>
  <si>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</si>
  <si>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</si>
  <si>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</si>
  <si>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</si>
  <si>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</si>
  <si>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</si>
  <si>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</si>
  <si>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</si>
  <si>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</si>
  <si>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</si>
  <si>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</si>
  <si>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</si>
  <si>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</si>
  <si>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</si>
  <si>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</si>
  <si>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</si>
  <si>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</si>
  <si>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</si>
  <si>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</si>
  <si>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</si>
  <si>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</si>
  <si>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</si>
  <si>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</si>
  <si>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</si>
  <si>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</si>
  <si>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</si>
  <si>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</si>
  <si>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</si>
  <si>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</si>
  <si>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</si>
  <si>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</si>
  <si>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</si>
  <si>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</si>
  <si>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</si>
  <si>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</si>
  <si>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</si>
  <si>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</si>
  <si>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</si>
  <si>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</si>
  <si>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</si>
  <si>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</si>
  <si>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</si>
  <si>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</si>
  <si>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</si>
  <si>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</si>
  <si>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</si>
  <si>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</si>
  <si>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</si>
  <si>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</si>
  <si>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</si>
  <si>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</si>
  <si>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</si>
  <si>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</si>
  <si>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</si>
  <si>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</si>
  <si>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</si>
  <si>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</si>
  <si>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</si>
  <si>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</si>
  <si>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</si>
  <si>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</si>
  <si>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</si>
  <si>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</si>
  <si>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</si>
  <si>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</si>
  <si>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</si>
  <si>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</si>
  <si>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</si>
  <si>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</si>
  <si>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</si>
  <si>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</si>
  <si>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</si>
  <si>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</si>
  <si>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</si>
  <si>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</si>
  <si>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</si>
  <si>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</si>
  <si>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</si>
  <si>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</si>
  <si>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</si>
  <si>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</si>
  <si>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</si>
  <si>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</si>
  <si>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</si>
  <si>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</si>
  <si>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</si>
  <si>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</si>
  <si>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</si>
  <si>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</si>
  <si>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</si>
  <si>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</si>
  <si>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</si>
  <si>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</si>
  <si>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</si>
  <si>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</si>
  <si>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</si>
  <si>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</si>
  <si>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</si>
  <si>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</si>
  <si>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</si>
  <si>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</si>
  <si>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</si>
  <si>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</si>
  <si>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</si>
  <si>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</si>
  <si>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</si>
  <si>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</si>
  <si>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</si>
  <si>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</si>
  <si>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</si>
  <si>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</si>
  <si>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</si>
  <si>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</si>
  <si>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</si>
  <si>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</si>
  <si>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</si>
  <si>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</si>
  <si>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</si>
  <si>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</si>
  <si>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</si>
  <si>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</si>
  <si>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</si>
  <si>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</si>
  <si>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</si>
  <si>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</si>
  <si>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</si>
  <si>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</si>
  <si>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</si>
  <si>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</si>
  <si>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</si>
  <si>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</si>
  <si>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</si>
  <si>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</si>
  <si>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</si>
  <si>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</si>
  <si>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</si>
  <si>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</si>
  <si>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</si>
  <si>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</si>
  <si>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</si>
  <si>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</si>
  <si>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</si>
  <si>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</si>
  <si>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</si>
  <si>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</si>
  <si>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</si>
  <si>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</si>
  <si>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</si>
  <si>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</si>
  <si>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</si>
  <si>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</si>
  <si>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</si>
  <si>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</si>
  <si>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</si>
  <si>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</si>
  <si>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</si>
  <si>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</si>
  <si>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</si>
  <si>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</si>
  <si>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</si>
  <si>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</si>
  <si>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</si>
  <si>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</si>
  <si>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</si>
  <si>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</si>
  <si>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</si>
  <si>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</si>
  <si>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</si>
  <si>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</si>
  <si>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</si>
  <si>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</si>
  <si>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</si>
  <si>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</si>
  <si>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</si>
  <si>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</si>
  <si>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</si>
  <si>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</si>
  <si>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</si>
  <si>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</si>
  <si>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</si>
  <si>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</si>
  <si>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</si>
  <si>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</si>
  <si>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</si>
  <si>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</si>
  <si>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</si>
  <si>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</si>
  <si>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</si>
  <si>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</si>
  <si>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</si>
  <si>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</si>
  <si>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</si>
  <si>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</si>
  <si>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</si>
  <si>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</si>
  <si>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</si>
  <si>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</si>
  <si>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</si>
  <si>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</si>
  <si>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</si>
  <si>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</si>
  <si>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</si>
  <si>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</si>
  <si>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</si>
  <si>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</si>
  <si>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</si>
  <si>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</si>
  <si>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</si>
  <si>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</si>
  <si>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</si>
  <si>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</si>
  <si>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</si>
  <si>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</si>
  <si>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</si>
  <si>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</si>
  <si>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</si>
  <si>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</si>
  <si>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</si>
  <si>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</si>
  <si>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</si>
  <si>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</si>
  <si>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</si>
  <si>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</si>
  <si>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</si>
  <si>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</si>
  <si>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</si>
  <si>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</si>
  <si>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</si>
  <si>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</si>
  <si>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</si>
  <si>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</si>
  <si>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</si>
  <si>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</si>
  <si>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</si>
  <si>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</si>
  <si>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</si>
  <si>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</si>
  <si>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</si>
  <si>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</si>
  <si>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</si>
  <si>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</si>
  <si>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</si>
  <si>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</si>
  <si>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</si>
  <si>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</si>
  <si>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</si>
  <si>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</si>
  <si>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</si>
  <si>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</si>
  <si>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</si>
  <si>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</si>
  <si>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</si>
  <si>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</si>
  <si>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</si>
  <si>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</si>
  <si>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</si>
  <si>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</si>
  <si>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</si>
  <si>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</si>
  <si>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</si>
  <si>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</si>
  <si>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</si>
  <si>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</si>
  <si>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</si>
  <si>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</si>
  <si>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</si>
  <si>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</si>
  <si>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</si>
  <si>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</si>
  <si>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</si>
  <si>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</si>
  <si>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</si>
  <si>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</si>
  <si>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</si>
  <si>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</si>
  <si>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</si>
  <si>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</si>
  <si>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</si>
  <si>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</si>
  <si>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</si>
  <si>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</si>
  <si>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</si>
  <si>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</si>
  <si>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</si>
  <si>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</si>
  <si>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</si>
  <si>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</si>
  <si>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</si>
  <si>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</si>
  <si>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</si>
  <si>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</si>
  <si>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</si>
  <si>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</si>
  <si>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</si>
  <si>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</si>
  <si>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</si>
  <si>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</si>
  <si>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</si>
  <si>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</si>
  <si>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</si>
  <si>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</si>
  <si>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</si>
  <si>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</si>
  <si>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</si>
  <si>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</si>
  <si>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</si>
  <si>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</si>
  <si>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</si>
  <si>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</si>
  <si>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</si>
  <si>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</si>
  <si>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</si>
  <si>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</si>
  <si>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</si>
  <si>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</si>
  <si>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</si>
  <si>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</si>
  <si>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</si>
  <si>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</si>
  <si>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</si>
  <si>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</si>
  <si>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</si>
  <si>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</si>
  <si>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</si>
  <si>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</si>
  <si>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</si>
  <si>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</si>
  <si>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</si>
  <si>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</si>
  <si>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</si>
  <si>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</si>
  <si>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</si>
  <si>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</si>
  <si>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</si>
  <si>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</si>
  <si>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</si>
  <si>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</si>
  <si>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</si>
  <si>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</si>
  <si>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</si>
  <si>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</si>
  <si>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</si>
  <si>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</si>
  <si>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</si>
  <si>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</si>
  <si>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</si>
  <si>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</si>
  <si>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</si>
  <si>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</si>
  <si>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</si>
  <si>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</si>
  <si>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</si>
  <si>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</si>
  <si>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</si>
  <si>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</si>
  <si>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</si>
  <si>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</si>
  <si>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</si>
  <si>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</si>
  <si>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</si>
  <si>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</si>
  <si>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</si>
  <si>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</si>
  <si>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</si>
  <si>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</si>
  <si>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</si>
  <si>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</si>
  <si>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</si>
  <si>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</si>
  <si>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</si>
  <si>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</si>
  <si>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</si>
  <si>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</si>
  <si>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</si>
  <si>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</si>
  <si>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</si>
  <si>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</si>
  <si>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</si>
  <si>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</si>
  <si>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</si>
  <si>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</si>
  <si>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</si>
  <si>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</si>
  <si>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</si>
  <si>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</si>
  <si>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</si>
  <si>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</si>
  <si>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</si>
  <si>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</si>
  <si>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</si>
  <si>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</si>
  <si>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</si>
  <si>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</si>
  <si>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</si>
  <si>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</si>
  <si>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</si>
  <si>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</si>
  <si>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</si>
  <si>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</si>
  <si>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</si>
  <si>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</si>
  <si>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</si>
  <si>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</si>
  <si>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</si>
  <si>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</si>
  <si>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</si>
  <si>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</si>
  <si>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</si>
  <si>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</si>
  <si>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</si>
  <si>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</si>
  <si>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</si>
  <si>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</si>
  <si>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</si>
  <si>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</si>
  <si>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</si>
  <si>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</si>
  <si>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</si>
  <si>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</si>
  <si>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</si>
  <si>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</si>
  <si>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</si>
  <si>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</si>
  <si>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</si>
  <si>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</si>
  <si>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</si>
  <si>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</si>
  <si>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</si>
  <si>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</si>
  <si>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</si>
  <si>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</si>
  <si>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</si>
  <si>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</si>
  <si>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</si>
  <si>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</si>
  <si>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</si>
  <si>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</si>
  <si>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</si>
  <si>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</si>
  <si>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</si>
  <si>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</si>
  <si>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</si>
  <si>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</si>
  <si>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</si>
  <si>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</si>
  <si>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</si>
  <si>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</si>
  <si>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</si>
  <si>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</si>
  <si>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</si>
  <si>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</si>
  <si>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</si>
  <si>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</si>
  <si>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</si>
  <si>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</si>
  <si>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</si>
  <si>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</si>
  <si>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</si>
  <si>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</si>
  <si>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</si>
  <si>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</si>
  <si>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</si>
  <si>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</si>
  <si>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</si>
  <si>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</si>
  <si>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</si>
  <si>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</si>
  <si>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</si>
  <si>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</si>
  <si>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</si>
  <si>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</si>
  <si>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</si>
  <si>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</si>
  <si>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</si>
  <si>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</si>
  <si>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</si>
  <si>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</si>
  <si>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</si>
  <si>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</si>
  <si>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</si>
  <si>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</si>
  <si>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</si>
  <si>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</si>
  <si>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</si>
  <si>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</si>
  <si>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</si>
  <si>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</si>
  <si>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</si>
  <si>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</si>
  <si>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</si>
  <si>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</si>
  <si>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</si>
  <si>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</si>
  <si>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</si>
  <si>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</si>
  <si>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</si>
  <si>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</si>
  <si>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</si>
  <si>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</si>
  <si>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</si>
  <si>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</si>
  <si>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</si>
  <si>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</si>
  <si>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</si>
  <si>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</si>
  <si>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</si>
  <si>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</si>
  <si>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</si>
  <si>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</si>
  <si>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</si>
  <si>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</si>
  <si>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</si>
  <si>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</si>
  <si>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</si>
  <si>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</si>
  <si>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</si>
  <si>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</si>
  <si>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</si>
  <si>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</si>
  <si>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</si>
  <si>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</si>
  <si>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</si>
  <si>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</si>
  <si>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</si>
  <si>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</si>
  <si>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</si>
  <si>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</si>
  <si>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</si>
  <si>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</si>
  <si>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</si>
  <si>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</si>
  <si>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</si>
  <si>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</si>
  <si>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</si>
  <si>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</si>
  <si>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</si>
  <si>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</si>
  <si>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</si>
  <si>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</si>
  <si>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</si>
  <si>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</si>
  <si>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</si>
  <si>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</si>
  <si>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</si>
  <si>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</si>
  <si>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</si>
  <si>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</si>
  <si>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</si>
  <si>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</si>
  <si>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</si>
  <si>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</si>
  <si>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</si>
  <si>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</si>
  <si>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</si>
  <si>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</si>
  <si>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</si>
  <si>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</si>
  <si>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</si>
  <si>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</si>
  <si>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</si>
  <si>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</si>
  <si>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</si>
  <si>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</si>
  <si>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</si>
  <si>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</si>
  <si>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</si>
  <si>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</si>
  <si>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</si>
  <si>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</si>
  <si>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</si>
  <si>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</si>
  <si>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</si>
  <si>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</si>
  <si>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</si>
  <si>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</si>
  <si>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</si>
  <si>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</si>
  <si>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</si>
  <si>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</si>
  <si>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</si>
  <si>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</si>
  <si>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</si>
  <si>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</si>
  <si>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</si>
  <si>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</si>
  <si>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</si>
  <si>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</si>
  <si>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</si>
  <si>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</si>
  <si>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</si>
  <si>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</si>
  <si>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</si>
  <si>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</si>
  <si>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</si>
  <si>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</si>
  <si>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</si>
  <si>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</si>
  <si>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</si>
  <si>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</si>
  <si>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</si>
  <si>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</si>
  <si>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</si>
  <si>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</si>
  <si>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</si>
  <si>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</si>
  <si>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</si>
  <si>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</si>
  <si>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</si>
  <si>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</si>
  <si>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</si>
  <si>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</si>
  <si>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</si>
  <si>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</si>
  <si>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</si>
  <si>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</si>
  <si>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</si>
  <si>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</si>
  <si>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</si>
  <si>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</si>
  <si>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</si>
  <si>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</si>
  <si>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</si>
  <si>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</si>
  <si>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</si>
  <si>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</si>
  <si>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</si>
  <si>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</si>
  <si>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</si>
  <si>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</si>
  <si>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</si>
  <si>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</si>
  <si>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</si>
  <si>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</si>
  <si>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</si>
  <si>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</si>
  <si>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</si>
  <si>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</si>
  <si>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</si>
  <si>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</si>
  <si>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</si>
  <si>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</si>
  <si>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</si>
  <si>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</si>
  <si>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</si>
  <si>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</si>
  <si>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</si>
  <si>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</si>
  <si>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</si>
  <si>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</si>
  <si>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</si>
  <si>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</si>
  <si>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</si>
  <si>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</si>
  <si>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</si>
  <si>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</si>
  <si>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</si>
  <si>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</si>
  <si>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</si>
  <si>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</si>
  <si>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</si>
  <si>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</si>
  <si>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</si>
  <si>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</si>
  <si>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</si>
  <si>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</si>
  <si>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</si>
  <si>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</si>
  <si>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</si>
  <si>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</si>
  <si>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</si>
  <si>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</si>
  <si>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</si>
  <si>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</si>
  <si>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</si>
  <si>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</si>
  <si>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</si>
  <si>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</si>
  <si>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</si>
  <si>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</si>
  <si>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</si>
  <si>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</si>
  <si>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</si>
  <si>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</si>
  <si>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</si>
  <si>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</si>
  <si>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</si>
  <si>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</si>
  <si>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</si>
  <si>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</si>
  <si>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</si>
  <si>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</si>
  <si>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</si>
  <si>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</si>
  <si>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</si>
  <si>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</si>
  <si>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</si>
  <si>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</si>
  <si>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</si>
  <si>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</si>
  <si>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</si>
  <si>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</si>
  <si>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</si>
  <si>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</si>
  <si>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</si>
  <si>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</si>
  <si>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</si>
  <si>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</si>
  <si>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</si>
  <si>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</si>
  <si>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</si>
  <si>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</si>
  <si>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</si>
  <si>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</si>
  <si>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</si>
  <si>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</si>
  <si>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</si>
  <si>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</si>
  <si>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</si>
  <si>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</si>
  <si>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</si>
  <si>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</si>
  <si>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</si>
  <si>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</si>
  <si>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</si>
  <si>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</si>
  <si>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</si>
  <si>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</si>
  <si>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</si>
  <si>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</si>
  <si>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</si>
  <si>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</si>
  <si>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</si>
  <si>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</si>
  <si>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</si>
  <si>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</si>
  <si>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</si>
  <si>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</si>
  <si>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</si>
  <si>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</si>
  <si>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</si>
  <si>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</si>
  <si>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</si>
  <si>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</si>
  <si>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</si>
  <si>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</si>
  <si>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</si>
  <si>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</si>
  <si>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</si>
  <si>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</si>
  <si>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</si>
  <si>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</si>
  <si>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</si>
  <si>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</si>
  <si>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</si>
  <si>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</si>
  <si>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</si>
  <si>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</si>
  <si>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</si>
  <si>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</si>
  <si>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</si>
  <si>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</si>
  <si>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</si>
  <si>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</si>
  <si>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</si>
  <si>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</si>
  <si>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</si>
  <si>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</si>
  <si>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</si>
  <si>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</si>
  <si>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</si>
  <si>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</si>
  <si>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</si>
  <si>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</si>
  <si>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</si>
  <si>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</si>
  <si>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</si>
  <si>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</si>
  <si>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</si>
  <si>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</si>
  <si>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</si>
  <si>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</si>
  <si>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</si>
  <si>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</si>
  <si>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</si>
  <si>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</si>
  <si>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</si>
  <si>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</si>
  <si>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</si>
  <si>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</si>
  <si>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</si>
  <si>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</si>
  <si>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</si>
  <si>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</si>
  <si>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</si>
  <si>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</si>
  <si>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</si>
  <si>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</si>
  <si>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</si>
  <si>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</si>
  <si>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</si>
  <si>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</si>
  <si>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</si>
  <si>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</si>
  <si>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</si>
  <si>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</si>
  <si>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</si>
  <si>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</si>
  <si>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</si>
  <si>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</si>
  <si>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</si>
  <si>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</si>
  <si>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</si>
  <si>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</si>
  <si>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</si>
  <si>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</si>
  <si>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</si>
  <si>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</si>
  <si>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</si>
  <si>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</si>
  <si>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</si>
  <si>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</si>
  <si>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</si>
  <si>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</si>
  <si>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</si>
  <si>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</si>
  <si>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</si>
  <si>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</si>
  <si>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</si>
  <si>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</si>
  <si>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</si>
  <si>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</si>
  <si>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</si>
  <si>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</si>
  <si>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</si>
  <si>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</si>
  <si>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</si>
  <si>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</si>
  <si>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</si>
  <si>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</si>
  <si>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</si>
  <si>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</si>
  <si>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</si>
  <si>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</si>
  <si>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</si>
  <si>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</si>
  <si>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</si>
  <si>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</si>
  <si>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</si>
  <si>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</si>
  <si>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</si>
  <si>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</si>
  <si>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</si>
  <si>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</si>
  <si>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</si>
  <si>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</si>
  <si>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</si>
  <si>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</si>
  <si>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</si>
  <si>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</si>
  <si>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</si>
  <si>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</si>
  <si>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</si>
  <si>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</si>
  <si>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</si>
  <si>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</si>
  <si>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</si>
  <si>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</si>
  <si>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</si>
  <si>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</si>
  <si>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</si>
  <si>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</si>
  <si>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</si>
  <si>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</si>
  <si>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</si>
  <si>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</si>
  <si>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</si>
  <si>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</si>
  <si>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</si>
  <si>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</si>
  <si>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</si>
  <si>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</si>
  <si>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</si>
  <si>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</si>
  <si>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</si>
  <si>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</si>
  <si>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</si>
  <si>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</si>
  <si>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</si>
  <si>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</si>
  <si>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</si>
  <si>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</si>
  <si>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</si>
  <si>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</si>
  <si>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</si>
  <si>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</si>
  <si>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</si>
  <si>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</si>
  <si>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</si>
  <si>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</si>
  <si>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</si>
  <si>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</si>
  <si>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</si>
  <si>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</si>
  <si>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</si>
  <si>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</si>
  <si>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</si>
  <si>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</si>
  <si>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</si>
  <si>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</si>
  <si>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</si>
  <si>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</si>
  <si>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</si>
  <si>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</si>
  <si>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</si>
  <si>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</si>
  <si>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</si>
  <si>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</si>
  <si>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</si>
  <si>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</si>
  <si>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</si>
  <si>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</si>
  <si>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</si>
  <si>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</si>
  <si>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</si>
  <si>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</si>
  <si>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</si>
  <si>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</si>
  <si>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</si>
  <si>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</si>
  <si>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</si>
  <si>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</si>
  <si>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</si>
  <si>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</si>
  <si>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</si>
  <si>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</si>
  <si>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</si>
  <si>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</si>
  <si>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</si>
  <si>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</si>
  <si>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</si>
  <si>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</si>
  <si>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</si>
  <si>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</si>
  <si>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</si>
  <si>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</si>
  <si>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</si>
  <si>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</si>
  <si>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</si>
  <si>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</si>
  <si>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</si>
  <si>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</si>
  <si>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</si>
  <si>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</si>
  <si>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</si>
  <si>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</si>
  <si>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</si>
  <si>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</si>
  <si>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</si>
  <si>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</si>
  <si>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</si>
  <si>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</si>
  <si>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</si>
  <si>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</si>
  <si>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</si>
  <si>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</si>
  <si>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</si>
  <si>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</si>
  <si>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</si>
  <si>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</si>
  <si>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</si>
  <si>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</si>
  <si>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</si>
  <si>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</si>
  <si>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</si>
  <si>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</si>
  <si>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</si>
  <si>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</si>
  <si>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</si>
  <si>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</si>
  <si>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</si>
  <si>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</si>
  <si>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</si>
  <si>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</si>
  <si>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</si>
  <si>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</si>
  <si>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</si>
  <si>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</si>
  <si>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</si>
  <si>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</si>
  <si>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</si>
  <si>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</si>
  <si>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</si>
  <si>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</si>
  <si>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</si>
  <si>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</si>
  <si>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</si>
  <si>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</si>
  <si>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</si>
  <si>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</si>
  <si>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</si>
  <si>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</si>
  <si>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</si>
  <si>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</si>
  <si>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</si>
  <si>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</si>
  <si>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</si>
  <si>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</si>
  <si>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</si>
  <si>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</si>
  <si>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</si>
  <si>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</si>
  <si>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</si>
  <si>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</si>
  <si>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</si>
  <si>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</si>
  <si>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</si>
  <si>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</si>
  <si>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</si>
  <si>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</si>
  <si>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</si>
  <si>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</si>
  <si>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</si>
  <si>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</si>
  <si>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</si>
  <si>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</si>
  <si>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</si>
  <si>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</si>
  <si>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</si>
  <si>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</si>
  <si>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</si>
  <si>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</si>
  <si>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</si>
  <si>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</si>
  <si>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</si>
  <si>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</si>
  <si>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</si>
  <si>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</si>
  <si>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</si>
  <si>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</si>
  <si>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</si>
  <si>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</si>
  <si>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</si>
  <si>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</si>
  <si>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</si>
  <si>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</si>
  <si>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</si>
  <si>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</si>
  <si>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</si>
  <si>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</si>
  <si>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</si>
  <si>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</si>
  <si>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</si>
  <si>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</si>
  <si>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</si>
  <si>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</si>
  <si>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</si>
  <si>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</si>
  <si>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</si>
  <si>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</si>
  <si>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</si>
  <si>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</si>
  <si>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</si>
  <si>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</si>
  <si>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</si>
  <si>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</si>
  <si>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</si>
  <si>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</si>
  <si>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</si>
  <si>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</si>
  <si>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</si>
  <si>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</si>
  <si>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</si>
  <si>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</si>
  <si>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</si>
  <si>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</si>
  <si>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</si>
  <si>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</si>
  <si>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</si>
  <si>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</si>
  <si>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</si>
  <si>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</si>
  <si>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</si>
  <si>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</si>
  <si>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</si>
  <si>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</si>
  <si>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</si>
  <si>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</si>
  <si>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</si>
  <si>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</si>
  <si>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</si>
  <si>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</si>
  <si>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</si>
  <si>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</si>
  <si>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</si>
  <si>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</si>
  <si>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</si>
  <si>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</si>
  <si>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</si>
  <si>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</si>
  <si>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</si>
  <si>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</si>
  <si>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</si>
  <si>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</si>
  <si>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</si>
  <si>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</si>
  <si>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</si>
  <si>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</si>
  <si>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</si>
  <si>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</si>
  <si>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</si>
  <si>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</si>
  <si>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</si>
  <si>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</si>
  <si>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</si>
  <si>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</si>
  <si>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</si>
  <si>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</si>
  <si>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</si>
  <si>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</si>
  <si>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</si>
  <si>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</si>
  <si>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</si>
  <si>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</si>
  <si>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</si>
  <si>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</si>
  <si>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</si>
  <si>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</si>
  <si>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</si>
  <si>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</si>
  <si>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</si>
  <si>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</si>
  <si>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</si>
  <si>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</si>
  <si>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</si>
  <si>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</si>
  <si>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</si>
  <si>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</si>
  <si>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</si>
  <si>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</si>
  <si>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</si>
  <si>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</si>
  <si>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</si>
  <si>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</si>
  <si>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</si>
  <si>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</si>
  <si>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</si>
  <si>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</si>
  <si>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</si>
  <si>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</si>
  <si>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</si>
  <si>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</si>
  <si>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</si>
  <si>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</si>
  <si>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</si>
  <si>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</si>
  <si>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</si>
  <si>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</si>
  <si>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</si>
  <si>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</si>
  <si>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</si>
  <si>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</si>
  <si>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</si>
  <si>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</si>
  <si>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</si>
  <si>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</si>
  <si>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</si>
  <si>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</si>
  <si>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</si>
  <si>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</si>
  <si>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</si>
  <si>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</si>
  <si>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</si>
  <si>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</si>
  <si>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</si>
  <si>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</si>
  <si>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</si>
  <si>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</si>
  <si>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</si>
  <si>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</si>
  <si>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</si>
  <si>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</si>
  <si>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</si>
  <si>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</si>
  <si>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</si>
  <si>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</si>
  <si>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</si>
  <si>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</si>
  <si>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</si>
  <si>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</si>
  <si>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</si>
  <si>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</si>
  <si>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</si>
  <si>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</si>
  <si>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</si>
  <si>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</si>
  <si>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</si>
  <si>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</si>
  <si>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</si>
  <si>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</si>
  <si>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</si>
  <si>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</si>
  <si>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</si>
  <si>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</si>
  <si>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</si>
  <si>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</si>
  <si>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</si>
  <si>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</si>
  <si>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</si>
  <si>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</si>
  <si>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</si>
  <si>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</si>
  <si>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</si>
  <si>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</si>
  <si>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</si>
  <si>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</si>
  <si>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</si>
  <si>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</si>
  <si>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</si>
  <si>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</si>
  <si>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</si>
  <si>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</si>
  <si>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</si>
  <si>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</si>
  <si>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</si>
  <si>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</si>
  <si>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</si>
  <si>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</si>
  <si>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</si>
  <si>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</si>
  <si>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</si>
  <si>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</si>
  <si>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</si>
  <si>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</si>
  <si>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</si>
  <si>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</si>
  <si>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</si>
  <si>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</si>
  <si>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</si>
  <si>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</si>
  <si>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</si>
  <si>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</si>
  <si>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</si>
  <si>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</si>
  <si>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</si>
  <si>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</si>
  <si>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</si>
  <si>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</si>
  <si>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</si>
  <si>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</si>
  <si>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</si>
  <si>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</si>
  <si>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</si>
  <si>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</si>
  <si>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</si>
  <si>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</si>
  <si>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</si>
  <si>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</si>
  <si>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</si>
  <si>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</si>
  <si>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</si>
  <si>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</si>
  <si>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</si>
  <si>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</si>
  <si>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</si>
  <si>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</si>
  <si>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</si>
  <si>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</si>
  <si>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</si>
  <si>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</si>
  <si>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</si>
  <si>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</si>
  <si>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</si>
  <si>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</si>
  <si>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</si>
  <si>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</si>
  <si>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</si>
  <si>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</si>
  <si>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</si>
  <si>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</si>
  <si>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</si>
  <si>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</si>
  <si>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</si>
  <si>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</si>
  <si>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</si>
  <si>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</si>
  <si>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</si>
  <si>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</si>
  <si>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</si>
  <si>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</si>
  <si>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</si>
  <si>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</si>
  <si>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</si>
  <si>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</si>
  <si>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</si>
  <si>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</si>
  <si>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</si>
  <si>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</si>
  <si>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</si>
  <si>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</si>
  <si>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</si>
  <si>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</si>
  <si>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</si>
  <si>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</si>
  <si>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</si>
  <si>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</si>
  <si>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</si>
  <si>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</si>
  <si>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</si>
  <si>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</si>
  <si>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</si>
  <si>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</si>
  <si>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</si>
  <si>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</si>
  <si>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</si>
  <si>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</si>
  <si>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</si>
  <si>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</si>
  <si>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</si>
  <si>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</si>
  <si>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</si>
  <si>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</si>
  <si>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</si>
  <si>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</si>
  <si>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</si>
  <si>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</si>
  <si>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</si>
  <si>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</si>
  <si>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</si>
  <si>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</si>
  <si>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</si>
  <si>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</si>
  <si>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</si>
  <si>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</si>
  <si>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</si>
  <si>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</si>
  <si>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</si>
  <si>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</si>
  <si>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</si>
  <si>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</si>
  <si>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</si>
  <si>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</si>
  <si>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</si>
  <si>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</si>
  <si>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</si>
  <si>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</si>
  <si>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</si>
  <si>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</si>
  <si>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</si>
  <si>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</si>
  <si>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</si>
  <si>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</si>
  <si>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</si>
  <si>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</si>
  <si>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</si>
  <si>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</si>
  <si>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</si>
  <si>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</si>
  <si>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</si>
  <si>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</si>
  <si>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</si>
  <si>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</si>
  <si>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</si>
  <si>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</si>
  <si>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</si>
  <si>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</si>
  <si>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</si>
  <si>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</si>
  <si>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</si>
  <si>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</si>
  <si>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</si>
  <si>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</si>
  <si>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</si>
  <si>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</si>
  <si>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</si>
  <si>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</si>
  <si>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</si>
  <si>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</si>
  <si>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</si>
  <si>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</si>
  <si>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</si>
  <si>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</si>
  <si>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</si>
  <si>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</si>
  <si>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</si>
  <si>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</si>
  <si>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</si>
  <si>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</si>
  <si>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</si>
  <si>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</si>
  <si>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</si>
  <si>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</si>
  <si>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</si>
  <si>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</si>
  <si>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</si>
  <si>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</si>
  <si>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</si>
  <si>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</si>
  <si>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</si>
  <si>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</si>
  <si>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</si>
  <si>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</si>
  <si>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</si>
  <si>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</si>
  <si>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</si>
  <si>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</si>
  <si>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</si>
  <si>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</si>
  <si>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</si>
  <si>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</si>
  <si>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</si>
  <si>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</si>
  <si>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</si>
  <si>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</si>
  <si>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</si>
  <si>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</si>
  <si>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</si>
  <si>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</si>
  <si>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</si>
  <si>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</si>
  <si>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</si>
  <si>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</si>
  <si>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</si>
  <si>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</si>
  <si>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</si>
  <si>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</si>
  <si>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</si>
  <si>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</si>
  <si>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</si>
  <si>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</si>
  <si>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</si>
  <si>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</si>
  <si>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</si>
  <si>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</si>
  <si>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</si>
  <si>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</si>
  <si>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</si>
  <si>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</si>
  <si>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</si>
  <si>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</si>
  <si>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</si>
  <si>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</si>
  <si>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</si>
  <si>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</si>
  <si>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</si>
  <si>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</si>
  <si>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</si>
  <si>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</si>
  <si>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</si>
  <si>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</si>
  <si>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</si>
  <si>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</si>
  <si>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</si>
  <si>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</si>
  <si>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</si>
  <si>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</si>
  <si>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</si>
  <si>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</si>
  <si>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</si>
  <si>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</si>
  <si>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</si>
  <si>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</si>
  <si>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</si>
  <si>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</si>
  <si>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</si>
  <si>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</si>
  <si>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</si>
  <si>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</si>
  <si>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</si>
  <si>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</si>
  <si>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</si>
  <si>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</si>
  <si>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</si>
  <si>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</si>
  <si>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</si>
  <si>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</si>
  <si>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</si>
  <si>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</si>
  <si>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</si>
  <si>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</si>
  <si>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</si>
  <si>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</si>
  <si>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</si>
  <si>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</si>
  <si>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</si>
  <si>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</si>
  <si>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</si>
  <si>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</si>
  <si>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</si>
  <si>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</si>
  <si>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</si>
  <si>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</si>
  <si>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</si>
  <si>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</si>
  <si>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</si>
  <si>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</si>
  <si>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</si>
  <si>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</si>
  <si>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</si>
  <si>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</si>
  <si>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</si>
  <si>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</si>
  <si>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</si>
  <si>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</si>
  <si>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</si>
  <si>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</si>
  <si>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</si>
  <si>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</si>
  <si>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</si>
  <si>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</si>
  <si>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</si>
  <si>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</si>
  <si>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</si>
  <si>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</si>
  <si>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</si>
  <si>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</si>
  <si>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</si>
  <si>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</si>
  <si>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</si>
  <si>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</si>
  <si>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</si>
  <si>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</si>
  <si>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</si>
  <si>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</si>
  <si>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</si>
  <si>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</si>
  <si>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</si>
  <si>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</si>
  <si>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</si>
  <si>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</si>
  <si>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</si>
  <si>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</si>
  <si>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</si>
  <si>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</si>
  <si>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</si>
  <si>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</si>
  <si>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</si>
  <si>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</si>
  <si>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</si>
  <si>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</si>
  <si>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</si>
  <si>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</si>
  <si>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</si>
  <si>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</si>
  <si>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</si>
  <si>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</si>
  <si>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</si>
  <si>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</si>
  <si>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</si>
  <si>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</si>
  <si>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</si>
  <si>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</si>
  <si>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</si>
  <si>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</si>
  <si>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</si>
  <si>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</si>
  <si>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</si>
  <si>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</si>
  <si>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</si>
  <si>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</si>
  <si>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</si>
  <si>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</si>
  <si>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</si>
  <si>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</si>
  <si>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</si>
  <si>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</si>
  <si>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</si>
  <si>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</si>
  <si>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</si>
  <si>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</si>
  <si>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</si>
  <si>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</si>
  <si>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</si>
  <si>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</si>
  <si>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</si>
  <si>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</si>
  <si>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</si>
  <si>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</si>
  <si>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</si>
  <si>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</si>
  <si>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</si>
  <si>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</si>
  <si>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</si>
  <si>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</si>
  <si>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</si>
  <si>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</si>
  <si>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</si>
  <si>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</si>
  <si>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</si>
  <si>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</si>
  <si>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</si>
  <si>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</si>
  <si>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</si>
  <si>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</si>
  <si>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</si>
  <si>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</si>
  <si>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</si>
  <si>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</si>
  <si>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</si>
  <si>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</si>
  <si>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</si>
  <si>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</si>
  <si>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</si>
  <si>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</si>
  <si>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</si>
  <si>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</si>
  <si>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</si>
  <si>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</si>
  <si>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</si>
  <si>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</si>
  <si>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</si>
  <si>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</si>
  <si>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</si>
  <si>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</si>
  <si>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</si>
  <si>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</si>
  <si>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</si>
  <si>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</si>
  <si>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</si>
  <si>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</si>
  <si>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</si>
  <si>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</si>
  <si>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</si>
  <si>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</si>
  <si>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</si>
  <si>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</si>
  <si>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</si>
  <si>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</si>
  <si>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</si>
  <si>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</si>
  <si>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</si>
  <si>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</si>
  <si>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</si>
  <si>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</si>
  <si>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</si>
  <si>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</si>
  <si>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</si>
  <si>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</si>
  <si>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</si>
  <si>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</si>
  <si>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</si>
  <si>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</si>
  <si>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</si>
  <si>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</si>
  <si>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</si>
  <si>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</si>
  <si>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</si>
  <si>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</si>
  <si>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</si>
  <si>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</si>
  <si>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</si>
  <si>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</si>
  <si>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</si>
  <si>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</si>
  <si>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</si>
  <si>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</si>
  <si>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</si>
  <si>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</si>
  <si>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</si>
  <si>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</si>
  <si>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</si>
  <si>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</si>
  <si>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</si>
  <si>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</si>
  <si>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</si>
  <si>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</si>
  <si>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</si>
  <si>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</si>
  <si>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</si>
  <si>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</si>
  <si>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</si>
  <si>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</si>
  <si>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</si>
  <si>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</si>
  <si>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</si>
  <si>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</si>
  <si>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</si>
  <si>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</si>
  <si>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</si>
  <si>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</si>
  <si>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</si>
  <si>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</si>
  <si>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</si>
  <si>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</si>
  <si>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</si>
  <si>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</si>
  <si>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</si>
  <si>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</si>
  <si>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</si>
  <si>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</si>
  <si>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</si>
  <si>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</si>
  <si>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</si>
  <si>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</si>
  <si>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</si>
  <si>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</si>
  <si>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</si>
  <si>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</si>
  <si>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</si>
  <si>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</si>
  <si>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</si>
  <si>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</si>
  <si>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</si>
  <si>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</si>
  <si>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</si>
  <si>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</si>
  <si>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</si>
  <si>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</si>
  <si>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</si>
  <si>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</si>
  <si>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</si>
  <si>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</si>
  <si>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</si>
  <si>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</si>
  <si>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</si>
  <si>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</si>
  <si>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</si>
  <si>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</si>
  <si>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</si>
  <si>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</si>
  <si>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</si>
  <si>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</si>
  <si>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</si>
  <si>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</si>
  <si>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</si>
  <si>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</si>
  <si>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</si>
  <si>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</si>
  <si>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</si>
  <si>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</si>
  <si>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</si>
  <si>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</si>
  <si>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</si>
  <si>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</si>
  <si>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</si>
  <si>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</si>
  <si>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</si>
  <si>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</si>
  <si>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</si>
  <si>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</si>
  <si>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</si>
  <si>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</si>
  <si>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</si>
  <si>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</si>
  <si>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</si>
  <si>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</si>
  <si>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</si>
  <si>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</si>
  <si>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</si>
  <si>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</si>
  <si>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</si>
  <si>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</si>
  <si>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</si>
  <si>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</si>
  <si>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</si>
  <si>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</si>
  <si>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</si>
  <si>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</si>
  <si>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</si>
  <si>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</si>
  <si>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</si>
  <si>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</si>
  <si>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</si>
  <si>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</si>
  <si>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</si>
  <si>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</si>
  <si>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</si>
  <si>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</si>
  <si>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</si>
  <si>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</si>
  <si>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</si>
  <si>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</si>
  <si>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</si>
  <si>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</si>
  <si>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</si>
  <si>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</si>
  <si>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</si>
  <si>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</si>
  <si>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</si>
  <si>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</si>
  <si>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</si>
  <si>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</si>
  <si>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</si>
  <si>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</si>
  <si>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</si>
  <si>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</si>
  <si>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</si>
  <si>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</si>
  <si>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</si>
  <si>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</si>
  <si>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</si>
  <si>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</si>
  <si>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</si>
  <si>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</si>
  <si>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</si>
  <si>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</si>
  <si>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</si>
  <si>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</si>
  <si>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</si>
  <si>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</si>
  <si>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</si>
  <si>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</si>
  <si>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</si>
  <si>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</si>
  <si>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</si>
  <si>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</si>
  <si>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</si>
  <si>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</si>
  <si>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</si>
  <si>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</si>
  <si>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</si>
  <si>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</si>
  <si>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</si>
  <si>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</si>
  <si>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</si>
  <si>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</si>
  <si>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</si>
  <si>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</si>
  <si>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</si>
  <si>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</si>
  <si>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</si>
  <si>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</si>
  <si>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</si>
  <si>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</si>
  <si>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</si>
  <si>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</si>
  <si>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</si>
  <si>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</si>
  <si>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</si>
  <si>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</si>
  <si>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</si>
  <si>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</si>
  <si>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</si>
  <si>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</si>
  <si>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</si>
  <si>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</si>
  <si>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</si>
  <si>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</si>
  <si>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</si>
  <si>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</si>
  <si>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</si>
  <si>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</si>
  <si>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</si>
  <si>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</si>
  <si>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</si>
  <si>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</si>
  <si>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</si>
  <si>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</si>
  <si>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</si>
  <si>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</si>
  <si>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</si>
  <si>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</si>
  <si>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</si>
  <si>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</si>
  <si>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</si>
  <si>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</si>
  <si>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</si>
  <si>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</si>
  <si>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</si>
  <si>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</si>
  <si>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</si>
  <si>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</si>
  <si>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</si>
  <si>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</si>
  <si>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</si>
  <si>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</si>
  <si>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</si>
  <si>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</si>
  <si>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</si>
  <si>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</si>
  <si>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</si>
  <si>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</si>
  <si>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</si>
  <si>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</si>
  <si>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</si>
  <si>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</si>
  <si>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</si>
  <si>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</si>
  <si>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</si>
  <si>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</si>
  <si>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</si>
  <si>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</si>
  <si>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</si>
  <si>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</si>
  <si>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</si>
  <si>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</si>
  <si>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</si>
  <si>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</si>
  <si>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</si>
  <si>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</si>
  <si>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</si>
  <si>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</si>
  <si>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</si>
  <si>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</si>
  <si>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</si>
  <si>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</si>
  <si>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</si>
  <si>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</si>
  <si>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</si>
  <si>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</si>
  <si>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</si>
  <si>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</si>
  <si>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</si>
  <si>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</si>
  <si>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</si>
  <si>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</si>
  <si>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</si>
  <si>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</si>
  <si>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</si>
  <si>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</si>
  <si>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</si>
  <si>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</si>
  <si>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</si>
  <si>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</si>
  <si>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</si>
  <si>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</si>
  <si>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</si>
  <si>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</si>
  <si>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</si>
  <si>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</si>
  <si>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</si>
  <si>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</si>
  <si>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</si>
  <si>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</si>
  <si>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</si>
  <si>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</si>
  <si>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</si>
  <si>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</si>
  <si>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</si>
  <si>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</si>
  <si>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</si>
  <si>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</si>
  <si>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</si>
  <si>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</si>
  <si>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</si>
  <si>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</si>
  <si>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</si>
  <si>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</si>
  <si>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</si>
  <si>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</si>
  <si>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</si>
  <si>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</si>
  <si>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</si>
  <si>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</si>
  <si>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</si>
  <si>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</si>
  <si>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</si>
  <si>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</si>
  <si>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</si>
  <si>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</si>
  <si>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</si>
  <si>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</si>
  <si>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</si>
  <si>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</si>
  <si>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</si>
  <si>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</si>
  <si>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</si>
  <si>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</si>
  <si>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</si>
  <si>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</si>
  <si>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</si>
  <si>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</si>
  <si>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</si>
  <si>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</si>
  <si>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</si>
  <si>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</si>
  <si>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</si>
  <si>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</si>
  <si>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</si>
  <si>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</si>
  <si>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</si>
  <si>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</si>
  <si>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</si>
  <si>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</si>
  <si>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</si>
  <si>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</si>
  <si>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</si>
  <si>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</si>
  <si>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</si>
  <si>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</si>
  <si>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</si>
  <si>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</si>
  <si>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</si>
  <si>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</si>
  <si>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</si>
  <si>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</si>
  <si>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</si>
  <si>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</si>
  <si>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</si>
  <si>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</si>
  <si>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</si>
  <si>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</si>
  <si>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</si>
  <si>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</si>
  <si>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</si>
  <si>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</si>
  <si>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</si>
  <si>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</si>
  <si>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</si>
  <si>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</si>
  <si>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</si>
  <si>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</si>
  <si>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</si>
  <si>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</si>
  <si>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</si>
  <si>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</si>
  <si>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</si>
  <si>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</si>
  <si>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</si>
  <si>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</si>
  <si>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</si>
  <si>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</si>
  <si>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</si>
  <si>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</si>
  <si>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</si>
  <si>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</si>
  <si>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</si>
  <si>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</si>
  <si>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</si>
  <si>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</si>
  <si>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</si>
  <si>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</si>
  <si>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</si>
  <si>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</si>
  <si>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</si>
  <si>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</si>
  <si>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</si>
  <si>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</si>
  <si>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</si>
  <si>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</si>
  <si>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</si>
  <si>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</si>
  <si>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</si>
  <si>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</si>
  <si>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</si>
  <si>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</si>
  <si>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</si>
  <si>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</si>
  <si>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</si>
  <si>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</si>
  <si>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</si>
  <si>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</si>
  <si>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</si>
  <si>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</si>
  <si>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</si>
  <si>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</si>
  <si>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</si>
  <si>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</si>
  <si>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</si>
  <si>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</si>
  <si>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</si>
  <si>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</si>
  <si>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</si>
  <si>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</si>
  <si>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</si>
  <si>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</si>
  <si>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</si>
  <si>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</si>
  <si>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</si>
  <si>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</si>
  <si>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</si>
  <si>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</si>
  <si>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</si>
  <si>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</si>
  <si>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</si>
  <si>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</si>
  <si>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</si>
  <si>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</si>
  <si>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</si>
  <si>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</si>
  <si>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</si>
  <si>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</si>
  <si>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</si>
  <si>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</si>
  <si>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</si>
  <si>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</si>
  <si>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</si>
  <si>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</si>
  <si>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</si>
  <si>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</si>
  <si>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</si>
  <si>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</si>
  <si>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</si>
  <si>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</si>
  <si>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</si>
  <si>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</si>
  <si>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</si>
  <si>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</si>
  <si>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</si>
  <si>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</si>
  <si>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</si>
  <si>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</si>
  <si>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</si>
  <si>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</si>
  <si>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</si>
  <si>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</si>
  <si>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</si>
  <si>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</si>
  <si>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</si>
  <si>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</si>
  <si>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</si>
  <si>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</si>
  <si>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</si>
  <si>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</si>
  <si>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</si>
  <si>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</si>
  <si>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</si>
  <si>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</si>
  <si>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</si>
  <si>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</si>
  <si>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</si>
  <si>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</si>
  <si>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</si>
  <si>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</si>
  <si>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</si>
  <si>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</si>
  <si>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</si>
  <si>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</si>
  <si>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</si>
  <si>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</si>
  <si>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</si>
  <si>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</si>
  <si>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</si>
  <si>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</si>
  <si>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</si>
  <si>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</si>
  <si>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</si>
  <si>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</si>
  <si>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</si>
  <si>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</si>
  <si>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</si>
  <si>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</si>
  <si>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</si>
  <si>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</si>
  <si>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</si>
  <si>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</si>
  <si>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</si>
  <si>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</si>
  <si>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</si>
  <si>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</si>
  <si>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</si>
  <si>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</si>
  <si>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</si>
  <si>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</si>
  <si>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</si>
  <si>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</si>
  <si>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</si>
  <si>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</si>
  <si>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</si>
  <si>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</si>
  <si>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</si>
  <si>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</si>
  <si>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</si>
  <si>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</si>
  <si>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</si>
  <si>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</si>
  <si>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</si>
  <si>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</si>
  <si>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</si>
  <si>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</si>
  <si>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</si>
  <si>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</si>
  <si>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</si>
  <si>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</si>
  <si>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</si>
  <si>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</si>
  <si>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</si>
  <si>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</si>
  <si>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</si>
  <si>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</si>
  <si>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</si>
  <si>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</si>
  <si>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</si>
  <si>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</si>
  <si>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</si>
  <si>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</si>
  <si>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</si>
  <si>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</si>
  <si>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</si>
  <si>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</si>
  <si>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</si>
  <si>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</si>
  <si>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</si>
  <si>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</si>
  <si>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</si>
  <si>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</si>
  <si>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</si>
  <si>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</si>
  <si>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</si>
  <si>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</si>
  <si>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</si>
  <si>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</si>
  <si>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</si>
  <si>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</si>
  <si>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</si>
  <si>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</si>
  <si>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</si>
  <si>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</si>
  <si>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</si>
  <si>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</si>
  <si>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</si>
  <si>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</si>
  <si>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</si>
  <si>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</si>
  <si>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</si>
  <si>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</si>
  <si>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</si>
  <si>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</si>
  <si>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</si>
  <si>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</si>
  <si>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</si>
  <si>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</si>
  <si>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</si>
  <si>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</si>
  <si>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</si>
  <si>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</si>
  <si>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</si>
  <si>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</si>
  <si>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</si>
  <si>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</si>
  <si>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</si>
  <si>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</si>
  <si>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</si>
  <si>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</si>
  <si>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</si>
  <si>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</si>
  <si>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</si>
  <si>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</si>
  <si>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</si>
  <si>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</si>
  <si>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</si>
  <si>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</si>
  <si>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</si>
  <si>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</si>
  <si>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</si>
  <si>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</si>
  <si>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</si>
  <si>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</si>
  <si>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</si>
  <si>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</si>
  <si>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</si>
  <si>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</si>
  <si>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</si>
  <si>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</si>
  <si>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</si>
  <si>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</si>
  <si>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</si>
  <si>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</si>
  <si>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</si>
  <si>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</si>
  <si>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</si>
  <si>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</si>
  <si>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</si>
  <si>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</si>
  <si>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</si>
  <si>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</si>
  <si>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</si>
  <si>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</si>
  <si>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</si>
  <si>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</si>
  <si>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</si>
  <si>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</si>
  <si>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</si>
  <si>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</si>
  <si>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</si>
  <si>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</si>
  <si>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</si>
  <si>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</si>
  <si>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</si>
  <si>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</si>
  <si>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</si>
  <si>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</si>
  <si>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</si>
  <si>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</si>
  <si>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</si>
  <si>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</si>
  <si>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</si>
  <si>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</si>
  <si>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</si>
  <si>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</si>
  <si>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</si>
  <si>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</si>
  <si>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</si>
  <si>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</si>
  <si>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</si>
  <si>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</si>
  <si>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</si>
  <si>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</si>
  <si>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</si>
  <si>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</si>
  <si>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</si>
  <si>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</si>
  <si>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</si>
  <si>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</si>
  <si>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</si>
  <si>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</si>
  <si>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</si>
  <si>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</si>
  <si>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</si>
  <si>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</si>
  <si>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</si>
  <si>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</si>
  <si>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</si>
  <si>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</si>
  <si>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</si>
  <si>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</si>
  <si>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</si>
  <si>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</si>
  <si>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</si>
  <si>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</si>
  <si>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</si>
  <si>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</si>
  <si>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</si>
  <si>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</si>
  <si>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</si>
  <si>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</si>
  <si>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</si>
  <si>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</si>
  <si>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</si>
  <si>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</si>
  <si>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</si>
  <si>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</si>
  <si>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</si>
  <si>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</si>
  <si>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</si>
  <si>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</si>
  <si>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</si>
  <si>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</si>
  <si>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</si>
  <si>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</si>
  <si>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</si>
  <si>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</si>
  <si>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</si>
  <si>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</si>
  <si>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</si>
  <si>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</si>
  <si>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</si>
  <si>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</si>
  <si>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</si>
  <si>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</si>
  <si>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</si>
  <si>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</si>
  <si>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</si>
  <si>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</si>
  <si>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</si>
  <si>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</si>
  <si>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</si>
  <si>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</si>
  <si>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</si>
  <si>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</si>
  <si>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</si>
  <si>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</si>
  <si>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</si>
  <si>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</si>
  <si>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</si>
  <si>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</si>
  <si>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</si>
  <si>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</si>
  <si>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</si>
  <si>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</si>
  <si>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</si>
  <si>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</si>
  <si>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</si>
  <si>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</si>
  <si>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</si>
  <si>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</si>
  <si>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</si>
  <si>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</si>
  <si>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</si>
  <si>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</si>
  <si>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</si>
  <si>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</si>
  <si>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</si>
  <si>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</si>
  <si>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</si>
  <si>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</si>
  <si>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</si>
  <si>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</si>
  <si>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</si>
  <si>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</si>
  <si>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</si>
  <si>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</si>
  <si>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</si>
  <si>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</si>
  <si>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</si>
  <si>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</si>
  <si>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</si>
  <si>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</si>
  <si>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</si>
  <si>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</si>
  <si>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</si>
  <si>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</si>
  <si>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</si>
  <si>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</si>
  <si>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</si>
  <si>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</si>
  <si>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</si>
  <si>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</si>
  <si>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</si>
  <si>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</si>
  <si>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</si>
  <si>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</si>
  <si>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</si>
  <si>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</si>
  <si>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</si>
  <si>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</si>
  <si>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</si>
  <si>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</si>
  <si>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</si>
  <si>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</si>
  <si>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</si>
  <si>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</si>
  <si>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</si>
  <si>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</si>
  <si>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</si>
  <si>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</si>
  <si>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</si>
  <si>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</si>
  <si>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</si>
  <si>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</si>
  <si>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</si>
  <si>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</si>
  <si>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</si>
  <si>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</si>
  <si>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</si>
  <si>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</si>
  <si>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</si>
  <si>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</si>
  <si>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</si>
  <si>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</si>
  <si>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</si>
  <si>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</si>
  <si>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</si>
  <si>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</si>
  <si>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</si>
  <si>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</si>
  <si>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</si>
  <si>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</si>
  <si>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</si>
  <si>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</si>
  <si>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</si>
  <si>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</si>
  <si>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</si>
  <si>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</si>
  <si>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</si>
  <si>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</si>
  <si>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</si>
  <si>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</si>
  <si>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</si>
  <si>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</si>
  <si>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</si>
  <si>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</si>
  <si>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</si>
  <si>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</si>
  <si>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</si>
  <si>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</si>
  <si>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</si>
  <si>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</si>
  <si>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</si>
  <si>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</si>
  <si>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</si>
  <si>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</si>
  <si>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</si>
  <si>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</si>
  <si>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</si>
  <si>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</si>
  <si>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</si>
  <si>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</si>
  <si>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</si>
  <si>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</si>
  <si>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</si>
  <si>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</si>
  <si>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</si>
  <si>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</si>
  <si>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</si>
  <si>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</si>
  <si>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</si>
  <si>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</si>
  <si>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</si>
  <si>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</si>
  <si>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</si>
  <si>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</si>
  <si>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</si>
  <si>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</si>
  <si>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</si>
  <si>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</si>
  <si>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</si>
  <si>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</si>
  <si>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</si>
  <si>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</si>
  <si>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</si>
  <si>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</si>
  <si>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</si>
  <si>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</si>
  <si>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</si>
  <si>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</si>
  <si>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</si>
  <si>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</si>
  <si>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</si>
  <si>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</si>
  <si>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</si>
  <si>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</si>
  <si>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</si>
  <si>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</si>
  <si>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</si>
  <si>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</si>
  <si>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</si>
  <si>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</si>
  <si>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</si>
  <si>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</si>
  <si>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</si>
  <si>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</si>
  <si>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</si>
  <si>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</si>
  <si>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</si>
  <si>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</si>
  <si>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</si>
  <si>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</si>
  <si>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</si>
  <si>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</si>
  <si>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</si>
  <si>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</si>
  <si>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</si>
  <si>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</si>
  <si>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</si>
  <si>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</si>
  <si>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</si>
  <si>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</si>
  <si>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</si>
  <si>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</si>
  <si>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</si>
  <si>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</si>
  <si>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</si>
  <si>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</si>
  <si>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</si>
  <si>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</si>
  <si>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</si>
  <si>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</si>
  <si>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</si>
  <si>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</si>
  <si>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</si>
  <si>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</si>
  <si>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</si>
  <si>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</si>
  <si>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</si>
  <si>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</si>
  <si>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</si>
  <si>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</si>
  <si>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</si>
  <si>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</si>
  <si>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</si>
  <si>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</si>
  <si>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</si>
  <si>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</si>
  <si>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</si>
  <si>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</si>
  <si>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</si>
  <si>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</si>
  <si>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</si>
  <si>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</si>
  <si>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</si>
  <si>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</si>
  <si>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</si>
  <si>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</si>
  <si>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</si>
  <si>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</si>
  <si>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</si>
  <si>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</si>
  <si>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</si>
  <si>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</si>
  <si>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</si>
  <si>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</si>
  <si>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</si>
  <si>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</si>
  <si>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</si>
  <si>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</si>
  <si>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</si>
  <si>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</si>
  <si>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</si>
  <si>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</si>
  <si>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</si>
  <si>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</si>
  <si>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</si>
  <si>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</si>
  <si>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</si>
  <si>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</si>
  <si>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</si>
  <si>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</si>
  <si>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</si>
  <si>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</si>
  <si>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</si>
  <si>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</si>
  <si>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</si>
  <si>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</si>
  <si>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</si>
  <si>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</si>
  <si>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</si>
  <si>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</si>
  <si>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</si>
  <si>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</si>
  <si>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</si>
  <si>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</si>
  <si>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</si>
  <si>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</si>
  <si>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</si>
  <si>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</si>
  <si>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</si>
  <si>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</si>
  <si>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</si>
  <si>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</si>
  <si>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</si>
  <si>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</si>
  <si>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</si>
  <si>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</si>
  <si>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</si>
  <si>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</si>
  <si>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</si>
  <si>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</si>
  <si>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</si>
  <si>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</si>
  <si>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</si>
  <si>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</si>
  <si>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</si>
  <si>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</si>
  <si>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</si>
  <si>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</si>
  <si>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</si>
  <si>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</si>
  <si>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</si>
  <si>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</si>
  <si>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</si>
  <si>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</si>
  <si>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</si>
  <si>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</si>
  <si>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</si>
  <si>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</si>
  <si>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</si>
  <si>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</si>
  <si>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</si>
  <si>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</si>
  <si>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</si>
  <si>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</si>
  <si>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</si>
  <si>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</si>
  <si>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</si>
  <si>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</si>
  <si>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</si>
  <si>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</si>
  <si>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</si>
  <si>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</si>
  <si>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</si>
  <si>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</si>
  <si>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</si>
  <si>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</si>
  <si>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</si>
  <si>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</si>
  <si>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</si>
  <si>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</si>
  <si>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</si>
  <si>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</si>
  <si>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</si>
  <si>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</si>
  <si>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</si>
  <si>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</si>
  <si>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</si>
  <si>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</si>
  <si>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</si>
  <si>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</si>
  <si>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</si>
  <si>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</si>
  <si>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</si>
  <si>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</si>
  <si>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</si>
  <si>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</si>
  <si>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</si>
  <si>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</si>
  <si>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</si>
  <si>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</si>
  <si>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</si>
  <si>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</si>
  <si>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</si>
  <si>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</si>
  <si>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</si>
  <si>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</si>
  <si>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</si>
  <si>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</si>
  <si>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</si>
  <si>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</si>
  <si>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</si>
  <si>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</si>
  <si>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</si>
  <si>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</si>
  <si>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</si>
  <si>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</si>
  <si>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</si>
  <si>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</si>
  <si>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</si>
  <si>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</si>
  <si>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</si>
  <si>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</si>
  <si>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</si>
  <si>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</si>
  <si>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</si>
  <si>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</si>
  <si>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</si>
  <si>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</si>
  <si>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</si>
  <si>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</si>
  <si>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</si>
  <si>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</si>
  <si>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</si>
  <si>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</si>
  <si>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</si>
  <si>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</si>
  <si>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</si>
  <si>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</si>
  <si>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</si>
  <si>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</si>
  <si>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</si>
  <si>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</si>
  <si>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</si>
  <si>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</si>
  <si>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</si>
  <si>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</si>
  <si>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</si>
  <si>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</si>
  <si>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</si>
  <si>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</si>
  <si>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</si>
  <si>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</si>
  <si>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</si>
  <si>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</si>
  <si>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</si>
  <si>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</si>
  <si>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</si>
  <si>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</si>
  <si>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</si>
  <si>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</si>
  <si>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</si>
  <si>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</si>
  <si>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</si>
  <si>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</si>
  <si>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</si>
  <si>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</si>
  <si>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</si>
  <si>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</si>
  <si>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</si>
  <si>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</si>
  <si>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</si>
  <si>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</si>
  <si>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</si>
  <si>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</si>
  <si>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</si>
  <si>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</si>
  <si>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</si>
  <si>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</si>
  <si>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</si>
  <si>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</si>
  <si>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</si>
  <si>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</si>
  <si>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</si>
  <si>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</si>
  <si>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</si>
  <si>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</si>
  <si>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</si>
  <si>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</si>
  <si>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</si>
  <si>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</si>
  <si>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</si>
  <si>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</si>
  <si>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</si>
  <si>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</si>
  <si>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</si>
  <si>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</si>
  <si>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</si>
  <si>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</si>
  <si>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</si>
  <si>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</si>
  <si>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</si>
  <si>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</si>
  <si>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</si>
  <si>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</si>
  <si>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</si>
  <si>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</si>
  <si>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</si>
  <si>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</si>
  <si>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</si>
  <si>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</si>
  <si>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</si>
  <si>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</si>
  <si>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</si>
  <si>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</si>
  <si>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</si>
  <si>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</si>
  <si>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</si>
  <si>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</si>
  <si>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</si>
  <si>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</si>
  <si>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</si>
  <si>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</si>
  <si>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</si>
  <si>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</si>
  <si>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</si>
  <si>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</si>
  <si>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</si>
  <si>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</si>
  <si>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</si>
  <si>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</si>
  <si>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</si>
  <si>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</si>
  <si>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</si>
  <si>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</si>
  <si>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</si>
  <si>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</si>
  <si>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</si>
  <si>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</si>
  <si>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</si>
  <si>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</si>
  <si>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</si>
  <si>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</si>
  <si>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</si>
  <si>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</si>
  <si>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</si>
  <si>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</si>
  <si>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</si>
  <si>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</si>
  <si>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</si>
  <si>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</si>
  <si>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</si>
  <si>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</si>
  <si>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</si>
  <si>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</si>
  <si>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</si>
  <si>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</si>
  <si>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</si>
  <si>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</si>
  <si>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</si>
  <si>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</si>
  <si>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</si>
  <si>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</si>
  <si>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</si>
  <si>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</si>
  <si>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</si>
  <si>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</si>
  <si>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</si>
  <si>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</si>
  <si>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</si>
  <si>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</si>
  <si>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</si>
  <si>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</si>
  <si>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</si>
  <si>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</si>
  <si>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</si>
  <si>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</si>
  <si>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</si>
  <si>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</si>
  <si>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</si>
  <si>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</si>
  <si>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</si>
  <si>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</si>
  <si>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</si>
  <si>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</si>
  <si>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</si>
  <si>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</si>
  <si>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</si>
  <si>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</si>
  <si>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</si>
  <si>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</si>
  <si>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</si>
  <si>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</si>
  <si>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</si>
  <si>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</si>
  <si>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</si>
  <si>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</si>
  <si>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</si>
  <si>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</si>
  <si>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</si>
  <si>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</si>
  <si>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</si>
  <si>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</si>
  <si>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</si>
  <si>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</si>
  <si>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</si>
  <si>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</si>
  <si>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</si>
  <si>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</si>
  <si>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</si>
  <si>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</si>
  <si>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</si>
  <si>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</si>
  <si>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</si>
  <si>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</si>
  <si>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</si>
  <si>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</si>
  <si>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</si>
  <si>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</si>
  <si>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</si>
  <si>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</si>
  <si>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</si>
  <si>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</si>
  <si>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</si>
  <si>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</si>
  <si>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</si>
  <si>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</si>
  <si>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</si>
  <si>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</si>
  <si>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</si>
  <si>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</si>
  <si>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</si>
  <si>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</si>
  <si>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</si>
  <si>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</si>
  <si>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</si>
  <si>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</si>
  <si>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</si>
  <si>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</si>
  <si>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</si>
  <si>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</si>
  <si>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</si>
  <si>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</si>
  <si>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</si>
  <si>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</si>
  <si>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</si>
  <si>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</si>
  <si>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</si>
  <si>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</si>
  <si>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</si>
  <si>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</si>
  <si>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</si>
  <si>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</si>
  <si>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</si>
  <si>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</si>
  <si>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</si>
  <si>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</si>
  <si>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</si>
  <si>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</si>
  <si>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</si>
  <si>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</si>
  <si>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</si>
  <si>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</si>
  <si>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</si>
  <si>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</si>
  <si>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</si>
  <si>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</si>
  <si>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</si>
  <si>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</si>
  <si>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</si>
  <si>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</si>
  <si>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</si>
  <si>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</si>
  <si>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</si>
  <si>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</si>
  <si>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</si>
  <si>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</si>
  <si>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</si>
  <si>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</si>
  <si>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</si>
  <si>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</si>
  <si>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</si>
  <si>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</si>
  <si>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</si>
  <si>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</si>
  <si>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</si>
  <si>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</si>
  <si>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</si>
  <si>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</si>
  <si>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</si>
  <si>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</si>
  <si>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</si>
  <si>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</si>
  <si>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</si>
  <si>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</si>
  <si>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</si>
  <si>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</si>
  <si>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</si>
  <si>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</si>
  <si>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</si>
  <si>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</si>
  <si>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</si>
  <si>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</si>
  <si>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</si>
  <si>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</si>
  <si>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</si>
  <si>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</si>
  <si>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</si>
  <si>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</si>
  <si>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</si>
  <si>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</si>
  <si>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</si>
  <si>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</si>
  <si>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</si>
  <si>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</si>
  <si>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</si>
  <si>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</si>
  <si>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</si>
  <si>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</si>
  <si>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</si>
  <si>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</si>
  <si>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</si>
  <si>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</si>
  <si>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</si>
  <si>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</si>
  <si>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</si>
  <si>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</si>
  <si>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</si>
  <si>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</si>
  <si>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</si>
  <si>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</si>
  <si>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</si>
  <si>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</si>
  <si>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</si>
  <si>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</si>
  <si>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</si>
  <si>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</si>
  <si>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</si>
  <si>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</si>
  <si>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</si>
  <si>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</si>
  <si>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</si>
  <si>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</si>
  <si>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</si>
  <si>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</si>
  <si>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</si>
  <si>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</si>
  <si>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</si>
  <si>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</si>
  <si>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</si>
  <si>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</si>
  <si>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</si>
  <si>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</si>
  <si>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</si>
  <si>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</si>
  <si>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</si>
  <si>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</si>
  <si>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</si>
  <si>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</si>
  <si>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</si>
  <si>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</si>
  <si>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</si>
  <si>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</si>
  <si>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</si>
  <si>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</si>
  <si>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</si>
  <si>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</si>
  <si>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</si>
  <si>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</si>
  <si>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</si>
  <si>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</si>
  <si>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</si>
  <si>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</si>
  <si>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</si>
  <si>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</si>
  <si>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</si>
  <si>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</si>
  <si>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</si>
  <si>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</si>
  <si>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</si>
  <si>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</si>
  <si>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</si>
  <si>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</si>
  <si>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</si>
  <si>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</si>
  <si>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</si>
  <si>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</si>
  <si>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</si>
  <si>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</si>
  <si>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</si>
  <si>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</si>
  <si>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</si>
  <si>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</si>
  <si>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</si>
  <si>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</si>
  <si>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</si>
  <si>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</si>
  <si>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</si>
  <si>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</si>
  <si>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</si>
  <si>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</si>
  <si>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</si>
  <si>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</si>
  <si>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</si>
  <si>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</si>
  <si>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</si>
  <si>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</si>
  <si>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</si>
  <si>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</si>
  <si>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</si>
  <si>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</si>
  <si>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</si>
  <si>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</si>
  <si>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</si>
  <si>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</si>
  <si>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</si>
  <si>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</si>
  <si>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</si>
  <si>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</si>
  <si>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</si>
  <si>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</si>
  <si>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</si>
  <si>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</si>
  <si>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</si>
  <si>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</si>
  <si>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</si>
  <si>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</si>
  <si>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</si>
  <si>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</si>
  <si>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</si>
  <si>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</si>
  <si>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</si>
  <si>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</si>
  <si>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</si>
  <si>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</si>
  <si>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</si>
  <si>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</si>
  <si>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</si>
  <si>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</si>
  <si>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</si>
  <si>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</si>
  <si>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</si>
  <si>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</si>
  <si>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</si>
  <si>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</si>
  <si>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</si>
  <si>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</si>
  <si>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</si>
  <si>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</si>
  <si>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</si>
  <si>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</si>
  <si>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</si>
  <si>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</si>
  <si>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</si>
  <si>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</si>
  <si>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</si>
  <si>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</si>
  <si>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</si>
  <si>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</si>
  <si>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</si>
  <si>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</si>
  <si>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</si>
  <si>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</si>
  <si>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</si>
  <si>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</si>
  <si>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</si>
  <si>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</si>
  <si>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</si>
  <si>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</si>
  <si>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</si>
  <si>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</si>
  <si>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</si>
  <si>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</si>
  <si>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</si>
  <si>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</si>
  <si>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</si>
  <si>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</si>
  <si>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</si>
  <si>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</si>
  <si>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</si>
  <si>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</si>
  <si>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</si>
  <si>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</si>
  <si>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</si>
  <si>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</si>
  <si>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</si>
  <si>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</si>
  <si>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</si>
  <si>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</si>
  <si>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</si>
  <si>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</si>
  <si>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</si>
  <si>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</si>
  <si>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</si>
  <si>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</si>
  <si>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</si>
  <si>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</si>
  <si>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</si>
  <si>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</si>
  <si>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</si>
  <si>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</si>
  <si>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</si>
  <si>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</si>
  <si>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</si>
  <si>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</si>
  <si>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</si>
  <si>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</si>
  <si>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</si>
  <si>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</si>
  <si>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</si>
  <si>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</si>
  <si>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</si>
  <si>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</si>
  <si>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</si>
  <si>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</si>
  <si>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</si>
  <si>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</si>
  <si>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</si>
  <si>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</si>
  <si>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</si>
  <si>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</si>
  <si>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</si>
  <si>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</si>
  <si>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</si>
  <si>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</si>
  <si>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</si>
  <si>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</si>
  <si>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</si>
  <si>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</si>
  <si>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</si>
  <si>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</si>
  <si>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</si>
  <si>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</si>
  <si>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</si>
  <si>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</si>
  <si>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</si>
  <si>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</si>
  <si>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</si>
  <si>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</si>
  <si>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</si>
  <si>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</si>
  <si>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</si>
  <si>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</si>
  <si>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</si>
  <si>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</si>
  <si>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</si>
  <si>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</si>
  <si>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</si>
  <si>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</si>
  <si>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</si>
  <si>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</si>
  <si>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</si>
  <si>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</si>
  <si>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</si>
  <si>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</si>
  <si>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</si>
  <si>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</si>
  <si>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</si>
  <si>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</si>
  <si>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</si>
  <si>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</si>
  <si>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</si>
  <si>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</si>
  <si>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</si>
  <si>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</si>
  <si>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</si>
  <si>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</si>
  <si>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</si>
  <si>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</si>
  <si>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</si>
  <si>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</si>
  <si>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</si>
  <si>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</si>
  <si>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</si>
  <si>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</si>
  <si>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</si>
  <si>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</si>
  <si>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</si>
  <si>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</si>
  <si>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</si>
  <si>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</si>
  <si>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</si>
  <si>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</si>
  <si>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</si>
  <si>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</si>
  <si>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</si>
  <si>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</si>
  <si>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</si>
  <si>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</si>
  <si>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</si>
  <si>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</si>
  <si>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</si>
  <si>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</si>
  <si>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</si>
  <si>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</si>
  <si>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</si>
  <si>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</si>
  <si>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</si>
  <si>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</si>
  <si>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</si>
  <si>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</si>
  <si>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</si>
  <si>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</si>
  <si>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</si>
  <si>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</si>
  <si>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</si>
  <si>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</si>
  <si>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</si>
  <si>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</si>
  <si>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</si>
  <si>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</si>
  <si>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</si>
  <si>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</si>
  <si>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</si>
  <si>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</si>
  <si>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</si>
  <si>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</si>
  <si>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</si>
  <si>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</si>
  <si>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</si>
  <si>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</si>
  <si>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</si>
  <si>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</si>
  <si>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</si>
  <si>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</si>
  <si>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</si>
  <si>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</si>
  <si>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</si>
  <si>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</si>
  <si>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</si>
  <si>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</si>
  <si>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</si>
  <si>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</si>
  <si>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</si>
  <si>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</si>
  <si>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</si>
  <si>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</si>
  <si>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</si>
  <si>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</si>
  <si>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</si>
  <si>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</si>
  <si>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</si>
  <si>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</si>
  <si>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</si>
  <si>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</si>
  <si>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</si>
  <si>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</si>
  <si>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</si>
  <si>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</si>
  <si>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</si>
  <si>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</si>
  <si>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</si>
  <si>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</si>
  <si>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</si>
  <si>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</si>
  <si>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</si>
  <si>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</si>
  <si>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</si>
  <si>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</si>
  <si>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</si>
  <si>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</si>
  <si>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</si>
  <si>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</si>
  <si>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</si>
  <si>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</si>
  <si>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</si>
  <si>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</si>
  <si>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</si>
  <si>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</si>
  <si>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</si>
  <si>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</si>
  <si>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</si>
  <si>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</si>
  <si>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</si>
  <si>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</si>
  <si>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</si>
  <si>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</si>
  <si>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</si>
  <si>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</si>
  <si>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</si>
  <si>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</si>
  <si>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</si>
  <si>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</si>
  <si>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</si>
  <si>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</si>
  <si>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</si>
  <si>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</si>
  <si>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</si>
  <si>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</si>
  <si>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</si>
  <si>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</si>
  <si>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</si>
  <si>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</si>
  <si>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</si>
  <si>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</si>
  <si>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</si>
  <si>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</si>
  <si>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</si>
  <si>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</si>
  <si>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</si>
  <si>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</si>
  <si>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</si>
  <si>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</si>
  <si>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</si>
  <si>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</si>
  <si>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</si>
  <si>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</si>
  <si>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</si>
  <si>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</si>
  <si>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</si>
  <si>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</si>
  <si>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</si>
  <si>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</si>
  <si>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</si>
  <si>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</si>
  <si>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</si>
  <si>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</si>
  <si>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</si>
  <si>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</si>
  <si>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</si>
  <si>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</si>
  <si>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</si>
  <si>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</si>
  <si>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</si>
  <si>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</si>
  <si>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</si>
  <si>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</si>
  <si>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</si>
  <si>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</si>
  <si>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</si>
  <si>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</si>
  <si>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</si>
  <si>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</si>
  <si>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</si>
  <si>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</si>
  <si>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</si>
  <si>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</si>
  <si>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</si>
  <si>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</si>
  <si>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</si>
  <si>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</si>
  <si>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</si>
  <si>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</si>
  <si>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</si>
  <si>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</si>
  <si>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</si>
  <si>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</si>
  <si>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</si>
  <si>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</si>
  <si>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</si>
  <si>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</si>
  <si>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</si>
  <si>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</si>
  <si>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</si>
  <si>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</si>
  <si>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</si>
  <si>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</si>
  <si>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</si>
  <si>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</si>
  <si>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</si>
  <si>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</si>
  <si>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</si>
  <si>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</si>
  <si>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</si>
  <si>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</si>
  <si>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</si>
  <si>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</si>
  <si>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</si>
  <si>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</si>
  <si>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</si>
  <si>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</si>
  <si>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</si>
  <si>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</si>
  <si>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</si>
  <si>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</si>
  <si>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</si>
  <si>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</si>
  <si>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</si>
  <si>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</si>
  <si>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</si>
  <si>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</si>
  <si>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</si>
  <si>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</si>
  <si>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</si>
  <si>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</si>
  <si>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</si>
  <si>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</si>
  <si>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</si>
  <si>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</si>
  <si>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</si>
  <si>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</si>
  <si>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</si>
  <si>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</si>
  <si>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</si>
  <si>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</si>
  <si>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</si>
  <si>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</si>
  <si>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</si>
  <si>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</si>
  <si>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</si>
  <si>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</si>
  <si>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</si>
  <si>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</si>
  <si>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</si>
  <si>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</si>
  <si>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</si>
  <si>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</si>
  <si>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</si>
  <si>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</si>
  <si>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</si>
  <si>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</si>
  <si>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</si>
  <si>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</si>
  <si>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</si>
  <si>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</si>
  <si>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</si>
  <si>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</si>
  <si>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</si>
  <si>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</si>
  <si>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</si>
  <si>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</si>
  <si>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</si>
  <si>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</si>
  <si>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</si>
  <si>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</si>
  <si>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</si>
  <si>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</si>
  <si>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</si>
  <si>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</si>
  <si>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</si>
  <si>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</si>
  <si>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</si>
  <si>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</si>
  <si>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</si>
  <si>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</si>
  <si>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</si>
  <si>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</si>
  <si>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</si>
  <si>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</si>
  <si>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</si>
  <si>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</si>
  <si>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</si>
  <si>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</si>
  <si>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</si>
  <si>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</si>
  <si>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</si>
  <si>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</si>
  <si>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</si>
  <si>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</si>
  <si>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</si>
  <si>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</si>
  <si>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</si>
  <si>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</si>
  <si>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</si>
  <si>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</si>
  <si>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</si>
  <si>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</si>
  <si>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</si>
  <si>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</si>
  <si>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</si>
  <si>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</si>
  <si>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</si>
  <si>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</si>
  <si>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</si>
  <si>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</si>
  <si>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</si>
  <si>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</si>
  <si>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</si>
  <si>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</si>
  <si>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</si>
  <si>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</si>
  <si>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</si>
  <si>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</si>
  <si>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</si>
  <si>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</si>
  <si>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</si>
  <si>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</si>
  <si>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</si>
  <si>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</si>
  <si>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</si>
  <si>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</si>
  <si>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</si>
  <si>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</si>
  <si>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</si>
  <si>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</si>
  <si>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</si>
  <si>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</si>
  <si>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</si>
  <si>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</si>
  <si>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</si>
  <si>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</si>
  <si>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</si>
  <si>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</si>
  <si>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</si>
  <si>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</si>
  <si>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</si>
  <si>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</si>
  <si>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</si>
  <si>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</si>
  <si>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</si>
  <si>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</si>
  <si>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</si>
  <si>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</si>
  <si>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</si>
  <si>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</si>
  <si>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</si>
  <si>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</si>
  <si>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</si>
  <si>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</si>
  <si>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</si>
  <si>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</si>
  <si>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</si>
  <si>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</si>
  <si>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</si>
  <si>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</si>
  <si>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</si>
  <si>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</si>
  <si>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</si>
  <si>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</si>
  <si>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</si>
  <si>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</si>
  <si>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</si>
  <si>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</si>
  <si>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</si>
  <si>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</si>
  <si>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</si>
  <si>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</si>
  <si>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</si>
  <si>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</si>
  <si>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</si>
  <si>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</si>
  <si>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</si>
  <si>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</si>
  <si>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</si>
  <si>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</si>
  <si>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</si>
  <si>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</si>
  <si>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</si>
  <si>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</si>
  <si>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</si>
  <si>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</si>
  <si>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</si>
  <si>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</si>
  <si>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</si>
  <si>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</si>
  <si>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</si>
  <si>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</si>
  <si>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</si>
  <si>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</si>
  <si>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</si>
  <si>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</si>
  <si>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</si>
  <si>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</si>
  <si>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</si>
  <si>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</si>
  <si>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</si>
  <si>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</si>
  <si>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</si>
  <si>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</si>
  <si>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</si>
  <si>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</si>
  <si>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</si>
  <si>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</si>
  <si>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</si>
  <si>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</si>
  <si>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</si>
  <si>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</si>
  <si>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</si>
  <si>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</si>
  <si>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</si>
  <si>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</si>
  <si>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</si>
  <si>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</si>
  <si>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</si>
  <si>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</si>
  <si>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</si>
  <si>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</si>
  <si>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</si>
  <si>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</si>
  <si>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</si>
  <si>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</si>
  <si>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</si>
  <si>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</si>
  <si>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</si>
  <si>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</si>
  <si>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</si>
  <si>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</si>
  <si>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</si>
  <si>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</si>
  <si>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</si>
  <si>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</si>
  <si>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</si>
  <si>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</si>
  <si>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</si>
  <si>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</si>
  <si>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</si>
  <si>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</si>
  <si>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</si>
  <si>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</si>
  <si>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</si>
  <si>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</si>
  <si>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</si>
  <si>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</si>
  <si>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</si>
  <si>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</si>
  <si>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</si>
  <si>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</si>
  <si>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</si>
  <si>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</si>
  <si>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</si>
  <si>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</si>
  <si>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</si>
  <si>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</si>
  <si>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</si>
  <si>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</si>
  <si>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</si>
  <si>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</si>
  <si>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</si>
  <si>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</si>
  <si>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</si>
  <si>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</si>
  <si>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</si>
  <si>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</si>
  <si>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</si>
  <si>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</si>
  <si>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</si>
  <si>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</si>
  <si>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</si>
  <si>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</si>
  <si>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</si>
  <si>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</si>
  <si>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</si>
  <si>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</si>
  <si>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</si>
  <si>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</si>
  <si>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</si>
  <si>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</si>
  <si>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</si>
  <si>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</si>
  <si>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</si>
  <si>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</si>
  <si>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</si>
  <si>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</si>
  <si>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</si>
  <si>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</si>
  <si>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</si>
  <si>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</si>
  <si>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</si>
  <si>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</si>
  <si>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</si>
  <si>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</si>
  <si>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</si>
  <si>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</si>
  <si>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</si>
  <si>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</si>
  <si>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</si>
  <si>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</si>
  <si>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</si>
  <si>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</si>
  <si>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</si>
  <si>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</si>
  <si>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</si>
  <si>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</si>
  <si>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</si>
  <si>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</si>
  <si>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</si>
  <si>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</si>
  <si>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</si>
  <si>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</si>
  <si>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</si>
  <si>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</si>
  <si>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</si>
  <si>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</si>
  <si>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</si>
  <si>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</si>
  <si>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</si>
  <si>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</si>
  <si>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</si>
  <si>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</si>
  <si>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</si>
  <si>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</si>
  <si>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</si>
  <si>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</si>
  <si>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</si>
  <si>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</si>
  <si>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</si>
  <si>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</si>
  <si>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</si>
  <si>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</si>
  <si>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</si>
  <si>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</si>
  <si>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</si>
  <si>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</si>
  <si>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</si>
  <si>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</si>
  <si>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</si>
  <si>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</si>
  <si>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</si>
  <si>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</si>
  <si>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</si>
  <si>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</si>
  <si>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</si>
  <si>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</si>
  <si>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</si>
  <si>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</si>
  <si>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</si>
  <si>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</si>
  <si>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</si>
  <si>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</si>
  <si>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</si>
  <si>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</si>
  <si>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</si>
  <si>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</si>
  <si>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</si>
  <si>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</si>
  <si>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</si>
  <si>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</si>
  <si>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</si>
  <si>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</si>
  <si>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</si>
  <si>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</si>
  <si>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</si>
  <si>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</si>
  <si>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</si>
  <si>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</si>
  <si>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</si>
  <si>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</si>
  <si>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</si>
  <si>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</si>
  <si>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</si>
  <si>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</si>
  <si>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</si>
  <si>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</si>
  <si>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</si>
  <si>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</si>
  <si>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</si>
  <si>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</si>
  <si>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</si>
  <si>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</si>
  <si>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</si>
  <si>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</si>
  <si>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</si>
  <si>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</si>
  <si>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</si>
  <si>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</si>
  <si>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</si>
  <si>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</si>
  <si>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</si>
  <si>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</si>
  <si>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</si>
  <si>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</si>
  <si>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</si>
  <si>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</si>
  <si>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</si>
  <si>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</si>
  <si>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</si>
  <si>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</si>
  <si>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</si>
  <si>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</si>
  <si>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</si>
  <si>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</si>
  <si>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</si>
  <si>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</si>
  <si>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</si>
  <si>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</si>
  <si>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</si>
  <si>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</si>
  <si>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</si>
  <si>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</si>
  <si>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</si>
  <si>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</si>
  <si>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</si>
  <si>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</si>
  <si>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</si>
  <si>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</si>
  <si>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</si>
  <si>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</si>
  <si>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</si>
  <si>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</si>
  <si>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</si>
  <si>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</si>
  <si>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</si>
  <si>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</si>
  <si>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</si>
  <si>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</si>
  <si>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</si>
  <si>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</si>
  <si>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</si>
  <si>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</si>
  <si>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</si>
  <si>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</si>
  <si>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</si>
  <si>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</si>
  <si>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</si>
  <si>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</si>
  <si>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</si>
  <si>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</si>
  <si>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</si>
  <si>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</si>
  <si>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</si>
  <si>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</si>
  <si>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</si>
  <si>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</si>
  <si>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</si>
  <si>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</si>
  <si>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</si>
  <si>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</si>
  <si>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</si>
  <si>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</si>
  <si>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</si>
  <si>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</si>
  <si>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</si>
  <si>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</si>
  <si>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</si>
  <si>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</si>
  <si>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</si>
  <si>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</si>
  <si>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</si>
  <si>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</si>
  <si>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</si>
  <si>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</si>
  <si>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</si>
  <si>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</si>
  <si>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</si>
  <si>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</si>
  <si>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</si>
  <si>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</si>
  <si>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</si>
  <si>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</si>
  <si>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</si>
  <si>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</si>
  <si>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</si>
  <si>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</si>
  <si>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</si>
  <si>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</si>
  <si>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</si>
  <si>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</si>
  <si>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</si>
  <si>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</si>
  <si>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</si>
  <si>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</si>
  <si>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</si>
  <si>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</si>
  <si>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</si>
  <si>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</si>
  <si>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</si>
  <si>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</si>
  <si>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</si>
  <si>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</si>
  <si>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</si>
  <si>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</si>
  <si>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</si>
  <si>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</si>
  <si>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</si>
  <si>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</si>
  <si>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</si>
  <si>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</si>
  <si>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</si>
  <si>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</si>
  <si>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</si>
  <si>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</si>
  <si>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</si>
  <si>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</si>
  <si>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</si>
  <si>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</si>
  <si>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</si>
  <si>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</si>
  <si>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</si>
  <si>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</si>
  <si>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</si>
  <si>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</si>
  <si>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</si>
  <si>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</si>
  <si>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</si>
  <si>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</si>
  <si>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</si>
  <si>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</si>
  <si>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</si>
  <si>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</si>
  <si>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</si>
  <si>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</si>
  <si>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</si>
  <si>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</si>
  <si>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</si>
  <si>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</si>
  <si>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</si>
  <si>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</si>
  <si>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</si>
  <si>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</si>
  <si>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</si>
  <si>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</si>
  <si>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</si>
  <si>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</si>
  <si>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</si>
  <si>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</si>
  <si>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</si>
  <si>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</si>
  <si>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</si>
  <si>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</si>
  <si>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</si>
  <si>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</si>
  <si>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</si>
  <si>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</si>
  <si>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</si>
  <si>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</si>
  <si>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</si>
  <si>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</si>
  <si>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</si>
  <si>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</si>
  <si>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</si>
  <si>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</si>
  <si>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</si>
  <si>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</si>
  <si>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</si>
  <si>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</si>
  <si>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</si>
  <si>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</si>
  <si>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</si>
  <si>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</si>
  <si>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</si>
  <si>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</si>
  <si>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</si>
  <si>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</si>
  <si>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</si>
  <si>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</si>
  <si>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</si>
  <si>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</si>
  <si>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</si>
  <si>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</si>
  <si>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</si>
  <si>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</si>
  <si>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</si>
  <si>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</si>
  <si>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</si>
  <si>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</si>
  <si>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</si>
  <si>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</si>
  <si>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</si>
  <si>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</si>
  <si>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</si>
  <si>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</si>
  <si>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</si>
  <si>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</si>
  <si>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</si>
  <si>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</si>
  <si>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</si>
  <si>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</si>
  <si>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</si>
  <si>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</si>
  <si>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</si>
  <si>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</si>
  <si>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</si>
  <si>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</si>
  <si>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</si>
  <si>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</si>
  <si>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</si>
  <si>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</si>
  <si>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</si>
  <si>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</si>
  <si>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</si>
  <si>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</si>
  <si>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</si>
  <si>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</si>
  <si>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</si>
  <si>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</si>
  <si>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</si>
  <si>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</si>
  <si>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</si>
  <si>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</si>
  <si>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</si>
  <si>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</si>
  <si>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</si>
  <si>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</si>
  <si>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</si>
  <si>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</si>
  <si>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</si>
  <si>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</si>
  <si>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</si>
  <si>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</si>
  <si>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</si>
  <si>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</si>
  <si>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</si>
  <si>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</si>
  <si>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</si>
  <si>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</si>
  <si>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</si>
  <si>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</si>
  <si>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</si>
  <si>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</si>
  <si>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</si>
  <si>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</si>
  <si>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</si>
  <si>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</si>
  <si>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</si>
  <si>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</si>
  <si>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</si>
  <si>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</si>
  <si>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</si>
  <si>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</si>
  <si>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</si>
  <si>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</si>
  <si>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</si>
  <si>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</si>
  <si>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</si>
  <si>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</si>
  <si>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</si>
  <si>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</si>
  <si>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</si>
  <si>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</si>
  <si>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</si>
  <si>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</si>
  <si>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</si>
  <si>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</si>
  <si>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</si>
  <si>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</si>
  <si>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</si>
  <si>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</si>
  <si>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</si>
  <si>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</si>
  <si>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</si>
  <si>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</si>
  <si>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</si>
  <si>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</si>
  <si>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</si>
  <si>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</si>
  <si>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</si>
  <si>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</si>
  <si>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</si>
  <si>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</si>
  <si>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</si>
  <si>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</si>
  <si>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</si>
  <si>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</si>
  <si>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</si>
  <si>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</si>
  <si>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</si>
  <si>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</si>
  <si>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</si>
  <si>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</si>
  <si>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</si>
  <si>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</si>
  <si>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</si>
  <si>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</si>
  <si>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</si>
  <si>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</si>
  <si>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</si>
  <si>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</si>
  <si>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</si>
  <si>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</si>
  <si>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</si>
  <si>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</si>
  <si>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</si>
  <si>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</si>
  <si>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</si>
  <si>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</si>
  <si>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</si>
  <si>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</si>
  <si>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</si>
  <si>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</si>
  <si>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</si>
  <si>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</si>
  <si>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</si>
  <si>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</si>
  <si>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</si>
  <si>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</si>
  <si>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</si>
  <si>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</si>
  <si>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</si>
  <si>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</si>
  <si>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</si>
  <si>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</si>
  <si>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</si>
  <si>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</si>
  <si>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</si>
  <si>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</si>
  <si>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</si>
  <si>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</si>
  <si>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</si>
  <si>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</si>
  <si>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</si>
  <si>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</si>
  <si>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</si>
  <si>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</si>
  <si>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</si>
  <si>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</si>
  <si>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</si>
  <si>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</si>
  <si>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</si>
  <si>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</si>
  <si>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</si>
  <si>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</si>
  <si>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</si>
  <si>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</si>
  <si>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</si>
  <si>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</si>
  <si>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</si>
  <si>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</si>
  <si>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</si>
  <si>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</si>
  <si>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</si>
  <si>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</si>
  <si>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</si>
  <si>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</si>
  <si>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</si>
  <si>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</si>
  <si>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</si>
  <si>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</si>
  <si>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</si>
  <si>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</si>
  <si>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</si>
  <si>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</si>
  <si>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</si>
  <si>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</si>
  <si>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</si>
  <si>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</si>
  <si>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</si>
  <si>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</si>
  <si>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</si>
  <si>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</si>
  <si>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</si>
  <si>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</si>
  <si>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</si>
  <si>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</si>
  <si>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</si>
  <si>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</si>
  <si>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</si>
  <si>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</si>
  <si>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</si>
  <si>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</si>
  <si>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</si>
  <si>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</si>
  <si>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</si>
  <si>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</si>
  <si>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</si>
  <si>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</si>
  <si>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</si>
  <si>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</si>
  <si>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</si>
  <si>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</si>
  <si>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</si>
  <si>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</si>
  <si>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</si>
  <si>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</si>
  <si>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</si>
  <si>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</si>
  <si>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</si>
  <si>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</si>
  <si>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</si>
  <si>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</si>
  <si>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</si>
  <si>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</si>
  <si>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</si>
  <si>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</si>
  <si>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</si>
  <si>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</si>
  <si>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</si>
  <si>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</si>
  <si>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</si>
  <si>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</si>
  <si>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</si>
  <si>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</si>
  <si>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</si>
  <si>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</si>
  <si>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</si>
  <si>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</si>
  <si>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</si>
  <si>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</si>
  <si>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</si>
  <si>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</si>
  <si>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</si>
  <si>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</si>
  <si>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</si>
  <si>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</si>
  <si>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</si>
  <si>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</si>
  <si>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</si>
  <si>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</si>
  <si>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</si>
  <si>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</si>
  <si>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</si>
  <si>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</si>
  <si>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</si>
  <si>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</si>
  <si>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</si>
  <si>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</si>
  <si>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</si>
  <si>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</si>
  <si>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</si>
  <si>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</si>
  <si>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</si>
  <si>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</si>
  <si>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</si>
  <si>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</si>
  <si>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</si>
  <si>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</si>
  <si>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</si>
  <si>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</si>
  <si>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</si>
  <si>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</si>
  <si>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</si>
  <si>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</si>
  <si>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</si>
  <si>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</si>
  <si>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</si>
  <si>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</si>
  <si>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</si>
  <si>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</si>
  <si>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</si>
  <si>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</si>
  <si>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</si>
  <si>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</si>
  <si>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</si>
  <si>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</si>
  <si>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</si>
  <si>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</si>
  <si>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</si>
  <si>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</si>
  <si>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</si>
  <si>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</si>
  <si>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</si>
  <si>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</si>
  <si>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</si>
  <si>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</si>
  <si>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</si>
  <si>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</si>
  <si>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</si>
  <si>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</si>
  <si>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</si>
  <si>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</si>
  <si>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</si>
  <si>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</si>
  <si>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</si>
  <si>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</si>
  <si>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</si>
  <si>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</si>
  <si>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</si>
  <si>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</si>
  <si>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</si>
  <si>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</si>
  <si>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</si>
  <si>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</si>
  <si>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</si>
  <si>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</si>
  <si>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</si>
  <si>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</si>
  <si>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</si>
  <si>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</si>
  <si>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</si>
  <si>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</si>
  <si>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</si>
  <si>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</si>
  <si>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</si>
  <si>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</si>
  <si>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</si>
  <si>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</si>
  <si>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</si>
  <si>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</si>
  <si>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</si>
  <si>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</si>
  <si>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</si>
  <si>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</si>
  <si>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</si>
  <si>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</si>
  <si>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</si>
  <si>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</si>
  <si>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</si>
  <si>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</si>
  <si>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</si>
  <si>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</si>
  <si>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</si>
  <si>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</si>
  <si>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</si>
  <si>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</si>
  <si>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</si>
  <si>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</si>
  <si>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</si>
  <si>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</si>
  <si>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</si>
  <si>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</si>
  <si>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</si>
  <si>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</si>
  <si>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</si>
  <si>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</si>
  <si>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</si>
  <si>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</si>
  <si>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</si>
  <si>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</si>
  <si>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</si>
  <si>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</si>
  <si>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</si>
  <si>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</si>
  <si>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</si>
  <si>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</si>
  <si>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</si>
  <si>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</si>
  <si>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</si>
  <si>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</si>
  <si>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</si>
  <si>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</si>
  <si>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</si>
  <si>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</si>
  <si>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</si>
  <si>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</si>
  <si>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</si>
  <si>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</si>
  <si>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</si>
  <si>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</si>
  <si>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</si>
  <si>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</si>
  <si>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</si>
  <si>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</si>
  <si>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</si>
  <si>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</si>
  <si>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</si>
  <si>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</si>
  <si>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</si>
  <si>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</si>
  <si>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</si>
  <si>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</si>
  <si>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</si>
  <si>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</si>
  <si>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</si>
  <si>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</si>
  <si>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</si>
  <si>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</si>
  <si>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</si>
  <si>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</si>
  <si>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</si>
  <si>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</si>
  <si>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</si>
  <si>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</si>
  <si>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</si>
  <si>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</si>
  <si>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</si>
  <si>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</si>
  <si>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</si>
  <si>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</si>
  <si>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</si>
  <si>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</si>
  <si>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</si>
  <si>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</si>
  <si>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</si>
  <si>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</si>
  <si>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</si>
  <si>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</si>
  <si>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</si>
  <si>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</si>
  <si>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</si>
  <si>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</si>
  <si>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</si>
  <si>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</si>
  <si>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</si>
  <si>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</si>
  <si>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</si>
  <si>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</si>
  <si>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</si>
  <si>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</si>
  <si>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</si>
  <si>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</si>
  <si>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</si>
  <si>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</si>
  <si>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</si>
  <si>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</si>
  <si>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</si>
  <si>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</si>
  <si>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</si>
  <si>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</si>
  <si>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</si>
  <si>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</si>
  <si>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</si>
  <si>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</si>
  <si>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</si>
  <si>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</si>
  <si>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</si>
  <si>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</si>
  <si>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</si>
  <si>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</si>
  <si>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</si>
  <si>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</si>
  <si>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</si>
  <si>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</si>
  <si>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</si>
  <si>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</si>
  <si>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</si>
  <si>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</si>
  <si>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</si>
  <si>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</si>
  <si>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</si>
  <si>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</si>
  <si>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</si>
  <si>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</si>
  <si>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</si>
  <si>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</si>
  <si>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</si>
  <si>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</si>
  <si>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</si>
  <si>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</si>
  <si>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</si>
  <si>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</si>
  <si>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</si>
  <si>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</si>
  <si>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</si>
  <si>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</si>
  <si>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</si>
  <si>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</si>
  <si>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</si>
  <si>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</si>
  <si>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</si>
  <si>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</si>
  <si>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</si>
  <si>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</si>
  <si>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</si>
  <si>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</si>
  <si>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</si>
  <si>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</si>
  <si>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</si>
  <si>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</si>
  <si>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</si>
  <si>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</si>
  <si>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</si>
  <si>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</si>
  <si>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</si>
  <si>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</si>
  <si>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</si>
  <si>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</si>
  <si>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</si>
  <si>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</si>
  <si>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</si>
  <si>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</si>
  <si>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</si>
  <si>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</si>
  <si>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</si>
  <si>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</si>
  <si>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</si>
  <si>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</si>
  <si>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</si>
  <si>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</si>
  <si>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</si>
  <si>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</si>
  <si>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</si>
  <si>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</si>
  <si>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</si>
  <si>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</si>
  <si>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</si>
  <si>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</si>
  <si>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</si>
  <si>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</si>
  <si>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</si>
  <si>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</si>
  <si>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</si>
  <si>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</si>
  <si>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</si>
  <si>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</si>
  <si>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</si>
  <si>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</si>
  <si>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</si>
  <si>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</si>
  <si>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</si>
  <si>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</si>
  <si>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</si>
  <si>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</si>
  <si>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</si>
  <si>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</si>
  <si>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</si>
  <si>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</si>
  <si>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</si>
  <si>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</si>
  <si>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</si>
  <si>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</si>
  <si>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</si>
  <si>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</si>
  <si>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</si>
  <si>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</si>
  <si>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</si>
  <si>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</si>
  <si>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</si>
  <si>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</si>
  <si>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</si>
  <si>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</si>
  <si>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</si>
  <si>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</si>
  <si>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</si>
  <si>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</si>
  <si>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</si>
  <si>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</si>
  <si>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</si>
  <si>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</si>
  <si>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</si>
  <si>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</si>
  <si>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</si>
  <si>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</si>
  <si>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</si>
  <si>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</si>
  <si>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</si>
  <si>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</si>
  <si>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</si>
  <si>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</si>
  <si>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</si>
  <si>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</si>
  <si>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</si>
  <si>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</si>
  <si>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</si>
  <si>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</si>
  <si>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</si>
  <si>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</si>
  <si>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</si>
  <si>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</si>
  <si>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</si>
  <si>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</si>
  <si>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</si>
  <si>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</si>
  <si>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</si>
  <si>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</si>
  <si>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</si>
  <si>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</si>
  <si>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</si>
  <si>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</si>
  <si>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</si>
  <si>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</si>
  <si>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</si>
  <si>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</si>
  <si>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</si>
  <si>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</si>
  <si>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</si>
  <si>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</si>
  <si>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</si>
  <si>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</si>
  <si>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</si>
  <si>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</si>
  <si>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</si>
  <si>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</si>
  <si>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</si>
  <si>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</si>
  <si>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</si>
  <si>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</si>
  <si>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</si>
  <si>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</si>
  <si>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</si>
  <si>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</si>
  <si>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</si>
  <si>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</si>
  <si>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</si>
  <si>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</si>
  <si>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</si>
  <si>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</si>
  <si>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</si>
  <si>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</si>
  <si>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</si>
  <si>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</si>
  <si>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</si>
  <si>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</si>
  <si>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</si>
  <si>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</si>
  <si>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</si>
  <si>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</si>
  <si>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</si>
  <si>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</si>
  <si>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</si>
  <si>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</si>
  <si>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</si>
  <si>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</si>
  <si>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</si>
  <si>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</si>
  <si>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</si>
  <si>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</si>
  <si>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</si>
  <si>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</si>
  <si>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</si>
  <si>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</si>
  <si>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</si>
  <si>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</si>
  <si>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</si>
  <si>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</si>
  <si>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</si>
  <si>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</si>
  <si>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</si>
  <si>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</si>
  <si>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</si>
  <si>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</si>
  <si>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</si>
  <si>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</si>
  <si>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</si>
  <si>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</si>
  <si>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</si>
  <si>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</si>
  <si>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</si>
  <si>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</si>
  <si>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</si>
  <si>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</si>
  <si>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</si>
  <si>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</si>
  <si>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</si>
  <si>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</si>
  <si>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</si>
  <si>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</si>
  <si>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</si>
  <si>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</si>
  <si>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</si>
  <si>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</si>
  <si>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</si>
  <si>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</si>
  <si>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</si>
  <si>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</si>
  <si>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</si>
  <si>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</si>
  <si>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</si>
  <si>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</si>
  <si>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</si>
  <si>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</si>
  <si>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</si>
  <si>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</si>
  <si>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</si>
  <si>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</si>
  <si>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</si>
  <si>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</si>
  <si>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</si>
  <si>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</si>
  <si>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</si>
  <si>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</si>
  <si>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</si>
  <si>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</si>
  <si>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</si>
  <si>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</si>
  <si>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</si>
  <si>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</si>
  <si>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</si>
  <si>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</si>
  <si>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</si>
  <si>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</si>
  <si>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</si>
  <si>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</si>
  <si>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</si>
  <si>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</si>
  <si>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</si>
  <si>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</si>
  <si>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</si>
  <si>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</si>
  <si>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</si>
  <si>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</si>
  <si>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</si>
  <si>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</si>
  <si>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</si>
  <si>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</si>
  <si>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</si>
  <si>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</si>
  <si>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</si>
  <si>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</si>
  <si>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</si>
  <si>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</si>
  <si>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</si>
  <si>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</si>
  <si>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</si>
  <si>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</si>
  <si>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</si>
  <si>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</si>
  <si>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</si>
  <si>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</si>
  <si>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</si>
  <si>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</si>
  <si>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</si>
  <si>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</si>
  <si>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</si>
  <si>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</si>
  <si>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</si>
  <si>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</si>
  <si>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</si>
  <si>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</si>
  <si>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</si>
  <si>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</si>
  <si>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</si>
  <si>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</si>
  <si>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</si>
  <si>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</si>
  <si>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</si>
  <si>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</si>
  <si>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</si>
  <si>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</si>
  <si>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</si>
  <si>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</si>
  <si>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</si>
  <si>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</si>
  <si>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</si>
  <si>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</si>
  <si>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</si>
  <si>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</si>
  <si>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</si>
  <si>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</si>
  <si>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</si>
  <si>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</si>
  <si>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</si>
  <si>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</si>
  <si>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</si>
  <si>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</si>
  <si>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</si>
  <si>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</si>
  <si>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</si>
  <si>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</si>
  <si>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</si>
  <si>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</si>
  <si>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</si>
  <si>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</si>
  <si>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</si>
  <si>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</si>
  <si>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</si>
  <si>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</si>
  <si>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</si>
  <si>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</si>
  <si>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</si>
  <si>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</si>
  <si>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</si>
  <si>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</si>
  <si>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</si>
  <si>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</si>
  <si>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</si>
  <si>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</si>
  <si>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</si>
  <si>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</si>
  <si>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</si>
  <si>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</si>
  <si>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</si>
  <si>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</si>
  <si>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</si>
  <si>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</si>
  <si>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</si>
  <si>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</si>
  <si>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</si>
  <si>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</si>
  <si>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</si>
  <si>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</si>
  <si>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</si>
  <si>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</si>
  <si>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</si>
  <si>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</si>
  <si>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</si>
  <si>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</si>
  <si>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</si>
  <si>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</si>
  <si>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</si>
  <si>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</si>
  <si>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</si>
  <si>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</si>
  <si>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</si>
  <si>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</si>
  <si>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</si>
  <si>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</si>
  <si>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</si>
  <si>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</si>
  <si>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</si>
  <si>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</si>
  <si>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</si>
  <si>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</si>
  <si>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</si>
  <si>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</si>
  <si>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</si>
  <si>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</si>
  <si>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</si>
  <si>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</si>
  <si>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</si>
  <si>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</si>
  <si>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</si>
  <si>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</si>
  <si>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</si>
  <si>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</si>
  <si>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</si>
  <si>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</si>
  <si>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</si>
  <si>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</si>
  <si>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</si>
  <si>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</si>
  <si>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</si>
  <si>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</si>
  <si>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</si>
  <si>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</si>
  <si>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</si>
  <si>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</si>
  <si>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</si>
  <si>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</si>
  <si>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</si>
  <si>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</si>
  <si>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</si>
  <si>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</si>
  <si>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</si>
  <si>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</si>
  <si>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</si>
  <si>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</si>
  <si>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</si>
  <si>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</si>
  <si>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</si>
  <si>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</si>
  <si>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</si>
  <si>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</si>
  <si>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</si>
  <si>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</si>
  <si>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</si>
  <si>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</si>
  <si>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</si>
  <si>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</si>
  <si>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</si>
  <si>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</si>
  <si>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</si>
  <si>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</si>
  <si>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</si>
  <si>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</si>
  <si>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</si>
  <si>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</si>
  <si>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</si>
  <si>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</si>
  <si>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</si>
  <si>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</si>
  <si>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</si>
  <si>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</si>
  <si>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</si>
  <si>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</si>
  <si>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</si>
  <si>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</si>
  <si>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</si>
  <si>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</si>
  <si>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</si>
  <si>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</si>
  <si>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</si>
  <si>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</si>
  <si>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</si>
  <si>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</si>
  <si>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</si>
  <si>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</si>
  <si>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</si>
  <si>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</si>
  <si>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</si>
  <si>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</si>
  <si>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</si>
  <si>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</si>
  <si>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</si>
  <si>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</si>
  <si>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</si>
  <si>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</si>
  <si>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</si>
  <si>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</si>
  <si>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</si>
  <si>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</si>
  <si>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</si>
  <si>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</si>
  <si>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</si>
  <si>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</si>
  <si>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</si>
  <si>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</si>
  <si>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</si>
  <si>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</si>
  <si>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</si>
  <si>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</si>
  <si>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</si>
  <si>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</si>
  <si>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</si>
  <si>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</si>
  <si>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</si>
  <si>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</si>
  <si>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</si>
  <si>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</si>
  <si>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</si>
  <si>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</si>
  <si>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</si>
  <si>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</si>
  <si>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</si>
  <si>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</si>
  <si>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</si>
  <si>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</si>
  <si>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</si>
  <si>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</si>
  <si>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</si>
  <si>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</si>
  <si>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</si>
  <si>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</si>
  <si>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</si>
  <si>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</si>
  <si>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</si>
  <si>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</si>
  <si>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</si>
  <si>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</si>
  <si>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</si>
  <si>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</si>
  <si>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</si>
  <si>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</si>
  <si>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</si>
  <si>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</si>
  <si>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</si>
  <si>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</si>
  <si>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</si>
  <si>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</si>
  <si>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</si>
  <si>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</si>
  <si>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</si>
  <si>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</si>
  <si>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</si>
  <si>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</si>
  <si>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</si>
  <si>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</si>
  <si>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</si>
  <si>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</si>
  <si>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</si>
  <si>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</si>
  <si>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</si>
  <si>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</si>
  <si>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</si>
  <si>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</si>
  <si>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</si>
  <si>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</si>
  <si>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</si>
  <si>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</si>
  <si>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</si>
  <si>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</si>
  <si>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</si>
  <si>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</si>
  <si>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</si>
  <si>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</si>
  <si>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</si>
  <si>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</si>
  <si>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</si>
  <si>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</si>
  <si>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</si>
  <si>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</si>
  <si>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</si>
  <si>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</si>
  <si>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</si>
  <si>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</si>
  <si>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</si>
  <si>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</si>
  <si>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</si>
  <si>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</si>
  <si>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</si>
  <si>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</si>
  <si>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</si>
  <si>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</si>
  <si>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</si>
  <si>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</si>
  <si>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</si>
  <si>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</si>
  <si>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</si>
  <si>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</si>
  <si>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</si>
  <si>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</si>
  <si>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</si>
  <si>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</si>
  <si>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</si>
  <si>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</si>
  <si>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</si>
  <si>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</si>
  <si>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</si>
  <si>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</si>
  <si>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</si>
  <si>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</si>
  <si>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</si>
  <si>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</si>
  <si>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</si>
  <si>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</si>
  <si>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</si>
  <si>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</si>
  <si>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</si>
  <si>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</si>
  <si>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</si>
  <si>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</si>
  <si>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</si>
  <si>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</si>
  <si>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</si>
  <si>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</si>
  <si>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</si>
  <si>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</si>
  <si>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</si>
  <si>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</si>
  <si>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</si>
  <si>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</si>
  <si>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</si>
  <si>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</si>
  <si>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</si>
  <si>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</si>
  <si>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</si>
  <si>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</si>
  <si>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</si>
  <si>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</si>
  <si>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</si>
  <si>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</si>
  <si>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</si>
  <si>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</si>
  <si>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</si>
  <si>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</si>
  <si>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</si>
  <si>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</si>
  <si>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</si>
  <si>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</si>
  <si>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</si>
  <si>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</si>
  <si>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</si>
  <si>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</si>
  <si>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</si>
  <si>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</si>
  <si>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</si>
  <si>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</si>
  <si>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</si>
  <si>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</si>
  <si>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</si>
  <si>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</si>
  <si>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</si>
  <si>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</si>
  <si>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</si>
  <si>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</si>
  <si>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</si>
  <si>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</si>
  <si>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</si>
  <si>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</si>
  <si>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</si>
  <si>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</si>
  <si>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</si>
  <si>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</si>
  <si>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</si>
  <si>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</si>
  <si>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</si>
  <si>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</si>
  <si>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</si>
  <si>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</si>
  <si>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</si>
  <si>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</si>
  <si>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</si>
  <si>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</si>
  <si>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</si>
  <si>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</si>
  <si>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</si>
  <si>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</si>
  <si>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</si>
  <si>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</si>
  <si>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</si>
  <si>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</si>
  <si>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</si>
  <si>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</si>
  <si>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</si>
  <si>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</si>
  <si>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</si>
  <si>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</si>
  <si>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</si>
  <si>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</si>
  <si>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</si>
  <si>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</si>
  <si>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</si>
  <si>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</si>
  <si>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</si>
  <si>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</si>
  <si>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</si>
  <si>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</si>
  <si>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</si>
  <si>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</si>
  <si>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</si>
  <si>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</si>
  <si>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</si>
  <si>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</si>
  <si>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</si>
  <si>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</si>
  <si>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</si>
  <si>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</si>
  <si>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</si>
  <si>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</si>
  <si>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</si>
  <si>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</si>
  <si>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</si>
  <si>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</si>
  <si>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</si>
  <si>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</si>
  <si>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</si>
  <si>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</si>
  <si>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</si>
  <si>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</si>
  <si>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</si>
  <si>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</si>
  <si>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</si>
  <si>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</si>
  <si>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</si>
  <si>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</si>
  <si>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</si>
  <si>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</si>
  <si>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</si>
  <si>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</si>
  <si>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</si>
  <si>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</si>
  <si>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</si>
  <si>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</si>
  <si>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</si>
  <si>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</si>
  <si>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</si>
  <si>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</si>
  <si>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</si>
  <si>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</si>
  <si>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</si>
  <si>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</si>
  <si>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</si>
  <si>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</si>
  <si>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</si>
  <si>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</si>
  <si>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</si>
  <si>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</si>
  <si>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</si>
  <si>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</si>
  <si>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</si>
  <si>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</si>
  <si>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</si>
  <si>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</si>
  <si>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</si>
  <si>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</si>
  <si>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</si>
  <si>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</si>
  <si>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</si>
  <si>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</si>
  <si>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</si>
  <si>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</si>
  <si>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</si>
  <si>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</si>
  <si>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</si>
  <si>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</si>
  <si>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</si>
  <si>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</si>
  <si>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</si>
  <si>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</si>
  <si>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</si>
  <si>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</si>
  <si>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</si>
  <si>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</si>
  <si>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</si>
  <si>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</si>
  <si>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</si>
  <si>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</si>
  <si>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</si>
  <si>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</si>
  <si>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</si>
  <si>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</si>
  <si>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</si>
  <si>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</si>
  <si>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</si>
  <si>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</si>
  <si>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</si>
  <si>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</si>
  <si>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</si>
  <si>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</si>
  <si>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</si>
  <si>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</si>
  <si>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</si>
  <si>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</si>
  <si>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</si>
  <si>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</si>
  <si>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</si>
  <si>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</si>
  <si>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</si>
  <si>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</si>
  <si>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</si>
  <si>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</si>
  <si>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</si>
  <si>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</si>
  <si>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</si>
  <si>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</si>
  <si>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</si>
  <si>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</si>
  <si>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</si>
  <si>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</si>
  <si>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</si>
  <si>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</si>
  <si>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</si>
  <si>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</si>
  <si>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</si>
  <si>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</si>
  <si>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</si>
  <si>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</si>
  <si>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</si>
  <si>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</si>
  <si>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</si>
  <si>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</si>
  <si>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</si>
  <si>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</si>
  <si>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</si>
  <si>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</si>
  <si>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</si>
  <si>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</si>
  <si>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</si>
  <si>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</si>
  <si>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</si>
  <si>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</si>
  <si>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</si>
  <si>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</si>
  <si>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</si>
  <si>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</si>
  <si>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</si>
  <si>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</si>
  <si>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</si>
  <si>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</si>
  <si>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</si>
  <si>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</si>
  <si>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</si>
  <si>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</si>
  <si>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</si>
  <si>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</si>
  <si>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</si>
  <si>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</si>
  <si>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</si>
  <si>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</si>
  <si>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</si>
  <si>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</si>
  <si>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</si>
  <si>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</si>
  <si>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</si>
  <si>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</si>
  <si>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</si>
  <si>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</si>
  <si>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</si>
  <si>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</si>
  <si>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</si>
  <si>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</si>
  <si>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</si>
  <si>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</si>
  <si>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</si>
  <si>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</si>
  <si>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</si>
  <si>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</si>
  <si>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</si>
  <si>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</si>
  <si>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</si>
  <si>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</si>
  <si>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</si>
  <si>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</si>
  <si>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</si>
  <si>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</si>
  <si>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</si>
  <si>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</si>
  <si>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</si>
  <si>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</si>
  <si>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</si>
  <si>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</si>
  <si>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</si>
  <si>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</si>
  <si>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</si>
  <si>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</si>
  <si>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</si>
  <si>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</si>
  <si>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</si>
  <si>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</si>
  <si>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</si>
  <si>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</si>
  <si>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</si>
  <si>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</si>
  <si>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</si>
  <si>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</si>
  <si>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</si>
  <si>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</si>
  <si>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</si>
  <si>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</si>
  <si>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</si>
  <si>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</si>
  <si>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</si>
  <si>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</si>
  <si>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</si>
  <si>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</si>
  <si>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</si>
  <si>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</si>
  <si>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</si>
  <si>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</si>
  <si>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</si>
  <si>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</si>
  <si>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</si>
  <si>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</si>
  <si>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</si>
  <si>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</si>
  <si>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</si>
  <si>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</si>
  <si>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</si>
  <si>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</si>
  <si>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</si>
  <si>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</si>
  <si>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</si>
  <si>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</si>
  <si>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</si>
  <si>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</si>
  <si>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</si>
  <si>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</si>
  <si>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</si>
  <si>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</si>
  <si>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</si>
  <si>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</si>
  <si>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</si>
  <si>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</si>
  <si>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</si>
  <si>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</si>
  <si>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</si>
  <si>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</si>
  <si>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</si>
  <si>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</si>
  <si>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</si>
  <si>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</si>
  <si>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</si>
  <si>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</si>
  <si>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</si>
  <si>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</si>
  <si>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</si>
  <si>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</si>
  <si>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</si>
  <si>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</si>
  <si>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</si>
  <si>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</si>
  <si>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</si>
  <si>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</si>
  <si>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</si>
  <si>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</si>
  <si>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</si>
  <si>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</si>
  <si>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</si>
  <si>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</si>
  <si>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</si>
  <si>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</si>
  <si>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</si>
  <si>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</si>
  <si>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</si>
  <si>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</si>
  <si>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</si>
  <si>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</si>
  <si>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</si>
  <si>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</si>
  <si>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</si>
  <si>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</si>
  <si>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</si>
  <si>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</si>
  <si>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</si>
  <si>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</si>
  <si>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</si>
  <si>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</si>
  <si>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</si>
  <si>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</si>
  <si>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</si>
  <si>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</si>
  <si>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</si>
  <si>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</si>
  <si>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</si>
  <si>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</si>
  <si>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</si>
  <si>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</si>
  <si>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</si>
  <si>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</si>
  <si>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</si>
  <si>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</si>
  <si>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</si>
  <si>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</si>
  <si>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</si>
  <si>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</si>
  <si>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</si>
  <si>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</si>
  <si>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</si>
  <si>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</si>
  <si>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</si>
  <si>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</si>
  <si>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</si>
  <si>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</si>
  <si>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</si>
  <si>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</si>
  <si>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</si>
  <si>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</si>
  <si>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</si>
  <si>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</si>
  <si>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</si>
  <si>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</si>
  <si>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</si>
  <si>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</si>
  <si>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</si>
  <si>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</si>
  <si>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</si>
  <si>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</si>
  <si>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</si>
  <si>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</si>
  <si>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</si>
  <si>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</si>
  <si>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</si>
  <si>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</si>
  <si>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</si>
  <si>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</si>
  <si>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</si>
  <si>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</si>
  <si>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</si>
  <si>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</si>
  <si>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</si>
  <si>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</si>
  <si>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</si>
  <si>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</si>
  <si>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</si>
  <si>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</si>
  <si>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</si>
  <si>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</si>
  <si>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</si>
  <si>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</si>
  <si>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</si>
  <si>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</si>
  <si>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</si>
  <si>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</si>
  <si>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</si>
  <si>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</si>
  <si>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</si>
  <si>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</si>
  <si>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</si>
  <si>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</si>
  <si>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</si>
  <si>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</si>
  <si>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</si>
  <si>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</si>
  <si>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</si>
  <si>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</si>
  <si>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</si>
  <si>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</si>
  <si>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</si>
  <si>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</si>
  <si>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</si>
  <si>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</si>
  <si>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</si>
  <si>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</si>
  <si>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</si>
  <si>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</si>
  <si>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</si>
  <si>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</si>
  <si>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</si>
  <si>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</si>
  <si>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</si>
  <si>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</si>
  <si>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</si>
  <si>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</si>
  <si>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</si>
  <si>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</si>
  <si>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</si>
  <si>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</si>
  <si>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</si>
  <si>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</si>
  <si>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</si>
  <si>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</si>
  <si>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</si>
  <si>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</si>
  <si>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</si>
  <si>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</si>
  <si>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</si>
  <si>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</si>
  <si>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</si>
  <si>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</si>
  <si>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</si>
  <si>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</si>
  <si>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</si>
  <si>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</si>
  <si>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</si>
  <si>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</si>
  <si>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</si>
  <si>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</si>
  <si>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</si>
  <si>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</si>
  <si>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</si>
  <si>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</si>
  <si>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</si>
  <si>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</si>
  <si>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</si>
  <si>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</si>
  <si>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</si>
  <si>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</si>
  <si>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</si>
  <si>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</si>
  <si>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</si>
  <si>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</si>
  <si>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</si>
  <si>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</si>
  <si>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</si>
  <si>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</si>
  <si>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</si>
  <si>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</si>
  <si>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</si>
  <si>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</si>
  <si>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</si>
  <si>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</si>
  <si>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</si>
  <si>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</si>
  <si>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</si>
  <si>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</si>
  <si>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</si>
  <si>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</si>
  <si>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</si>
  <si>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</si>
  <si>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</si>
  <si>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</si>
  <si>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</si>
  <si>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</si>
  <si>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</si>
  <si>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</si>
  <si>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</si>
  <si>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</si>
  <si>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</si>
  <si>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</si>
  <si>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</si>
  <si>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</si>
  <si>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</si>
  <si>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</si>
  <si>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</si>
  <si>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</si>
  <si>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</si>
  <si>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</si>
  <si>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</si>
  <si>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</si>
  <si>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</si>
  <si>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</si>
  <si>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</si>
  <si>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</si>
  <si>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</si>
  <si>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</si>
  <si>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</si>
  <si>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</si>
  <si>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</si>
  <si>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</si>
  <si>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</si>
  <si>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</si>
  <si>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</si>
  <si>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</si>
  <si>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</si>
  <si>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</si>
  <si>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</si>
  <si>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</si>
  <si>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</si>
  <si>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</si>
  <si>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</si>
  <si>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</si>
  <si>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</si>
  <si>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</si>
  <si>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</si>
  <si>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</si>
  <si>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</si>
  <si>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</si>
  <si>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</si>
  <si>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</si>
  <si>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</si>
  <si>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</si>
  <si>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</si>
  <si>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</si>
  <si>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</si>
  <si>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</si>
  <si>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</si>
  <si>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</si>
  <si>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</si>
  <si>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</si>
  <si>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</si>
  <si>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</si>
  <si>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</si>
  <si>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</si>
  <si>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</si>
  <si>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</si>
  <si>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</si>
  <si>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</si>
  <si>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</si>
  <si>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</si>
  <si>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</si>
  <si>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</si>
  <si>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</si>
  <si>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</si>
  <si>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</si>
  <si>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</si>
  <si>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</si>
  <si>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</si>
  <si>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</si>
  <si>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</si>
  <si>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</si>
  <si>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</si>
  <si>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</si>
  <si>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</si>
  <si>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</si>
  <si>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</si>
  <si>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</si>
  <si>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</si>
  <si>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</si>
  <si>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</si>
  <si>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</si>
  <si>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</si>
  <si>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</si>
  <si>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</si>
  <si>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</si>
  <si>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</si>
  <si>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</si>
  <si>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</si>
  <si>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</si>
  <si>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</si>
  <si>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</si>
  <si>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</si>
  <si>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</si>
  <si>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</si>
  <si>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</si>
  <si>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</si>
  <si>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</si>
  <si>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</si>
  <si>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</si>
  <si>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</si>
  <si>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</si>
  <si>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</si>
  <si>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</si>
  <si>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</si>
  <si>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</si>
  <si>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</si>
  <si>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</si>
  <si>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</si>
  <si>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</si>
  <si>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</si>
  <si>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</si>
  <si>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</si>
  <si>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</si>
  <si>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</si>
  <si>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</si>
  <si>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</si>
  <si>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</si>
  <si>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</si>
  <si>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</si>
  <si>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</si>
  <si>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</si>
  <si>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</si>
  <si>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</si>
  <si>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</si>
  <si>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</si>
  <si>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</si>
  <si>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</si>
  <si>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</si>
  <si>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</si>
  <si>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</si>
  <si>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</si>
  <si>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</si>
  <si>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</si>
  <si>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</si>
  <si>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</si>
  <si>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</si>
  <si>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</si>
  <si>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</si>
  <si>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</si>
  <si>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</si>
  <si>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</si>
  <si>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</si>
  <si>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</si>
  <si>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</si>
  <si>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</si>
  <si>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</si>
  <si>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</si>
  <si>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</si>
  <si>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</si>
  <si>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</si>
  <si>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</si>
  <si>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</si>
  <si>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</si>
  <si>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</si>
  <si>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</si>
  <si>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</si>
  <si>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</si>
  <si>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</si>
  <si>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</si>
  <si>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</si>
  <si>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</si>
  <si>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</si>
  <si>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</si>
  <si>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</si>
  <si>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</si>
  <si>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</si>
  <si>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</si>
  <si>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</si>
  <si>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</si>
  <si>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</si>
  <si>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</si>
  <si>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</si>
  <si>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</si>
  <si>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</si>
  <si>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</si>
  <si>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</si>
  <si>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</si>
  <si>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</si>
  <si>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</si>
  <si>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</si>
  <si>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</si>
  <si>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</si>
  <si>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</si>
  <si>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</si>
  <si>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</si>
  <si>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</si>
  <si>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</si>
  <si>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</si>
  <si>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</si>
  <si>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</si>
  <si>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</si>
  <si>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</si>
  <si>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</si>
  <si>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</si>
  <si>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</si>
  <si>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</si>
  <si>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</si>
  <si>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</si>
  <si>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</si>
  <si>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</si>
  <si>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</si>
  <si>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</si>
  <si>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</si>
  <si>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</si>
  <si>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</si>
  <si>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</si>
  <si>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</si>
  <si>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</si>
  <si>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</si>
  <si>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</si>
  <si>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</si>
  <si>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</si>
  <si>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</si>
  <si>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</si>
  <si>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</si>
  <si>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</si>
  <si>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</si>
  <si>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</si>
  <si>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</si>
  <si>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</si>
  <si>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</si>
  <si>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</si>
  <si>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</si>
  <si>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</si>
  <si>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</si>
  <si>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</si>
  <si>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</si>
  <si>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</si>
  <si>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</si>
  <si>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</si>
  <si>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</si>
  <si>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</si>
  <si>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</si>
  <si>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</si>
  <si>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</si>
  <si>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</si>
  <si>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</si>
  <si>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</si>
  <si>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</si>
  <si>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</si>
  <si>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</si>
  <si>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</si>
  <si>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</si>
  <si>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</si>
  <si>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</si>
  <si>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</si>
  <si>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</si>
  <si>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</si>
  <si>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</si>
  <si>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</si>
  <si>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</si>
  <si>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</si>
  <si>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</si>
  <si>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</si>
  <si>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</si>
  <si>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</si>
  <si>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</si>
  <si>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</si>
  <si>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</si>
  <si>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</si>
  <si>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</si>
  <si>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</si>
  <si>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</si>
  <si>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</si>
  <si>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</si>
  <si>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</si>
  <si>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</si>
  <si>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</si>
  <si>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</si>
  <si>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</si>
  <si>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</si>
  <si>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</si>
  <si>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</si>
  <si>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</si>
  <si>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</si>
  <si>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</si>
  <si>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</si>
  <si>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</si>
  <si>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</si>
  <si>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</si>
  <si>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</si>
  <si>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</si>
  <si>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</si>
  <si>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</si>
  <si>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</si>
  <si>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</si>
  <si>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</si>
  <si>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</si>
  <si>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</si>
  <si>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</si>
  <si>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</si>
  <si>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</si>
  <si>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</si>
  <si>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</si>
  <si>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</si>
  <si>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</si>
  <si>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</si>
  <si>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</si>
  <si>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</si>
  <si>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</si>
  <si>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</si>
  <si>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</si>
  <si>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</si>
  <si>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</si>
  <si>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</si>
  <si>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</si>
  <si>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</si>
  <si>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</si>
  <si>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</si>
  <si>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</si>
  <si>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</si>
  <si>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</si>
  <si>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</si>
  <si>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</si>
  <si>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</si>
  <si>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</si>
  <si>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</si>
  <si>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</si>
  <si>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</si>
  <si>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</si>
  <si>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</si>
  <si>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</si>
  <si>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</si>
  <si>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</si>
  <si>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</si>
  <si>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</si>
  <si>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</si>
  <si>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</si>
  <si>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</si>
  <si>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</si>
  <si>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</si>
  <si>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</si>
  <si>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</si>
  <si>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</si>
  <si>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</si>
  <si>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</si>
  <si>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</si>
  <si>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</si>
  <si>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</si>
  <si>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</si>
  <si>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</si>
  <si>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</si>
  <si>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</si>
  <si>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</si>
  <si>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</si>
  <si>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</si>
  <si>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</si>
  <si>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</si>
  <si>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</si>
  <si>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</si>
  <si>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</si>
  <si>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</si>
  <si>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</si>
  <si>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</si>
  <si>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</si>
  <si>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</si>
  <si>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</si>
  <si>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</si>
  <si>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</si>
  <si>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</si>
  <si>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</si>
  <si>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</si>
  <si>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</si>
  <si>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</si>
  <si>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</si>
  <si>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</si>
  <si>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</si>
  <si>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</si>
  <si>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</si>
  <si>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</si>
  <si>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</si>
  <si>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</si>
  <si>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</si>
  <si>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</si>
  <si>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</si>
  <si>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</si>
  <si>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</si>
  <si>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</si>
  <si>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</si>
  <si>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</si>
  <si>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</si>
  <si>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</si>
  <si>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</si>
  <si>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</si>
  <si>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</si>
  <si>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</si>
  <si>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</si>
  <si>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</si>
  <si>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</si>
  <si>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</si>
  <si>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</si>
  <si>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</si>
  <si>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</si>
  <si>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</si>
  <si>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</si>
  <si>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</si>
  <si>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</si>
  <si>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</si>
  <si>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</si>
  <si>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</si>
  <si>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</si>
  <si>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</si>
  <si>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</si>
  <si>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</si>
  <si>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</si>
  <si>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</si>
  <si>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</si>
  <si>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</si>
  <si>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</si>
  <si>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</si>
  <si>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</si>
  <si>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</si>
  <si>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</si>
  <si>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</si>
  <si>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</si>
  <si>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</si>
  <si>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</si>
  <si>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</si>
  <si>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</si>
  <si>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</si>
  <si>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</si>
  <si>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</si>
  <si>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</si>
  <si>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</si>
  <si>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</si>
  <si>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</si>
  <si>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</si>
  <si>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</si>
  <si>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</si>
  <si>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</si>
  <si>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</si>
  <si>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</si>
  <si>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</si>
  <si>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</si>
  <si>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</si>
  <si>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</si>
  <si>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</si>
  <si>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</si>
  <si>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</si>
  <si>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</si>
  <si>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</si>
  <si>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</si>
  <si>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</si>
  <si>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</si>
  <si>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</si>
  <si>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</si>
  <si>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</si>
  <si>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</si>
  <si>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</si>
  <si>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</si>
  <si>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</si>
  <si>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</si>
  <si>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</si>
  <si>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</si>
  <si>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</si>
  <si>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</si>
  <si>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</si>
  <si>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</si>
  <si>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</si>
  <si>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</si>
  <si>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</si>
  <si>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</si>
  <si>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</si>
  <si>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</si>
  <si>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</si>
  <si>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</si>
  <si>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</si>
  <si>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</si>
  <si>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</si>
  <si>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</si>
  <si>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</si>
  <si>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</si>
  <si>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</si>
  <si>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</si>
  <si>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</si>
  <si>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</si>
  <si>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</si>
  <si>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</si>
  <si>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</si>
  <si>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</si>
  <si>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</si>
  <si>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</si>
  <si>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</si>
  <si>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</si>
  <si>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</si>
  <si>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</si>
  <si>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</si>
  <si>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</si>
  <si>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</si>
  <si>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</si>
  <si>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</si>
  <si>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</si>
  <si>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</si>
  <si>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</si>
  <si>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</si>
  <si>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</si>
  <si>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</si>
  <si>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</si>
  <si>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</si>
  <si>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</si>
  <si>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</si>
  <si>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</si>
  <si>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</si>
  <si>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</si>
  <si>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</si>
  <si>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</si>
  <si>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</si>
  <si>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</si>
  <si>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</si>
  <si>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</si>
  <si>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</si>
  <si>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</si>
  <si>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</si>
  <si>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</si>
  <si>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</si>
  <si>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</si>
  <si>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</si>
  <si>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</si>
  <si>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</si>
  <si>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</si>
  <si>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</si>
  <si>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</si>
  <si>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</si>
  <si>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</si>
  <si>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</si>
  <si>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</si>
  <si>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</si>
  <si>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</si>
  <si>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</si>
  <si>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</si>
  <si>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</si>
  <si>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</si>
  <si>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</si>
  <si>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</si>
  <si>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</si>
  <si>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</si>
  <si>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</si>
  <si>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</si>
  <si>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</si>
  <si>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</si>
  <si>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</si>
  <si>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</si>
  <si>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</si>
  <si>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</si>
  <si>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</si>
  <si>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</si>
  <si>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</si>
  <si>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</si>
  <si>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</si>
  <si>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</si>
  <si>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</si>
  <si>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</si>
  <si>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</si>
  <si>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</si>
  <si>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</si>
  <si>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</si>
  <si>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</si>
  <si>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</si>
  <si>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</si>
  <si>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</si>
  <si>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</si>
  <si>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</si>
  <si>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</si>
  <si>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</si>
  <si>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</si>
  <si>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</si>
  <si>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</si>
  <si>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</si>
  <si>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</si>
  <si>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</si>
  <si>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</si>
  <si>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</si>
  <si>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</si>
  <si>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</si>
  <si>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</si>
  <si>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</si>
  <si>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</si>
  <si>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</si>
  <si>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</si>
  <si>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</si>
  <si>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</si>
  <si>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</si>
  <si>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</si>
  <si>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</si>
  <si>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</si>
  <si>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</si>
  <si>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</si>
  <si>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</si>
  <si>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</si>
  <si>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</si>
  <si>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</si>
  <si>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</si>
  <si>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</si>
  <si>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</si>
  <si>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</si>
  <si>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</si>
  <si>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</si>
  <si>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</si>
  <si>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</si>
  <si>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</si>
  <si>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</si>
  <si>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</si>
  <si>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</si>
  <si>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</si>
  <si>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</si>
  <si>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</si>
  <si>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</si>
  <si>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</si>
  <si>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</si>
  <si>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</si>
  <si>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</si>
  <si>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</si>
  <si>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</si>
  <si>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</si>
  <si>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</si>
  <si>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</si>
  <si>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</si>
  <si>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</si>
  <si>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</si>
  <si>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</si>
  <si>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</si>
  <si>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</si>
  <si>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</si>
  <si>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</si>
  <si>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</si>
  <si>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</si>
  <si>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</si>
  <si>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</si>
  <si>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</si>
  <si>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</si>
  <si>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</si>
  <si>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</si>
  <si>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</si>
  <si>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</si>
  <si>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</si>
  <si>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</si>
  <si>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</si>
  <si>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</si>
  <si>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</si>
  <si>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</si>
  <si>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</si>
  <si>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</si>
  <si>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</si>
  <si>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</si>
  <si>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</si>
  <si>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</si>
  <si>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</si>
  <si>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</si>
  <si>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</si>
  <si>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</si>
  <si>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</si>
  <si>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</si>
  <si>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</si>
  <si>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</si>
  <si>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</si>
  <si>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</si>
  <si>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</si>
  <si>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</si>
  <si>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</si>
  <si>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</si>
  <si>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</si>
  <si>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</si>
  <si>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</si>
  <si>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</si>
  <si>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</si>
  <si>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</si>
  <si>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</si>
  <si>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</si>
  <si>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</si>
  <si>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</si>
  <si>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</si>
  <si>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</si>
  <si>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</si>
  <si>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</si>
  <si>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</si>
  <si>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</si>
  <si>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</si>
  <si>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</si>
  <si>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</si>
  <si>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</si>
  <si>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</si>
  <si>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</si>
  <si>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</si>
  <si>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</si>
  <si>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</si>
  <si>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</si>
  <si>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</si>
  <si>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</si>
  <si>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</si>
  <si>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</si>
  <si>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</si>
  <si>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</si>
  <si>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</si>
  <si>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</si>
  <si>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</si>
  <si>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</si>
  <si>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</si>
  <si>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</si>
  <si>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</si>
  <si>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</si>
  <si>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</si>
  <si>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</si>
  <si>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</si>
  <si>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</si>
  <si>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</si>
  <si>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</si>
  <si>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</si>
  <si>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</si>
  <si>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</si>
  <si>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</si>
  <si>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</si>
  <si>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</si>
  <si>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</si>
  <si>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</si>
  <si>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</si>
  <si>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</si>
  <si>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</si>
  <si>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</si>
  <si>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</si>
  <si>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</si>
  <si>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</si>
  <si>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</si>
  <si>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</si>
  <si>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</si>
  <si>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</si>
  <si>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</si>
  <si>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</si>
  <si>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</si>
  <si>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</si>
  <si>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</si>
  <si>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</si>
  <si>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</si>
  <si>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</si>
  <si>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</si>
  <si>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</si>
  <si>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</si>
  <si>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</si>
  <si>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</si>
  <si>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</si>
  <si>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</si>
  <si>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</si>
  <si>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</si>
  <si>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</si>
  <si>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</si>
  <si>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</si>
  <si>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</si>
  <si>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</si>
  <si>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</si>
  <si>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</si>
  <si>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</si>
  <si>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</si>
  <si>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</si>
  <si>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</si>
  <si>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</si>
  <si>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</si>
  <si>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</si>
  <si>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</si>
  <si>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</si>
  <si>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</si>
  <si>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</si>
  <si>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</si>
  <si>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</si>
  <si>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</si>
  <si>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</si>
  <si>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</si>
  <si>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</si>
  <si>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</si>
  <si>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</si>
  <si>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</si>
  <si>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</si>
  <si>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</si>
  <si>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</si>
  <si>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</si>
  <si>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</si>
  <si>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</si>
  <si>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</si>
  <si>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</si>
  <si>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</si>
  <si>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</si>
  <si>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</si>
  <si>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</si>
  <si>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</si>
  <si>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</si>
  <si>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</si>
  <si>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</si>
  <si>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</si>
  <si>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</si>
  <si>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</si>
  <si>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</si>
  <si>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</si>
  <si>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</si>
  <si>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</si>
  <si>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</si>
  <si>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</si>
  <si>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</si>
  <si>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</si>
  <si>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</si>
  <si>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</si>
  <si>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</si>
  <si>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</si>
  <si>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</si>
  <si>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</si>
  <si>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</si>
  <si>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</si>
  <si>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</si>
  <si>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</si>
  <si>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</si>
  <si>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</si>
  <si>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</si>
  <si>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</si>
  <si>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</si>
  <si>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</si>
  <si>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</si>
  <si>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</si>
  <si>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</si>
  <si>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</si>
  <si>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</si>
  <si>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</si>
  <si>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</si>
  <si>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</si>
  <si>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</si>
  <si>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</si>
  <si>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</si>
  <si>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</si>
  <si>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</si>
  <si>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</si>
  <si>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</si>
  <si>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</si>
  <si>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</si>
  <si>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</si>
  <si>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</si>
  <si>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</si>
  <si>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</si>
  <si>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</si>
  <si>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</si>
  <si>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</si>
  <si>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</si>
  <si>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</si>
  <si>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</si>
  <si>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</si>
  <si>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</si>
  <si>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</si>
  <si>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</si>
  <si>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</si>
  <si>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</si>
  <si>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</si>
  <si>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</si>
  <si>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</si>
  <si>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</si>
  <si>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</si>
  <si>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</si>
  <si>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</si>
  <si>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</si>
  <si>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</si>
  <si>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</si>
  <si>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</si>
  <si>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</si>
  <si>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</si>
  <si>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</si>
  <si>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</si>
  <si>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</si>
  <si>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</si>
  <si>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</si>
  <si>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</si>
  <si>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</si>
  <si>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</si>
  <si>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</si>
  <si>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</si>
  <si>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</si>
  <si>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</si>
  <si>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</si>
  <si>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</si>
  <si>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</si>
  <si>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</si>
  <si>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</si>
  <si>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</si>
  <si>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</si>
  <si>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</si>
  <si>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</si>
  <si>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</si>
  <si>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</si>
  <si>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</si>
  <si>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</si>
  <si>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</si>
  <si>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</si>
  <si>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</si>
  <si>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</si>
  <si>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</si>
  <si>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</si>
  <si>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</si>
  <si>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</si>
  <si>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</si>
  <si>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</si>
  <si>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</si>
  <si>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</si>
  <si>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</si>
  <si>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</si>
  <si>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</si>
  <si>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</si>
  <si>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</si>
  <si>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</si>
  <si>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</si>
  <si>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</si>
  <si>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</si>
  <si>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</si>
  <si>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</si>
  <si>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</si>
  <si>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</si>
  <si>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</si>
  <si>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</si>
  <si>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</si>
  <si>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</si>
  <si>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</si>
  <si>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</si>
  <si>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</si>
  <si>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</si>
  <si>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</si>
  <si>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</si>
  <si>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</si>
  <si>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</si>
  <si>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</si>
  <si>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</si>
  <si>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</si>
  <si>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</si>
  <si>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</si>
  <si>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</si>
  <si>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</si>
  <si>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</si>
  <si>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</si>
  <si>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</si>
  <si>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</si>
  <si>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</si>
  <si>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</si>
  <si>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</si>
  <si>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</si>
  <si>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</si>
  <si>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</si>
  <si>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</si>
  <si>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</si>
  <si>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</si>
  <si>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</si>
  <si>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</si>
  <si>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</si>
  <si>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</si>
  <si>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</si>
  <si>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</si>
  <si>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</si>
  <si>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</si>
  <si>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</si>
  <si>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</si>
  <si>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</si>
  <si>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</si>
  <si>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</si>
  <si>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</si>
  <si>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</si>
  <si>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</si>
  <si>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</si>
  <si>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</si>
  <si>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</si>
  <si>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</si>
  <si>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</si>
  <si>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</si>
  <si>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</si>
  <si>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</si>
  <si>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</si>
  <si>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</si>
  <si>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</si>
  <si>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</si>
  <si>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</si>
  <si>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</si>
  <si>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</si>
  <si>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</si>
  <si>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</si>
  <si>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</si>
  <si>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</si>
  <si>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</si>
  <si>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</si>
  <si>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</si>
  <si>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</si>
  <si>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</si>
  <si>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</si>
  <si>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</si>
  <si>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</si>
  <si>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</si>
  <si>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</si>
  <si>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</si>
  <si>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</si>
  <si>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</si>
  <si>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</si>
  <si>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</si>
  <si>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</si>
  <si>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</si>
  <si>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</si>
  <si>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</si>
  <si>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</si>
  <si>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</si>
  <si>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</si>
  <si>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</si>
  <si>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</si>
  <si>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</si>
  <si>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</si>
  <si>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</si>
  <si>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</si>
  <si>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</si>
  <si>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</si>
  <si>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</si>
  <si>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</si>
  <si>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</si>
  <si>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</si>
  <si>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</si>
  <si>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</si>
  <si>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</si>
  <si>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</si>
  <si>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</si>
  <si>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</si>
  <si>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</si>
  <si>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</si>
  <si>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</si>
  <si>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</si>
  <si>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</si>
  <si>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</si>
  <si>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</si>
  <si>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</si>
  <si>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</si>
  <si>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</si>
  <si>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</si>
  <si>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</si>
  <si>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</si>
  <si>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</si>
  <si>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</si>
  <si>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</si>
  <si>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</si>
  <si>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</si>
  <si>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</si>
  <si>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</si>
  <si>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</si>
  <si>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</si>
  <si>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</si>
  <si>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</si>
  <si>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</si>
  <si>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</si>
  <si>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</si>
  <si>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</si>
  <si>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</si>
  <si>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</si>
  <si>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</si>
  <si>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</si>
  <si>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</si>
  <si>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</si>
  <si>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</si>
  <si>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</si>
  <si>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</si>
  <si>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</si>
  <si>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</si>
  <si>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</si>
  <si>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</si>
  <si>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</si>
  <si>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</si>
  <si>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</si>
  <si>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</si>
  <si>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</si>
  <si>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</si>
  <si>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</si>
  <si>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</si>
  <si>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</si>
  <si>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</si>
  <si>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</si>
  <si>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</si>
  <si>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</si>
  <si>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</si>
  <si>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</si>
  <si>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</si>
  <si>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</si>
  <si>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</si>
  <si>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</si>
  <si>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</si>
  <si>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</si>
  <si>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</si>
  <si>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</si>
  <si>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</si>
  <si>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</si>
  <si>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</si>
  <si>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</si>
  <si>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</si>
  <si>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</si>
  <si>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</si>
  <si>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</si>
  <si>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</si>
  <si>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</si>
  <si>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</si>
  <si>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</si>
  <si>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</si>
  <si>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</si>
  <si>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</si>
  <si>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</si>
  <si>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</si>
  <si>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</si>
  <si>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</si>
  <si>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</si>
  <si>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</si>
  <si>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</si>
  <si>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</si>
  <si>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</si>
  <si>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</si>
  <si>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</si>
  <si>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</si>
  <si>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</si>
  <si>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</si>
  <si>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</si>
  <si>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</si>
  <si>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</si>
  <si>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</si>
  <si>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</si>
  <si>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</si>
  <si>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</si>
  <si>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</si>
  <si>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</si>
  <si>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</si>
  <si>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</si>
  <si>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</si>
  <si>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</si>
  <si>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</si>
  <si>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</si>
  <si>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</si>
  <si>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</si>
  <si>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</si>
  <si>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</si>
  <si>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</si>
  <si>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</si>
  <si>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</si>
  <si>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</si>
  <si>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</si>
  <si>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</si>
  <si>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</si>
  <si>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</si>
  <si>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</si>
  <si>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</si>
  <si>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</si>
  <si>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</si>
  <si>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</si>
  <si>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</si>
  <si>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</si>
  <si>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</si>
  <si>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</si>
  <si>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</si>
  <si>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</si>
  <si>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</si>
  <si>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</si>
  <si>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</si>
  <si>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</si>
  <si>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</si>
  <si>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</si>
  <si>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</si>
  <si>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</si>
  <si>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</si>
  <si>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</si>
  <si>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</si>
  <si>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</si>
  <si>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</si>
  <si>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</si>
  <si>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</si>
  <si>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</si>
  <si>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</si>
  <si>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</si>
  <si>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</si>
  <si>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</si>
  <si>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</si>
  <si>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</si>
  <si>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</si>
  <si>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</si>
  <si>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</si>
  <si>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</si>
  <si>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</si>
  <si>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</si>
  <si>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</si>
  <si>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</si>
  <si>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</si>
  <si>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</si>
  <si>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</si>
  <si>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</si>
  <si>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</si>
  <si>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</si>
  <si>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</si>
  <si>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</si>
  <si>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</si>
  <si>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</si>
  <si>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</si>
  <si>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</si>
  <si>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</si>
  <si>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</si>
  <si>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</si>
  <si>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</si>
  <si>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</si>
  <si>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</si>
  <si>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</si>
  <si>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</si>
  <si>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</si>
  <si>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</si>
  <si>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</si>
  <si>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</si>
  <si>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</si>
  <si>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</si>
  <si>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</si>
  <si>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</si>
  <si>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</si>
  <si>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</si>
  <si>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</si>
  <si>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</si>
  <si>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</si>
  <si>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</si>
  <si>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</si>
  <si>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</si>
  <si>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</si>
  <si>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</si>
  <si>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</si>
  <si>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</si>
  <si>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</si>
  <si>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</si>
  <si>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</si>
  <si>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</si>
  <si>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</si>
  <si>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</si>
  <si>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</si>
  <si>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</si>
  <si>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</si>
  <si>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</si>
  <si>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</si>
  <si>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</si>
  <si>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</si>
  <si>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</si>
  <si>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</si>
  <si>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</si>
  <si>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</si>
  <si>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</si>
  <si>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</si>
  <si>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</si>
  <si>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</si>
  <si>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</si>
  <si>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</si>
  <si>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</si>
  <si>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</si>
  <si>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</si>
  <si>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</si>
  <si>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</si>
  <si>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</si>
  <si>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</si>
  <si>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</si>
  <si>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</si>
  <si>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</si>
  <si>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</si>
  <si>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</si>
  <si>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</si>
  <si>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</si>
  <si>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</si>
  <si>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</si>
  <si>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</si>
  <si>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</si>
  <si>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</si>
  <si>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</si>
  <si>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</si>
  <si>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</si>
  <si>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</si>
  <si>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</si>
  <si>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</si>
  <si>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</si>
  <si>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</si>
  <si>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</si>
  <si>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</si>
  <si>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</si>
  <si>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</si>
  <si>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</si>
  <si>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</si>
  <si>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</si>
  <si>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</si>
  <si>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</si>
  <si>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</si>
  <si>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</si>
  <si>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</si>
  <si>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</si>
  <si>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</si>
  <si>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</si>
  <si>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</si>
  <si>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</si>
  <si>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</si>
  <si>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</si>
  <si>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</si>
  <si>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</si>
  <si>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</si>
  <si>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</si>
  <si>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</si>
  <si>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</si>
  <si>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</si>
  <si>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</si>
  <si>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</si>
  <si>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</si>
  <si>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</si>
  <si>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</si>
  <si>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</si>
  <si>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</si>
  <si>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</si>
  <si>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</si>
  <si>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</si>
  <si>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</si>
  <si>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</si>
  <si>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</si>
  <si>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</si>
  <si>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</si>
  <si>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</si>
  <si>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</si>
  <si>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</si>
  <si>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</si>
  <si>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</si>
  <si>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</si>
  <si>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</si>
  <si>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</si>
  <si>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</si>
  <si>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</si>
  <si>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</si>
  <si>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</si>
  <si>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</si>
  <si>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</si>
  <si>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</si>
  <si>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</si>
  <si>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</si>
  <si>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</si>
  <si>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</si>
  <si>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</si>
  <si>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</si>
  <si>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</si>
  <si>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</si>
  <si>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</si>
  <si>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</si>
  <si>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</si>
  <si>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</si>
  <si>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</si>
  <si>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</si>
  <si>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</si>
  <si>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</si>
  <si>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</si>
  <si>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</si>
  <si>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</si>
  <si>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</si>
  <si>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</si>
  <si>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</si>
  <si>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</si>
  <si>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</si>
  <si>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</si>
  <si>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</si>
  <si>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</si>
  <si>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</si>
  <si>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</si>
  <si>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</si>
  <si>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</si>
  <si>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</si>
  <si>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</si>
  <si>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</si>
  <si>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</si>
  <si>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</si>
  <si>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</si>
  <si>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</si>
  <si>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</si>
  <si>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</si>
  <si>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</si>
  <si>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</si>
  <si>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</si>
  <si>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</si>
  <si>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</si>
  <si>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</si>
  <si>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</si>
  <si>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</si>
  <si>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</si>
  <si>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</si>
  <si>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</si>
  <si>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</si>
  <si>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</si>
  <si>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</si>
  <si>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</si>
  <si>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</si>
  <si>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</si>
  <si>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</si>
  <si>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</si>
  <si>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</si>
  <si>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</si>
  <si>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</si>
  <si>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</si>
  <si>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</si>
  <si>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</si>
  <si>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</si>
  <si>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</si>
  <si>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</si>
  <si>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</si>
  <si>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</si>
  <si>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</si>
  <si>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</si>
  <si>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</si>
  <si>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</si>
  <si>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</si>
  <si>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</si>
  <si>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</si>
  <si>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</si>
  <si>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</si>
  <si>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</si>
  <si>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</si>
  <si>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</si>
  <si>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</si>
  <si>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</si>
  <si>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</si>
  <si>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</si>
  <si>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</si>
  <si>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</si>
  <si>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</si>
  <si>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</si>
  <si>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</si>
  <si>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</si>
  <si>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</si>
  <si>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</si>
  <si>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</si>
  <si>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</si>
  <si>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</si>
  <si>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</si>
  <si>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</si>
  <si>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</si>
  <si>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</si>
  <si>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</si>
  <si>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</si>
  <si>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</si>
  <si>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</si>
  <si>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</si>
  <si>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</si>
  <si>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</si>
  <si>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</si>
  <si>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</si>
  <si>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</si>
  <si>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</si>
  <si>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</si>
  <si>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</si>
  <si>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</si>
  <si>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</si>
  <si>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</si>
  <si>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</si>
  <si>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</si>
  <si>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</si>
  <si>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</si>
  <si>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</si>
  <si>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</si>
  <si>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</si>
  <si>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</si>
  <si>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</si>
  <si>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</si>
  <si>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</si>
  <si>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</si>
  <si>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</si>
  <si>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</si>
  <si>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</si>
  <si>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</si>
  <si>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</si>
  <si>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</si>
  <si>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</si>
  <si>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</si>
  <si>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</si>
  <si>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</si>
  <si>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</si>
  <si>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</si>
  <si>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</si>
  <si>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</si>
  <si>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</si>
  <si>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</si>
  <si>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</si>
  <si>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</si>
  <si>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</si>
  <si>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</si>
  <si>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</si>
  <si>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</si>
  <si>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</si>
  <si>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</si>
  <si>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</si>
  <si>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</si>
  <si>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</si>
  <si>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</si>
  <si>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</si>
  <si>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</si>
  <si>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</si>
  <si>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</si>
  <si>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</si>
  <si>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</si>
  <si>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</si>
  <si>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</si>
  <si>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</si>
  <si>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</si>
  <si>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</si>
  <si>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</si>
  <si>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</si>
  <si>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</si>
  <si>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</si>
  <si>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</si>
  <si>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</si>
  <si>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</si>
  <si>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</si>
  <si>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</si>
  <si>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</si>
  <si>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</si>
  <si>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</si>
  <si>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</si>
  <si>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</si>
  <si>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</si>
  <si>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</si>
  <si>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</si>
  <si>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</si>
  <si>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</si>
  <si>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</si>
  <si>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</si>
  <si>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</si>
  <si>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</si>
  <si>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</si>
  <si>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</si>
  <si>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</si>
  <si>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</si>
  <si>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</si>
  <si>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</si>
  <si>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</si>
  <si>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</si>
  <si>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</si>
  <si>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</si>
  <si>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</si>
  <si>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</si>
  <si>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</si>
  <si>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</si>
  <si>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</si>
  <si>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</si>
  <si>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</si>
  <si>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</si>
  <si>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</si>
  <si>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</si>
  <si>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</si>
  <si>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</si>
  <si>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</si>
  <si>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</si>
  <si>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</si>
  <si>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</si>
  <si>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</si>
  <si>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</si>
  <si>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</si>
  <si>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</si>
  <si>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</si>
  <si>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</si>
  <si>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</si>
  <si>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</si>
  <si>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</si>
  <si>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</si>
  <si>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</si>
  <si>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</si>
  <si>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</si>
  <si>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</si>
  <si>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</si>
  <si>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</si>
  <si>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</si>
  <si>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</si>
  <si>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</si>
  <si>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</si>
  <si>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</si>
  <si>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</si>
  <si>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</si>
  <si>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</si>
  <si>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</si>
  <si>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</si>
  <si>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</si>
  <si>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</si>
  <si>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</si>
  <si>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</si>
  <si>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</si>
  <si>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</si>
  <si>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</si>
  <si>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</si>
  <si>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</si>
  <si>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</si>
  <si>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</si>
  <si>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</si>
  <si>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</si>
  <si>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</si>
  <si>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</si>
  <si>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</si>
  <si>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</si>
  <si>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</si>
  <si>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</si>
  <si>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</si>
  <si>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</si>
  <si>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</si>
  <si>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</si>
  <si>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</si>
  <si>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</si>
  <si>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</si>
  <si>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</si>
  <si>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</si>
  <si>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</si>
  <si>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</si>
  <si>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</si>
  <si>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</si>
  <si>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</si>
  <si>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</si>
  <si>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</si>
  <si>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</si>
  <si>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</si>
  <si>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</si>
  <si>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</si>
  <si>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</si>
  <si>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</si>
  <si>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</si>
  <si>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</si>
  <si>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</si>
  <si>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</si>
  <si>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</si>
  <si>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</si>
  <si>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</si>
  <si>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</si>
  <si>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</si>
  <si>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</si>
  <si>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</si>
  <si>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</si>
  <si>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</si>
  <si>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</si>
  <si>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</si>
  <si>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</si>
  <si>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</si>
  <si>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</si>
  <si>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</si>
  <si>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</si>
  <si>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</si>
  <si>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</si>
  <si>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</si>
  <si>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</si>
  <si>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</si>
  <si>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</si>
  <si>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</si>
  <si>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</si>
  <si>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</si>
  <si>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</si>
  <si>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</si>
  <si>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</si>
  <si>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</si>
  <si>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</si>
  <si>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</si>
  <si>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</si>
  <si>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</si>
  <si>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</si>
  <si>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</si>
  <si>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</si>
  <si>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</si>
  <si>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</si>
  <si>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</si>
  <si>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</si>
  <si>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</si>
  <si>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</si>
  <si>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</si>
  <si>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</si>
  <si>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</si>
  <si>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</si>
  <si>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</si>
  <si>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</si>
  <si>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</si>
  <si>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</si>
  <si>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</si>
  <si>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</si>
  <si>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</si>
  <si>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</si>
  <si>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</si>
  <si>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</si>
  <si>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</si>
  <si>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</si>
  <si>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</si>
  <si>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</si>
  <si>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</si>
  <si>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</si>
  <si>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</si>
  <si>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</si>
  <si>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</si>
  <si>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</si>
  <si>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</si>
  <si>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</si>
  <si>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</si>
  <si>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</si>
  <si>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</si>
  <si>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</si>
  <si>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</si>
  <si>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</si>
  <si>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</si>
  <si>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</si>
  <si>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</si>
  <si>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</si>
  <si>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</si>
  <si>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</si>
  <si>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</si>
  <si>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</si>
  <si>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</si>
  <si>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</si>
  <si>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</si>
  <si>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</si>
  <si>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</si>
  <si>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</si>
  <si>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</si>
  <si>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</si>
  <si>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</si>
  <si>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</si>
  <si>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</si>
  <si>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</si>
  <si>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</si>
  <si>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</si>
  <si>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</si>
  <si>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</si>
  <si>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</si>
  <si>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</si>
  <si>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</si>
  <si>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</si>
  <si>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</si>
  <si>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</si>
  <si>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</si>
  <si>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</si>
  <si>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</si>
  <si>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</si>
  <si>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</si>
  <si>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</si>
  <si>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</si>
  <si>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</si>
  <si>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</si>
  <si>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</si>
  <si>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</si>
  <si>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</si>
  <si>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</si>
  <si>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</si>
  <si>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</si>
  <si>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</si>
  <si>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</si>
  <si>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</si>
  <si>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</si>
  <si>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</si>
  <si>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</si>
  <si>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</si>
  <si>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</si>
  <si>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</si>
  <si>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</si>
  <si>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</si>
  <si>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</si>
  <si>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</si>
  <si>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</si>
  <si>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</si>
  <si>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</si>
  <si>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</si>
  <si>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</si>
  <si>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</si>
  <si>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</si>
  <si>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</si>
  <si>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</si>
  <si>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</si>
  <si>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</si>
  <si>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</si>
  <si>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</si>
  <si>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</si>
  <si>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</si>
  <si>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</si>
  <si>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</si>
  <si>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</si>
  <si>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</si>
  <si>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</si>
  <si>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</si>
  <si>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</si>
  <si>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</si>
  <si>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</si>
  <si>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</si>
  <si>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</si>
  <si>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</si>
  <si>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</si>
  <si>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</si>
  <si>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</si>
  <si>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</si>
  <si>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</si>
  <si>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</si>
  <si>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</si>
  <si>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</si>
  <si>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</si>
  <si>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</si>
  <si>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</si>
  <si>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</si>
  <si>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</si>
  <si>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</si>
  <si>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</si>
  <si>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</si>
  <si>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</si>
  <si>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</si>
  <si>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</si>
  <si>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</si>
  <si>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</si>
  <si>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</si>
  <si>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</si>
  <si>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</si>
  <si>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</si>
  <si>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</si>
  <si>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</si>
  <si>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</si>
  <si>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</si>
  <si>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</si>
  <si>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</si>
  <si>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</si>
  <si>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</si>
  <si>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</si>
  <si>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</si>
  <si>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</si>
  <si>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</si>
  <si>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</si>
  <si>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</si>
  <si>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</si>
  <si>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</si>
  <si>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</si>
  <si>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</si>
  <si>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</si>
  <si>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</si>
  <si>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</si>
  <si>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</si>
  <si>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</si>
  <si>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</si>
  <si>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</si>
  <si>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</si>
  <si>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</si>
  <si>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</si>
  <si>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</si>
  <si>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</si>
  <si>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</si>
  <si>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</si>
  <si>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</si>
  <si>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</si>
  <si>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</si>
  <si>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</si>
  <si>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</si>
  <si>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</si>
  <si>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</si>
  <si>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</si>
  <si>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</si>
  <si>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</si>
  <si>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</si>
  <si>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</si>
  <si>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</si>
  <si>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</si>
  <si>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</si>
  <si>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</si>
  <si>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</si>
  <si>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</si>
  <si>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</si>
  <si>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</si>
  <si>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</si>
  <si>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</si>
  <si>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</si>
  <si>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</si>
  <si>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</si>
  <si>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</si>
  <si>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</si>
  <si>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</si>
  <si>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</si>
  <si>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</si>
  <si>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</si>
  <si>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</si>
  <si>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</si>
  <si>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</si>
  <si>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</si>
  <si>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</si>
  <si>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</si>
  <si>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</si>
  <si>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</si>
  <si>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</si>
  <si>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</si>
  <si>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</si>
  <si>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</si>
  <si>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</si>
  <si>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</si>
  <si>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</si>
  <si>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</si>
  <si>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</si>
  <si>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</si>
  <si>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</si>
  <si>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</si>
  <si>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</si>
  <si>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</si>
  <si>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</si>
  <si>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</si>
  <si>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</si>
  <si>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</si>
  <si>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</si>
  <si>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</si>
  <si>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</si>
  <si>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</si>
  <si>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</si>
  <si>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</si>
  <si>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</si>
  <si>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</si>
  <si>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</si>
  <si>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</si>
  <si>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</si>
  <si>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</si>
  <si>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</si>
  <si>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</si>
  <si>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</si>
  <si>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</si>
  <si>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</si>
  <si>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</si>
  <si>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</si>
  <si>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</si>
  <si>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</si>
  <si>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</si>
  <si>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</si>
  <si>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</si>
  <si>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</si>
  <si>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</si>
  <si>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</si>
  <si>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</si>
  <si>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</si>
  <si>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</si>
  <si>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</si>
  <si>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</si>
  <si>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</si>
  <si>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</si>
  <si>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</si>
  <si>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</si>
  <si>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</si>
  <si>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</si>
  <si>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</si>
  <si>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</si>
  <si>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</si>
  <si>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</si>
  <si>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</si>
  <si>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</si>
  <si>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</si>
  <si>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</si>
  <si>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</si>
  <si>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</si>
  <si>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</si>
  <si>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</si>
  <si>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</si>
  <si>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</si>
  <si>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</si>
  <si>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</si>
  <si>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</si>
  <si>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</si>
  <si>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</si>
  <si>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</si>
  <si>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</si>
  <si>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</si>
  <si>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</si>
  <si>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</si>
  <si>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</si>
  <si>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</si>
  <si>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</si>
  <si>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</si>
  <si>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</si>
  <si>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</si>
  <si>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</si>
  <si>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</si>
  <si>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</si>
  <si>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</si>
  <si>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</si>
  <si>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</si>
  <si>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</si>
  <si>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</si>
  <si>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</si>
  <si>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</si>
  <si>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</si>
  <si>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</si>
  <si>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</si>
  <si>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</si>
  <si>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</si>
  <si>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</si>
  <si>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</si>
  <si>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</si>
  <si>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</si>
  <si>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</si>
  <si>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</si>
  <si>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</si>
  <si>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</si>
  <si>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</si>
  <si>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</si>
  <si>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</si>
  <si>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</si>
  <si>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</si>
  <si>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</si>
  <si>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</si>
  <si>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</si>
  <si>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</si>
  <si>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</si>
  <si>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</si>
  <si>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</si>
  <si>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</si>
  <si>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</si>
  <si>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</si>
  <si>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</si>
  <si>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</si>
  <si>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</si>
  <si>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</si>
  <si>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</si>
  <si>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</si>
  <si>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</si>
  <si>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</si>
  <si>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</si>
  <si>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</si>
  <si>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</si>
  <si>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</si>
  <si>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</si>
  <si>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</si>
  <si>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</si>
  <si>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</si>
  <si>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</si>
  <si>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</si>
  <si>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</si>
  <si>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</si>
  <si>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</si>
  <si>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</si>
  <si>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</si>
  <si>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</si>
  <si>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</si>
  <si>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</si>
  <si>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</si>
  <si>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</si>
  <si>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</si>
  <si>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</si>
  <si>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</si>
  <si>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</si>
  <si>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</si>
  <si>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</si>
  <si>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</si>
  <si>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</si>
  <si>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</si>
  <si>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</si>
  <si>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</si>
  <si>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</si>
  <si>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</si>
  <si>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</si>
  <si>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</si>
  <si>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</si>
  <si>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</si>
  <si>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</si>
  <si>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</si>
  <si>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</si>
  <si>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</si>
  <si>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</si>
  <si>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</si>
  <si>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</si>
  <si>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</si>
  <si>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</si>
  <si>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</si>
  <si>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</si>
  <si>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</si>
  <si>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</si>
  <si>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</si>
  <si>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</si>
  <si>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</si>
  <si>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</si>
  <si>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</si>
  <si>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</si>
  <si>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</si>
  <si>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</si>
  <si>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</si>
  <si>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</si>
  <si>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</si>
  <si>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</si>
  <si>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</si>
  <si>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</si>
  <si>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</si>
  <si>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</si>
  <si>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</si>
  <si>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</si>
  <si>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</si>
  <si>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</si>
  <si>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</si>
  <si>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</si>
  <si>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</si>
  <si>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</si>
  <si>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</si>
  <si>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</si>
  <si>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</si>
  <si>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</si>
  <si>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</si>
  <si>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</si>
  <si>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</si>
  <si>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</si>
  <si>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</si>
  <si>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</si>
  <si>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</si>
  <si>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</si>
  <si>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</si>
  <si>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</si>
  <si>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</si>
  <si>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</si>
  <si>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</si>
  <si>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</si>
  <si>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</si>
  <si>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</si>
  <si>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</si>
  <si>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</si>
  <si>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</si>
  <si>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</si>
  <si>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</si>
  <si>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</si>
  <si>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</si>
  <si>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</si>
  <si>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</si>
  <si>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</si>
  <si>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</si>
  <si>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</si>
  <si>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</si>
  <si>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</si>
  <si>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</si>
  <si>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</si>
  <si>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</si>
  <si>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</si>
  <si>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</si>
  <si>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</si>
  <si>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</si>
  <si>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</si>
  <si>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</si>
  <si>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</si>
  <si>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</si>
  <si>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</si>
  <si>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</si>
  <si>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</si>
  <si>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</si>
  <si>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</si>
  <si>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</si>
  <si>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</si>
  <si>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</si>
  <si>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</si>
  <si>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</si>
  <si>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</si>
  <si>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</si>
  <si>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</si>
  <si>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</si>
  <si>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</si>
  <si>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</si>
  <si>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</si>
  <si>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</si>
  <si>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</si>
  <si>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</si>
  <si>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</si>
  <si>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</si>
  <si>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</si>
  <si>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</si>
  <si>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</si>
  <si>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</si>
  <si>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</si>
  <si>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</si>
  <si>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</si>
  <si>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</si>
  <si>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</si>
  <si>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</si>
  <si>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</si>
  <si>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</si>
  <si>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</si>
  <si>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</si>
  <si>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</si>
  <si>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</si>
  <si>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</si>
  <si>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</si>
  <si>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</si>
  <si>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</si>
  <si>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</si>
  <si>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</si>
  <si>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</si>
  <si>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</si>
  <si>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</si>
  <si>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</si>
  <si>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</si>
  <si>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</si>
  <si>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</si>
  <si>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</si>
  <si>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</si>
  <si>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</si>
  <si>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</si>
  <si>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</si>
  <si>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</si>
  <si>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</si>
  <si>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</si>
  <si>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</si>
  <si>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</si>
  <si>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</si>
  <si>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</si>
  <si>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</si>
  <si>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</si>
  <si>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</si>
  <si>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</si>
  <si>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</si>
  <si>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</si>
  <si>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</si>
  <si>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</si>
  <si>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</si>
  <si>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</si>
  <si>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</si>
  <si>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</si>
  <si>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</si>
  <si>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</si>
  <si>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</si>
  <si>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</si>
  <si>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</si>
  <si>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</si>
  <si>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</si>
  <si>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</si>
  <si>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</si>
  <si>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</si>
  <si>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</si>
  <si>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</si>
  <si>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</si>
  <si>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</si>
  <si>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</si>
  <si>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</si>
  <si>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</si>
  <si>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</si>
  <si>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</si>
  <si>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</si>
  <si>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</si>
  <si>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</si>
  <si>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</si>
  <si>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</si>
  <si>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</si>
  <si>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</si>
  <si>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</si>
  <si>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</si>
  <si>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</si>
  <si>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</si>
  <si>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</si>
  <si>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</si>
  <si>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</si>
  <si>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</si>
  <si>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</si>
  <si>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</si>
  <si>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</si>
  <si>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</si>
  <si>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</si>
  <si>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</si>
  <si>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</si>
  <si>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</si>
  <si>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</si>
  <si>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</si>
  <si>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</si>
  <si>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</si>
  <si>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</si>
  <si>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</si>
  <si>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</si>
  <si>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</si>
  <si>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</si>
  <si>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</si>
  <si>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</si>
  <si>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</si>
  <si>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</si>
  <si>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</si>
  <si>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</si>
  <si>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</si>
  <si>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</si>
  <si>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</si>
  <si>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</si>
  <si>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</si>
  <si>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</si>
  <si>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</si>
  <si>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</si>
  <si>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</si>
  <si>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</si>
  <si>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</si>
  <si>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</si>
  <si>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</si>
  <si>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</si>
  <si>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</si>
  <si>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</si>
  <si>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</si>
  <si>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</si>
  <si>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</si>
  <si>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</si>
  <si>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</si>
  <si>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</si>
  <si>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</si>
  <si>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</si>
  <si>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</si>
  <si>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</si>
  <si>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</si>
  <si>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</si>
  <si>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</si>
  <si>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</si>
  <si>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</si>
  <si>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</si>
  <si>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</si>
  <si>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</si>
  <si>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</si>
  <si>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</si>
  <si>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</si>
  <si>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</si>
  <si>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</si>
  <si>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</si>
  <si>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</si>
  <si>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</si>
  <si>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</si>
  <si>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</si>
  <si>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</si>
  <si>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</si>
  <si>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</si>
  <si>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</si>
  <si>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</si>
  <si>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</si>
  <si>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</si>
  <si>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</si>
  <si>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</si>
  <si>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</si>
  <si>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</si>
  <si>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</si>
  <si>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</si>
  <si>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</si>
  <si>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</si>
  <si>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</si>
  <si>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</si>
  <si>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</si>
  <si>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</si>
  <si>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</si>
  <si>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</si>
  <si>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</si>
  <si>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</si>
  <si>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</si>
  <si>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</si>
  <si>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</si>
  <si>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</si>
  <si>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</si>
  <si>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</si>
  <si>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</si>
  <si>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</si>
  <si>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</si>
  <si>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</si>
  <si>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</si>
  <si>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</si>
  <si>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</si>
  <si>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</si>
  <si>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</si>
  <si>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</si>
  <si>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</si>
  <si>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</si>
  <si>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</si>
  <si>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</si>
  <si>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</si>
  <si>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</si>
  <si>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</si>
  <si>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</si>
  <si>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</si>
  <si>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</si>
  <si>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</si>
  <si>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</si>
  <si>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</si>
  <si>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</si>
  <si>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</si>
  <si>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</si>
  <si>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</si>
  <si>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</si>
  <si>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</si>
  <si>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</si>
  <si>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</si>
  <si>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</si>
  <si>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</si>
  <si>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</si>
  <si>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</si>
  <si>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</si>
  <si>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</si>
  <si>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</si>
  <si>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</si>
  <si>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</si>
  <si>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</si>
  <si>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</si>
  <si>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</si>
  <si>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</si>
  <si>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</si>
  <si>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</si>
  <si>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</si>
  <si>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</si>
  <si>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</si>
  <si>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</si>
  <si>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</si>
  <si>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</si>
  <si>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</si>
  <si>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</si>
  <si>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</si>
  <si>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</si>
  <si>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</si>
  <si>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</si>
  <si>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</si>
  <si>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</si>
  <si>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</si>
  <si>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</si>
  <si>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</si>
  <si>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</si>
  <si>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</si>
  <si>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</si>
  <si>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</si>
  <si>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</si>
  <si>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</si>
  <si>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</si>
  <si>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</si>
  <si>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</si>
  <si>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</si>
  <si>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</si>
  <si>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</si>
  <si>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</si>
  <si>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</si>
  <si>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</si>
  <si>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</si>
  <si>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</si>
  <si>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</si>
  <si>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</si>
  <si>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</si>
  <si>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</si>
  <si>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</si>
  <si>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</si>
  <si>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</si>
  <si>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</si>
  <si>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</si>
  <si>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</si>
  <si>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</si>
  <si>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</si>
  <si>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</si>
  <si>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</si>
  <si>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</si>
  <si>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</si>
  <si>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</si>
  <si>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</si>
  <si>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</si>
  <si>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</si>
  <si>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</si>
  <si>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</si>
  <si>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</si>
  <si>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</si>
  <si>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</si>
  <si>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</si>
  <si>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</si>
  <si>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</si>
  <si>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</si>
  <si>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</si>
  <si>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</si>
  <si>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</si>
  <si>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</si>
  <si>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</si>
  <si>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</si>
  <si>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</si>
  <si>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</si>
  <si>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</si>
  <si>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</si>
  <si>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</si>
  <si>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</si>
  <si>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</si>
  <si>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</si>
  <si>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</si>
  <si>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</si>
  <si>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</si>
  <si>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</si>
  <si>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</si>
  <si>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</si>
  <si>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</si>
  <si>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</si>
  <si>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</si>
  <si>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</si>
  <si>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</si>
  <si>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</si>
  <si>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</si>
  <si>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</si>
  <si>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</si>
  <si>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</si>
  <si>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</si>
  <si>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</si>
  <si>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</si>
  <si>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</si>
  <si>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</si>
  <si>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</si>
  <si>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</si>
  <si>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</si>
  <si>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</si>
  <si>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</si>
  <si>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</si>
  <si>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</si>
  <si>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</si>
  <si>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</si>
  <si>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</si>
  <si>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</si>
  <si>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</si>
  <si>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</si>
  <si>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</si>
  <si>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</si>
  <si>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</si>
  <si>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</si>
  <si>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</si>
  <si>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</si>
  <si>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</si>
  <si>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</si>
  <si>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</si>
  <si>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</si>
  <si>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</si>
  <si>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</si>
  <si>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</si>
  <si>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</si>
  <si>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</si>
  <si>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</si>
  <si>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</si>
  <si>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</si>
  <si>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</si>
  <si>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</si>
  <si>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</si>
  <si>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</si>
  <si>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</si>
  <si>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</si>
  <si>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</si>
  <si>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</si>
  <si>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</si>
  <si>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</si>
  <si>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</si>
  <si>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</si>
  <si>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</si>
  <si>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</si>
  <si>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</si>
  <si>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</si>
  <si>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</si>
  <si>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</si>
  <si>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</si>
  <si>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</si>
  <si>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</si>
  <si>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</si>
  <si>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</si>
  <si>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</si>
  <si>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</si>
  <si>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</si>
  <si>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</si>
  <si>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</si>
  <si>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</si>
  <si>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</si>
  <si>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</si>
  <si>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</si>
  <si>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</si>
  <si>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</si>
  <si>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</si>
  <si>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</si>
  <si>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</si>
  <si>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</si>
  <si>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</si>
  <si>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</si>
  <si>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</si>
  <si>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</si>
  <si>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</si>
  <si>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</si>
  <si>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</si>
  <si>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</si>
  <si>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</si>
  <si>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</si>
  <si>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</si>
  <si>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</si>
  <si>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</si>
  <si>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</si>
  <si>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</si>
  <si>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</si>
  <si>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</si>
  <si>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</si>
  <si>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</si>
  <si>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</si>
  <si>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</si>
  <si>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</si>
  <si>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</si>
  <si>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</si>
  <si>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</si>
  <si>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</si>
  <si>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</si>
  <si>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</si>
  <si>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</si>
  <si>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</si>
  <si>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</si>
  <si>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</si>
  <si>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</si>
  <si>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</si>
  <si>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</si>
  <si>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</si>
  <si>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</si>
  <si>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</si>
  <si>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</si>
  <si>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</si>
  <si>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</si>
  <si>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</si>
  <si>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</si>
  <si>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</si>
  <si>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</si>
  <si>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</si>
  <si>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</si>
  <si>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</si>
  <si>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</si>
  <si>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</si>
  <si>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</si>
  <si>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</si>
  <si>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</si>
  <si>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</si>
  <si>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</si>
  <si>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</si>
  <si>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</si>
  <si>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</si>
  <si>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</si>
  <si>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</si>
  <si>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</si>
  <si>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</si>
  <si>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</si>
  <si>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</si>
  <si>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</si>
  <si>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</si>
  <si>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</si>
  <si>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</si>
  <si>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</si>
  <si>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</si>
  <si>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</si>
  <si>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</si>
  <si>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</si>
  <si>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</si>
  <si>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</si>
  <si>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</si>
  <si>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</si>
  <si>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</si>
  <si>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</si>
  <si>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</si>
  <si>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</si>
  <si>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</si>
  <si>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</si>
  <si>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</si>
  <si>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</si>
  <si>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</si>
  <si>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</si>
  <si>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</si>
  <si>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</si>
  <si>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</si>
  <si>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</si>
  <si>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</si>
  <si>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</si>
  <si>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</si>
  <si>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</si>
  <si>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</si>
  <si>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</si>
  <si>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</si>
  <si>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</si>
  <si>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</si>
  <si>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</si>
  <si>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</si>
  <si>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</si>
  <si>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</si>
  <si>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</si>
  <si>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</si>
  <si>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</si>
  <si>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</si>
  <si>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</si>
  <si>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</si>
  <si>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</si>
  <si>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</si>
  <si>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</si>
  <si>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</si>
  <si>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</si>
  <si>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</si>
  <si>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</si>
  <si>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</si>
  <si>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</si>
  <si>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</si>
  <si>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</si>
  <si>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</si>
  <si>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</si>
  <si>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</si>
  <si>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</si>
  <si>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</si>
  <si>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</si>
  <si>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</si>
  <si>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</si>
  <si>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</si>
  <si>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</si>
  <si>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</si>
  <si>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</si>
  <si>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</si>
  <si>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</si>
  <si>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</si>
  <si>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</si>
  <si>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</si>
  <si>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</si>
  <si>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</si>
  <si>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</si>
  <si>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</si>
  <si>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</si>
  <si>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</si>
  <si>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</si>
  <si>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</si>
  <si>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</si>
  <si>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</si>
  <si>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</si>
  <si>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</si>
  <si>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</si>
  <si>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</si>
  <si>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</si>
  <si>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</si>
  <si>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</si>
  <si>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</si>
  <si>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</si>
  <si>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</si>
  <si>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</si>
  <si>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</si>
  <si>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</si>
  <si>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</si>
  <si>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</si>
  <si>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</si>
  <si>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</si>
  <si>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</si>
  <si>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</si>
  <si>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</si>
  <si>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</si>
  <si>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</si>
  <si>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</si>
  <si>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</si>
  <si>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</si>
  <si>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</si>
  <si>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</si>
  <si>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</si>
  <si>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</si>
  <si>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</si>
  <si>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</si>
  <si>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</si>
  <si>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</si>
  <si>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</si>
  <si>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</si>
  <si>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</si>
  <si>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</si>
  <si>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</si>
  <si>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</si>
  <si>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</si>
  <si>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</si>
  <si>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</si>
  <si>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</si>
  <si>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</si>
  <si>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</si>
  <si>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</si>
  <si>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</si>
  <si>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</si>
  <si>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</si>
  <si>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</si>
  <si>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</si>
  <si>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</si>
  <si>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</si>
  <si>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</si>
  <si>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</si>
  <si>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</si>
  <si>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</si>
  <si>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</si>
  <si>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</si>
  <si>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</si>
  <si>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</si>
  <si>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</si>
  <si>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</si>
  <si>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</si>
  <si>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</si>
  <si>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</si>
  <si>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</si>
  <si>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</si>
  <si>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</si>
  <si>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</si>
  <si>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</si>
  <si>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</si>
  <si>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</si>
  <si>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</si>
  <si>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</si>
  <si>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</si>
  <si>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</si>
  <si>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</si>
  <si>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</si>
  <si>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</si>
  <si>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</si>
  <si>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</si>
  <si>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</si>
  <si>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</si>
  <si>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</si>
  <si>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</si>
  <si>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</si>
  <si>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</si>
  <si>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</si>
  <si>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</si>
  <si>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</si>
  <si>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</si>
  <si>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</si>
  <si>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</si>
  <si>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</si>
  <si>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</si>
  <si>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</si>
  <si>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</si>
  <si>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</si>
  <si>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</si>
  <si>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</si>
  <si>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</si>
  <si>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</si>
  <si>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</si>
  <si>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</si>
  <si>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</si>
  <si>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</si>
  <si>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</si>
  <si>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</si>
  <si>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</si>
  <si>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</si>
  <si>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</si>
  <si>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</si>
  <si>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</si>
  <si>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</si>
  <si>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</si>
  <si>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</si>
  <si>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</si>
  <si>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</si>
  <si>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</si>
  <si>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</si>
  <si>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</si>
  <si>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</si>
  <si>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</si>
  <si>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</si>
  <si>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</si>
  <si>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</si>
  <si>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</si>
  <si>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</si>
  <si>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</si>
  <si>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</si>
  <si>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</si>
  <si>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</si>
  <si>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</si>
  <si>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</si>
  <si>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</si>
  <si>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</si>
  <si>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</si>
  <si>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</si>
  <si>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</si>
  <si>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</si>
  <si>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</si>
  <si>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</si>
  <si>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</si>
  <si>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</si>
  <si>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</si>
  <si>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</si>
  <si>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</si>
  <si>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</si>
  <si>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</si>
  <si>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</si>
  <si>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</si>
  <si>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</si>
  <si>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</si>
  <si>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</si>
  <si>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</si>
  <si>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</si>
  <si>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</si>
  <si>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</si>
  <si>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</si>
  <si>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</si>
  <si>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</si>
  <si>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</si>
  <si>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</si>
  <si>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</si>
  <si>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</si>
  <si>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</si>
  <si>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</si>
  <si>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</si>
  <si>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</si>
  <si>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</si>
  <si>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</si>
  <si>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</si>
  <si>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</si>
  <si>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</si>
  <si>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</si>
  <si>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</si>
  <si>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</si>
  <si>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</si>
  <si>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</si>
  <si>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</si>
  <si>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</si>
  <si>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</si>
  <si>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</si>
  <si>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</si>
  <si>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</si>
  <si>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</si>
  <si>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</si>
  <si>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</si>
  <si>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</si>
  <si>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</si>
  <si>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</si>
  <si>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</si>
  <si>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</si>
  <si>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</si>
  <si>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</si>
  <si>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</si>
  <si>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</si>
  <si>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</si>
  <si>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</si>
  <si>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</si>
  <si>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</si>
  <si>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</si>
  <si>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</si>
  <si>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</si>
  <si>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</si>
  <si>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</si>
  <si>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</si>
  <si>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</si>
  <si>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</si>
  <si>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</si>
  <si>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</si>
  <si>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</si>
  <si>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</si>
  <si>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</si>
  <si>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</si>
  <si>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</si>
  <si>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</si>
  <si>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</si>
  <si>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</si>
  <si>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</si>
  <si>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</si>
  <si>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</si>
  <si>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</si>
  <si>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</si>
  <si>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</si>
  <si>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</si>
  <si>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</si>
  <si>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</si>
  <si>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</si>
  <si>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</si>
  <si>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</si>
  <si>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</si>
  <si>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</si>
  <si>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</si>
  <si>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</si>
  <si>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</si>
  <si>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</si>
  <si>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</si>
  <si>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</si>
  <si>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</si>
  <si>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</si>
  <si>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</si>
  <si>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</si>
  <si>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</si>
  <si>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</si>
  <si>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</si>
  <si>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</si>
  <si>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</si>
  <si>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</si>
  <si>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</si>
  <si>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</si>
  <si>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</si>
  <si>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</si>
  <si>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</si>
  <si>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</si>
  <si>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</si>
  <si>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</si>
  <si>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</si>
  <si>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</si>
  <si>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</si>
  <si>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</si>
  <si>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</si>
  <si>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</si>
  <si>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</si>
  <si>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</si>
  <si>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</si>
  <si>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</si>
  <si>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</si>
  <si>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</si>
  <si>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</si>
  <si>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</si>
  <si>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</si>
  <si>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</si>
  <si>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</si>
  <si>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</si>
  <si>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</si>
  <si>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</si>
  <si>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</si>
  <si>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</si>
  <si>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</si>
  <si>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</si>
  <si>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</si>
  <si>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</si>
  <si>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</si>
  <si>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</si>
  <si>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</si>
  <si>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</si>
  <si>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</si>
  <si>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</si>
  <si>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</si>
  <si>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</si>
  <si>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</si>
  <si>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</si>
  <si>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</si>
  <si>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</si>
  <si>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</si>
  <si>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</si>
  <si>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</si>
  <si>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</si>
  <si>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</si>
  <si>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</si>
  <si>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</si>
  <si>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</si>
  <si>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</si>
  <si>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</si>
  <si>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</si>
  <si>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</si>
  <si>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</si>
  <si>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</si>
  <si>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</si>
  <si>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</si>
  <si>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</si>
  <si>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</si>
  <si>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</si>
  <si>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</si>
  <si>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</si>
  <si>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</si>
  <si>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</si>
  <si>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</si>
  <si>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</si>
  <si>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</si>
  <si>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</si>
  <si>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</si>
  <si>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</si>
  <si>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</si>
  <si>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</si>
  <si>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</si>
  <si>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</si>
  <si>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</si>
  <si>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</si>
  <si>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</si>
  <si>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</si>
  <si>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</si>
  <si>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</si>
  <si>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</si>
  <si>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</si>
  <si>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</si>
  <si>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</si>
  <si>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</si>
  <si>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</si>
  <si>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</si>
  <si>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</si>
  <si>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</si>
  <si>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</si>
  <si>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</si>
  <si>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</si>
  <si>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</si>
  <si>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</si>
  <si>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</si>
  <si>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</si>
  <si>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</si>
  <si>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</si>
  <si>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</si>
  <si>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</si>
  <si>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</si>
  <si>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</si>
  <si>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</si>
  <si>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</si>
  <si>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</si>
  <si>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</si>
  <si>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</si>
  <si>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</si>
  <si>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</si>
  <si>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</si>
  <si>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</si>
  <si>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</si>
  <si>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</si>
  <si>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</si>
  <si>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</si>
  <si>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</si>
  <si>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</si>
  <si>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</si>
  <si>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</si>
  <si>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</si>
  <si>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</si>
  <si>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</si>
  <si>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</si>
  <si>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</si>
  <si>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</si>
  <si>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</si>
  <si>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</si>
  <si>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</si>
  <si>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</si>
  <si>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</si>
  <si>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</si>
  <si>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</si>
  <si>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</si>
  <si>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</si>
  <si>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</si>
  <si>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</si>
  <si>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</si>
  <si>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</si>
  <si>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</si>
  <si>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</si>
  <si>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</si>
  <si>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</si>
  <si>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</si>
  <si>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</si>
  <si>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</si>
  <si>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</si>
  <si>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</si>
  <si>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</si>
  <si>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</si>
  <si>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</si>
  <si>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</si>
  <si>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</si>
  <si>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</si>
  <si>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</si>
  <si>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</si>
  <si>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</si>
  <si>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</si>
  <si>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</si>
  <si>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</si>
  <si>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</si>
  <si>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</si>
  <si>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</si>
  <si>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</si>
  <si>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</si>
  <si>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</si>
  <si>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</si>
  <si>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</si>
  <si>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</si>
  <si>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</si>
  <si>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</si>
  <si>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</si>
  <si>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</si>
  <si>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</si>
  <si>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</si>
  <si>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</si>
  <si>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</si>
  <si>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</si>
  <si>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</si>
  <si>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</si>
  <si>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</si>
  <si>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</si>
  <si>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</si>
  <si>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</si>
  <si>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</si>
  <si>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</si>
  <si>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</si>
  <si>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</si>
  <si>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</si>
  <si>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</si>
  <si>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</si>
  <si>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</si>
  <si>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</si>
  <si>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</si>
  <si>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</si>
  <si>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</si>
  <si>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</si>
  <si>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</si>
  <si>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</si>
  <si>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</si>
  <si>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</si>
  <si>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</si>
  <si>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</si>
  <si>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</si>
  <si>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</si>
  <si>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</si>
  <si>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</si>
  <si>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</si>
  <si>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</si>
  <si>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</si>
  <si>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</si>
  <si>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</si>
  <si>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</si>
  <si>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</si>
  <si>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</si>
  <si>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</si>
  <si>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</si>
  <si>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</si>
  <si>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</si>
  <si>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</si>
  <si>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</si>
  <si>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</si>
  <si>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</si>
  <si>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</si>
  <si>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</si>
  <si>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</si>
  <si>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</si>
  <si>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</si>
  <si>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</si>
  <si>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</si>
  <si>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</si>
  <si>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</si>
  <si>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</si>
  <si>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</si>
  <si>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</si>
  <si>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</si>
  <si>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</si>
  <si>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</si>
  <si>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</si>
  <si>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</si>
  <si>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</si>
  <si>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</si>
  <si>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</si>
  <si>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</si>
  <si>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</si>
  <si>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</si>
  <si>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</si>
  <si>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</si>
  <si>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</si>
  <si>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</si>
  <si>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</si>
  <si>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</si>
  <si>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</si>
  <si>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</si>
  <si>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</si>
  <si>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</si>
  <si>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</si>
  <si>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</si>
  <si>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</si>
  <si>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</si>
  <si>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</si>
  <si>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</si>
  <si>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</si>
  <si>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</si>
  <si>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</si>
  <si>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</si>
  <si>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</si>
  <si>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</si>
  <si>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</si>
  <si>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</si>
  <si>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</si>
  <si>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</si>
  <si>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</si>
  <si>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</si>
  <si>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</si>
  <si>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</si>
  <si>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</si>
  <si>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</si>
  <si>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</si>
  <si>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</si>
  <si>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</si>
  <si>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</si>
  <si>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</si>
  <si>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</si>
  <si>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</si>
  <si>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</si>
  <si>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</si>
  <si>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</si>
  <si>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</si>
  <si>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</si>
  <si>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</si>
  <si>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</si>
  <si>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</si>
  <si>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</si>
  <si>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</si>
  <si>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</si>
  <si>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</si>
  <si>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</si>
  <si>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</si>
  <si>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</si>
  <si>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</si>
  <si>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</si>
  <si>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</si>
  <si>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</si>
  <si>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</si>
  <si>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</si>
  <si>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</si>
  <si>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</si>
  <si>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</si>
  <si>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</si>
  <si>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</si>
  <si>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</si>
  <si>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</si>
  <si>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</si>
  <si>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</si>
  <si>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</si>
  <si>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</si>
  <si>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</si>
  <si>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</si>
  <si>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</si>
  <si>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</si>
  <si>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</si>
  <si>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</si>
  <si>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</si>
  <si>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</si>
  <si>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</si>
  <si>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</si>
  <si>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</si>
  <si>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</si>
  <si>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</si>
  <si>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</si>
  <si>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</si>
  <si>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</si>
  <si>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</si>
  <si>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</si>
  <si>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</si>
  <si>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</si>
  <si>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</si>
  <si>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</si>
  <si>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</si>
  <si>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</si>
  <si>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</si>
  <si>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</si>
  <si>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</si>
  <si>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</si>
  <si>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</si>
  <si>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</si>
  <si>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</si>
  <si>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</si>
  <si>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</si>
  <si>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</si>
  <si>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</si>
  <si>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</si>
  <si>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</si>
  <si>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</si>
  <si>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</si>
  <si>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</si>
  <si>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</si>
  <si>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</si>
  <si>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</si>
  <si>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</si>
  <si>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</si>
  <si>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</si>
  <si>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</si>
  <si>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</si>
  <si>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</si>
  <si>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</si>
  <si>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</si>
  <si>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</si>
  <si>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</si>
  <si>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</si>
  <si>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</si>
  <si>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</si>
  <si>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</si>
  <si>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</si>
  <si>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</si>
  <si>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</si>
  <si>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</si>
  <si>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</si>
  <si>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</si>
  <si>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</si>
  <si>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</si>
  <si>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</si>
  <si>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</si>
  <si>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</si>
  <si>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</si>
  <si>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</si>
  <si>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</si>
  <si>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</si>
  <si>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</si>
  <si>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</si>
  <si>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</si>
  <si>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</si>
  <si>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</si>
  <si>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</si>
  <si>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</si>
  <si>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</si>
  <si>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</si>
  <si>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</si>
  <si>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</si>
  <si>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</si>
  <si>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</si>
  <si>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</si>
  <si>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</si>
  <si>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</si>
  <si>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</si>
  <si>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</si>
  <si>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</si>
  <si>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</si>
  <si>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</si>
  <si>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</si>
  <si>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</si>
  <si>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</si>
  <si>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</si>
  <si>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</si>
  <si>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</si>
  <si>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</si>
  <si>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</si>
  <si>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</si>
  <si>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</si>
  <si>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</si>
  <si>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</si>
  <si>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</si>
  <si>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</si>
  <si>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</si>
  <si>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</si>
  <si>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</si>
  <si>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</si>
  <si>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</si>
  <si>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</si>
  <si>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</si>
  <si>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</si>
  <si>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</si>
  <si>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</si>
  <si>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</si>
  <si>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</si>
  <si>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</si>
  <si>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</si>
  <si>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</si>
  <si>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</si>
  <si>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</si>
  <si>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</si>
  <si>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</si>
  <si>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</si>
  <si>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</si>
  <si>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</si>
  <si>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</si>
  <si>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</si>
  <si>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</si>
  <si>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</si>
  <si>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</si>
  <si>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</si>
  <si>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</si>
  <si>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</si>
  <si>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</si>
  <si>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</si>
  <si>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</si>
  <si>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</si>
  <si>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</si>
  <si>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</si>
  <si>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</si>
  <si>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</si>
  <si>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</si>
  <si>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</si>
  <si>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</si>
  <si>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</si>
  <si>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</si>
  <si>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</si>
  <si>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</si>
  <si>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</si>
  <si>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</si>
  <si>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</si>
  <si>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</si>
  <si>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</si>
  <si>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</si>
  <si>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</si>
  <si>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</si>
  <si>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</si>
  <si>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</si>
  <si>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</si>
  <si>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</si>
  <si>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</si>
  <si>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</si>
  <si>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</si>
  <si>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</si>
  <si>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</si>
  <si>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</si>
  <si>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</si>
  <si>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</si>
  <si>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</si>
  <si>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</si>
  <si>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</si>
  <si>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</si>
  <si>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</si>
  <si>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</si>
  <si>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</si>
  <si>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</si>
  <si>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</si>
  <si>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</si>
  <si>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</si>
  <si>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</si>
  <si>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</si>
  <si>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</si>
  <si>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</si>
  <si>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</si>
  <si>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</si>
  <si>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</si>
  <si>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</si>
  <si>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</si>
  <si>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</si>
  <si>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</si>
  <si>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</si>
  <si>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</si>
  <si>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</si>
  <si>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</si>
  <si>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</si>
  <si>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</si>
  <si>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</si>
  <si>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</si>
  <si>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</si>
  <si>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</si>
  <si>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</si>
  <si>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</si>
  <si>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</si>
  <si>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</si>
  <si>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</si>
  <si>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</si>
  <si>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</si>
  <si>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</si>
  <si>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</si>
  <si>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</si>
  <si>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</si>
  <si>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</si>
  <si>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</si>
  <si>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</si>
  <si>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</si>
  <si>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</si>
  <si>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</si>
  <si>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</si>
  <si>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</si>
  <si>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</si>
  <si>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</si>
  <si>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</si>
  <si>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</si>
  <si>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</si>
  <si>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</si>
  <si>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</si>
  <si>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</si>
  <si>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</si>
  <si>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</si>
  <si>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</si>
  <si>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</si>
  <si>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</si>
  <si>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</si>
  <si>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</si>
  <si>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</si>
  <si>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</si>
  <si>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</si>
  <si>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</si>
  <si>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</si>
  <si>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</si>
  <si>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</si>
  <si>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</si>
  <si>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</si>
  <si>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</si>
  <si>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</si>
  <si>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</si>
  <si>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</si>
  <si>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</si>
  <si>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</si>
  <si>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</si>
  <si>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</si>
  <si>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</si>
  <si>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</si>
  <si>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</si>
  <si>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</si>
  <si>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</si>
  <si>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</si>
  <si>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</si>
  <si>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</si>
  <si>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</si>
  <si>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</si>
  <si>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</si>
  <si>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</si>
  <si>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</si>
  <si>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</si>
  <si>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</si>
  <si>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</si>
  <si>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</si>
  <si>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</si>
  <si>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</si>
  <si>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</si>
  <si>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</si>
  <si>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</si>
  <si>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</si>
  <si>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</si>
  <si>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</si>
  <si>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</si>
  <si>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</si>
  <si>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</si>
  <si>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</si>
  <si>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</si>
  <si>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</si>
  <si>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</si>
  <si>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</si>
  <si>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</si>
  <si>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</si>
  <si>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</si>
  <si>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</si>
  <si>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</si>
  <si>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</si>
  <si>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</si>
  <si>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</si>
  <si>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</si>
  <si>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</si>
  <si>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</si>
  <si>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</si>
  <si>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</si>
  <si>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</si>
  <si>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</si>
  <si>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</si>
  <si>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</si>
  <si>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</si>
  <si>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</si>
  <si>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</si>
  <si>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</si>
  <si>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</si>
  <si>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</si>
  <si>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</si>
  <si>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</si>
  <si>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</si>
  <si>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</si>
  <si>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</si>
  <si>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</si>
  <si>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</si>
  <si>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</si>
  <si>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</si>
  <si>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</si>
  <si>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</si>
  <si>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</si>
  <si>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</si>
  <si>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</si>
  <si>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</si>
  <si>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</si>
  <si>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</si>
  <si>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</si>
  <si>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</si>
  <si>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</si>
  <si>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</si>
  <si>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</si>
  <si>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</si>
  <si>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</si>
  <si>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</si>
  <si>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</si>
  <si>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</si>
  <si>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</si>
  <si>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</si>
  <si>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</si>
  <si>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</si>
  <si>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</si>
  <si>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</si>
  <si>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</si>
  <si>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</si>
  <si>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</si>
  <si>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</si>
  <si>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</si>
  <si>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</si>
  <si>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</si>
  <si>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</si>
  <si>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</si>
  <si>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</si>
  <si>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</si>
  <si>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</si>
  <si>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</si>
  <si>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</si>
  <si>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</si>
  <si>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</si>
  <si>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</si>
  <si>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</si>
  <si>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</si>
  <si>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</si>
  <si>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</si>
  <si>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</si>
  <si>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</si>
  <si>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</si>
  <si>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</si>
  <si>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</si>
  <si>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</si>
  <si>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</si>
  <si>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</si>
  <si>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</si>
  <si>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</si>
  <si>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</si>
  <si>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</si>
  <si>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</si>
  <si>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</si>
  <si>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</si>
  <si>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</si>
  <si>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</si>
  <si>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</si>
  <si>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</si>
  <si>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</si>
  <si>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</si>
  <si>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</si>
  <si>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</si>
  <si>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</si>
  <si>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</si>
  <si>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</si>
  <si>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</si>
  <si>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</si>
  <si>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</si>
  <si>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</si>
  <si>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</si>
  <si>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</si>
  <si>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</si>
  <si>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</si>
  <si>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</si>
  <si>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</si>
  <si>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</si>
  <si>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</si>
  <si>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</si>
  <si>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</si>
  <si>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</si>
  <si>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</si>
  <si>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</si>
  <si>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</si>
  <si>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</si>
  <si>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</si>
  <si>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</si>
  <si>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</si>
  <si>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</si>
  <si>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</si>
  <si>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</si>
  <si>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</si>
  <si>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</si>
  <si>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</si>
  <si>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</si>
  <si>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</si>
  <si>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</si>
  <si>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</si>
  <si>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</si>
  <si>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</si>
  <si>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</si>
  <si>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</si>
  <si>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</si>
  <si>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</si>
  <si>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</si>
  <si>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</si>
  <si>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</si>
  <si>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</si>
  <si>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</si>
  <si>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</si>
  <si>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</si>
  <si>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</si>
  <si>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</si>
  <si>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</si>
  <si>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</si>
  <si>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</si>
  <si>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</si>
  <si>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</si>
  <si>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</si>
  <si>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</si>
  <si>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</si>
  <si>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</si>
  <si>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</si>
  <si>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</si>
  <si>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</si>
  <si>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</si>
  <si>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</si>
  <si>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</si>
  <si>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</si>
  <si>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</si>
  <si>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</si>
  <si>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</si>
  <si>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</si>
  <si>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</si>
  <si>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</si>
  <si>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</si>
  <si>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</si>
  <si>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</si>
  <si>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</si>
  <si>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</si>
  <si>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</si>
  <si>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</si>
  <si>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</si>
  <si>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</si>
  <si>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</si>
  <si>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</si>
  <si>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</si>
  <si>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</si>
  <si>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</si>
  <si>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</si>
  <si>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</si>
  <si>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</si>
  <si>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</si>
  <si>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</si>
  <si>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</si>
  <si>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</si>
  <si>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</si>
  <si>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</si>
  <si>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</si>
  <si>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</si>
  <si>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</si>
  <si>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</si>
  <si>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</si>
  <si>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</si>
  <si>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</si>
  <si>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</si>
  <si>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</si>
  <si>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</si>
  <si>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</si>
  <si>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</si>
  <si>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</si>
  <si>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</si>
  <si>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</si>
  <si>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</si>
  <si>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</si>
  <si>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</si>
  <si>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</si>
  <si>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</si>
  <si>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</si>
  <si>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</si>
  <si>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</si>
  <si>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</si>
  <si>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</si>
  <si>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</si>
  <si>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</si>
  <si>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</si>
  <si>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</si>
  <si>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</si>
  <si>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</si>
  <si>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</si>
  <si>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</si>
  <si>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</si>
  <si>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</si>
  <si>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</si>
  <si>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</si>
  <si>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</si>
  <si>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</si>
  <si>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</si>
  <si>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</si>
  <si>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</si>
  <si>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</si>
  <si>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</si>
  <si>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</si>
  <si>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</si>
  <si>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</si>
  <si>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</si>
  <si>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</si>
  <si>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</si>
  <si>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</si>
  <si>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</si>
  <si>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</si>
  <si>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</si>
  <si>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</si>
  <si>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</si>
  <si>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</si>
  <si>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</si>
  <si>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</si>
  <si>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</si>
  <si>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</si>
  <si>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</si>
  <si>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</si>
  <si>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</si>
  <si>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</si>
  <si>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</si>
  <si>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</si>
  <si>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</si>
  <si>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</si>
  <si>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</si>
  <si>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</si>
  <si>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</si>
  <si>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</si>
  <si>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</si>
  <si>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</si>
  <si>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</si>
  <si>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</si>
  <si>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</si>
  <si>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</si>
  <si>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</si>
  <si>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</si>
  <si>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</si>
  <si>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</si>
  <si>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</si>
  <si>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</si>
  <si>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</si>
  <si>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</si>
  <si>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</si>
  <si>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</si>
  <si>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</si>
  <si>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</si>
  <si>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</si>
  <si>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</si>
  <si>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</si>
  <si>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</si>
  <si>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</si>
  <si>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</si>
  <si>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</si>
  <si>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</si>
  <si>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</si>
  <si>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</si>
  <si>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</si>
  <si>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</si>
  <si>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</si>
  <si>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</si>
  <si>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</si>
  <si>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</si>
  <si>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</si>
  <si>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</si>
  <si>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</si>
  <si>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</si>
  <si>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</si>
  <si>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</si>
  <si>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</si>
  <si>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</si>
  <si>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</si>
  <si>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</si>
  <si>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</si>
  <si>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</si>
  <si>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</si>
  <si>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</si>
  <si>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</si>
  <si>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</si>
  <si>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</si>
  <si>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</si>
  <si>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</si>
  <si>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</si>
  <si>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</si>
  <si>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</si>
  <si>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</si>
  <si>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</si>
  <si>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</si>
  <si>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</si>
  <si>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</si>
  <si>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</si>
  <si>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</si>
  <si>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</si>
  <si>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</si>
  <si>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</si>
  <si>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</si>
  <si>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</si>
  <si>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</si>
  <si>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</si>
  <si>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</si>
  <si>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</si>
  <si>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</si>
  <si>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</si>
  <si>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</si>
  <si>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</si>
  <si>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</si>
  <si>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</si>
  <si>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</si>
  <si>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</si>
  <si>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</si>
  <si>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</si>
  <si>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</si>
  <si>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</si>
  <si>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</si>
  <si>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</si>
  <si>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</si>
  <si>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</si>
  <si>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</si>
  <si>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</si>
  <si>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</si>
  <si>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</si>
  <si>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</si>
  <si>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</si>
  <si>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</si>
  <si>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</si>
  <si>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</si>
  <si>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</si>
  <si>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</si>
  <si>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</si>
  <si>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</si>
  <si>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</si>
  <si>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</si>
  <si>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</si>
  <si>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</si>
  <si>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</si>
  <si>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</si>
  <si>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</si>
  <si>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</si>
  <si>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</si>
  <si>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</si>
  <si>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</si>
  <si>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</si>
  <si>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</si>
  <si>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</si>
  <si>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</si>
  <si>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</si>
  <si>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</si>
  <si>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</si>
  <si>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</si>
  <si>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</si>
  <si>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</si>
  <si>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</si>
  <si>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</si>
  <si>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</si>
  <si>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</si>
  <si>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</si>
  <si>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</si>
  <si>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</si>
  <si>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</si>
  <si>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</si>
  <si>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</si>
  <si>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</si>
  <si>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</si>
  <si>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</si>
  <si>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</si>
  <si>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</si>
  <si>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</si>
  <si>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</si>
  <si>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</si>
  <si>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</si>
  <si>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</si>
  <si>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</si>
  <si>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</si>
  <si>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</si>
  <si>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</si>
  <si>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</si>
  <si>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</si>
  <si>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</si>
  <si>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</si>
  <si>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</si>
  <si>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</si>
  <si>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</si>
  <si>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</si>
  <si>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</si>
  <si>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</si>
  <si>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</si>
  <si>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</si>
  <si>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</si>
  <si>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</si>
  <si>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</si>
  <si>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</si>
  <si>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</si>
  <si>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</si>
  <si>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</si>
  <si>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</si>
  <si>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</si>
  <si>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</si>
  <si>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</si>
  <si>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</si>
  <si>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</si>
  <si>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</si>
  <si>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</si>
  <si>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</si>
  <si>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</si>
  <si>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</si>
  <si>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</si>
  <si>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</si>
  <si>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</si>
  <si>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</si>
  <si>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</si>
  <si>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</si>
  <si>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</si>
  <si>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</si>
  <si>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</si>
  <si>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</si>
  <si>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</si>
  <si>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</si>
  <si>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</si>
  <si>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</si>
  <si>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</si>
  <si>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</si>
  <si>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</si>
  <si>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</si>
  <si>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</si>
  <si>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</si>
  <si>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</si>
  <si>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</si>
  <si>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</si>
  <si>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</si>
  <si>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</si>
  <si>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</si>
  <si>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</si>
  <si>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</si>
  <si>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</si>
  <si>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</si>
  <si>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</si>
  <si>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</si>
  <si>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</si>
  <si>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</si>
  <si>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</si>
  <si>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</si>
  <si>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</si>
  <si>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</si>
  <si>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</si>
  <si>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</si>
  <si>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</si>
  <si>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</si>
  <si>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</si>
  <si>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</si>
  <si>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</si>
  <si>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</si>
  <si>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</si>
  <si>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</si>
  <si>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</si>
  <si>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</si>
  <si>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</si>
  <si>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</si>
  <si>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</si>
  <si>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</si>
  <si>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</si>
  <si>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</si>
  <si>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</si>
  <si>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</si>
  <si>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</si>
  <si>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</si>
  <si>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</si>
  <si>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</si>
  <si>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</si>
  <si>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</si>
  <si>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</si>
  <si>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</si>
  <si>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</si>
  <si>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</si>
  <si>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</si>
  <si>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</si>
  <si>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</si>
  <si>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</si>
  <si>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</si>
  <si>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</si>
  <si>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</si>
  <si>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</si>
  <si>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</si>
  <si>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</si>
  <si>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</si>
  <si>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</si>
  <si>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</si>
  <si>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</si>
  <si>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</si>
  <si>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</si>
  <si>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</si>
  <si>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</si>
  <si>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</si>
  <si>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</si>
  <si>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</si>
  <si>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</si>
  <si>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</si>
  <si>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</si>
  <si>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</si>
  <si>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</si>
  <si>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</si>
  <si>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</si>
  <si>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</si>
  <si>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</si>
  <si>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</si>
  <si>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</si>
  <si>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</si>
  <si>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</si>
  <si>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</si>
  <si>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</si>
  <si>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</si>
  <si>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</si>
  <si>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</si>
  <si>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</si>
  <si>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</si>
  <si>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</si>
  <si>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</si>
  <si>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</si>
  <si>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</si>
  <si>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</si>
  <si>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</si>
  <si>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</si>
  <si>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</si>
  <si>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</si>
  <si>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</si>
  <si>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</si>
  <si>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</si>
  <si>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</si>
  <si>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</si>
  <si>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</si>
  <si>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</si>
  <si>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</si>
  <si>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</si>
  <si>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</si>
  <si>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</si>
  <si>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</si>
  <si>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</si>
  <si>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</si>
  <si>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</si>
  <si>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</si>
  <si>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</si>
  <si>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</si>
  <si>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</si>
  <si>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</si>
  <si>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</si>
  <si>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</si>
  <si>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</si>
  <si>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</si>
  <si>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</si>
  <si>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</si>
  <si>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</si>
  <si>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</si>
  <si>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</si>
  <si>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</si>
  <si>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</si>
  <si>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</si>
  <si>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</si>
  <si>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</si>
  <si>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</si>
  <si>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</si>
  <si>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</si>
  <si>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</si>
  <si>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</si>
  <si>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</si>
  <si>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</si>
  <si>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</si>
  <si>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</si>
  <si>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</si>
  <si>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</si>
  <si>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</si>
  <si>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</si>
  <si>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</si>
  <si>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</si>
  <si>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</si>
  <si>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</si>
  <si>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</si>
  <si>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</si>
  <si>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</si>
  <si>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</si>
  <si>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</si>
  <si>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</si>
  <si>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</si>
  <si>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</si>
  <si>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</si>
  <si>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</si>
  <si>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</si>
  <si>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</si>
  <si>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</si>
  <si>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</si>
  <si>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</si>
  <si>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</si>
  <si>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</si>
  <si>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</si>
  <si>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</si>
  <si>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</si>
  <si>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</si>
  <si>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</si>
  <si>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</si>
  <si>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</si>
  <si>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</si>
  <si>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</si>
  <si>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</si>
  <si>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</si>
  <si>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</si>
  <si>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</si>
  <si>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</si>
  <si>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</si>
  <si>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</si>
  <si>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</si>
  <si>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</si>
  <si>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</si>
  <si>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</si>
  <si>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</si>
  <si>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</si>
  <si>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</si>
  <si>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</si>
  <si>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</si>
  <si>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</si>
  <si>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</si>
  <si>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</si>
  <si>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</si>
  <si>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</si>
  <si>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</si>
  <si>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</si>
  <si>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</si>
  <si>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</si>
  <si>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</si>
  <si>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</si>
  <si>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</si>
  <si>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</si>
  <si>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</si>
  <si>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</si>
  <si>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</si>
  <si>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</si>
  <si>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</si>
  <si>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</si>
  <si>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</si>
  <si>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</si>
  <si>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</si>
  <si>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</si>
  <si>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</si>
  <si>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</si>
  <si>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</si>
  <si>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</si>
  <si>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</si>
  <si>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</si>
  <si>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</si>
  <si>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</si>
  <si>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</si>
  <si>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</si>
  <si>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</si>
  <si>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</si>
  <si>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</si>
  <si>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</si>
  <si>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</si>
  <si>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</si>
  <si>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</si>
  <si>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</si>
  <si>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</si>
  <si>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</si>
  <si>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</si>
  <si>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</si>
  <si>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</si>
  <si>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</si>
  <si>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</si>
  <si>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</si>
  <si>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</si>
  <si>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</si>
  <si>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</si>
  <si>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</si>
  <si>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</si>
  <si>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</si>
  <si>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</si>
  <si>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</si>
  <si>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</si>
  <si>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</si>
  <si>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</si>
  <si>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</si>
  <si>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</si>
  <si>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</si>
  <si>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</si>
  <si>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</si>
  <si>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</si>
  <si>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</si>
  <si>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</si>
  <si>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</si>
  <si>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</si>
  <si>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</si>
  <si>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</si>
  <si>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</si>
  <si>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</si>
  <si>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</si>
  <si>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</si>
  <si>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</si>
  <si>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</si>
  <si>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</si>
  <si>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</si>
  <si>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</si>
  <si>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</si>
  <si>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</si>
  <si>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</si>
  <si>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</si>
  <si>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</si>
  <si>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</si>
  <si>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</si>
  <si>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</si>
  <si>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</si>
  <si>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</si>
  <si>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</si>
  <si>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</si>
  <si>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</si>
  <si>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</si>
  <si>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</si>
  <si>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</si>
  <si>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</si>
  <si>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</si>
  <si>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</si>
  <si>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</si>
  <si>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</si>
  <si>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</si>
  <si>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</si>
  <si>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</si>
  <si>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</si>
  <si>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</si>
  <si>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</si>
  <si>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</si>
  <si>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</si>
  <si>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</si>
  <si>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</si>
  <si>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</si>
  <si>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</si>
  <si>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</si>
  <si>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</si>
  <si>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</si>
  <si>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</si>
  <si>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</si>
  <si>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</si>
  <si>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</si>
  <si>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</si>
  <si>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</si>
  <si>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</si>
  <si>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</si>
  <si>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</si>
  <si>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</si>
  <si>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</si>
  <si>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</si>
  <si>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</si>
  <si>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</si>
  <si>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</si>
  <si>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</si>
  <si>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</si>
  <si>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</si>
  <si>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</si>
  <si>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</si>
  <si>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</si>
  <si>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</si>
  <si>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</si>
  <si>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</si>
  <si>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</si>
  <si>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</si>
  <si>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</si>
  <si>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</si>
  <si>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</si>
  <si>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</si>
  <si>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</si>
  <si>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</si>
  <si>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</si>
  <si>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</si>
  <si>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</si>
  <si>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</si>
  <si>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</si>
  <si>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</si>
  <si>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</si>
  <si>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</si>
  <si>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</si>
  <si>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</si>
  <si>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</si>
  <si>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</si>
  <si>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</si>
  <si>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</si>
  <si>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</si>
  <si>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</si>
  <si>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</si>
  <si>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</si>
  <si>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</si>
  <si>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</si>
  <si>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</si>
  <si>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</si>
  <si>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</si>
  <si>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</si>
  <si>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</si>
  <si>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</si>
  <si>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</si>
  <si>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</si>
  <si>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</si>
  <si>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</si>
  <si>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</si>
  <si>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</si>
  <si>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</si>
  <si>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</si>
  <si>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</si>
  <si>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</si>
  <si>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</si>
  <si>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</si>
  <si>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</si>
  <si>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</si>
  <si>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</si>
  <si>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</si>
  <si>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</si>
  <si>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</si>
  <si>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</si>
  <si>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</si>
  <si>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</si>
  <si>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</si>
  <si>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</si>
  <si>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</si>
  <si>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</si>
  <si>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</si>
  <si>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</si>
  <si>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</si>
  <si>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</si>
  <si>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</si>
  <si>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</si>
  <si>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</si>
  <si>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</si>
  <si>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</si>
  <si>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</si>
  <si>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</si>
  <si>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</si>
  <si>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</si>
  <si>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</si>
  <si>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</si>
  <si>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</si>
  <si>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</si>
  <si>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</si>
  <si>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</si>
  <si>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</si>
  <si>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</si>
  <si>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</si>
  <si>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</si>
  <si>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</si>
  <si>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</si>
  <si>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</si>
  <si>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</si>
  <si>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</si>
  <si>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</si>
  <si>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</si>
  <si>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</si>
  <si>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</si>
  <si>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</si>
  <si>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</si>
  <si>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</si>
  <si>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</si>
  <si>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</si>
  <si>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</si>
  <si>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</si>
  <si>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</si>
  <si>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</si>
  <si>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</si>
  <si>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</si>
  <si>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</si>
  <si>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</si>
  <si>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</si>
  <si>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</si>
  <si>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</si>
  <si>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</si>
  <si>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</si>
  <si>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</si>
  <si>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</si>
  <si>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</si>
  <si>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</si>
  <si>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</si>
  <si>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</si>
  <si>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</si>
  <si>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</si>
  <si>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</si>
  <si>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</si>
  <si>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</si>
  <si>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</si>
  <si>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</si>
  <si>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</si>
  <si>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</si>
  <si>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</si>
  <si>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</si>
  <si>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</si>
  <si>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</si>
  <si>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</si>
  <si>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</si>
  <si>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</si>
  <si>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</si>
  <si>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</si>
  <si>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</si>
  <si>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</si>
  <si>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</si>
  <si>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</si>
  <si>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</si>
  <si>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</si>
  <si>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</si>
  <si>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</si>
  <si>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</si>
  <si>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</si>
  <si>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</si>
  <si>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</si>
  <si>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</si>
  <si>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</si>
  <si>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</si>
  <si>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</si>
  <si>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</si>
  <si>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</si>
  <si>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</si>
  <si>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</si>
  <si>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</si>
  <si>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</si>
  <si>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</si>
  <si>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</si>
  <si>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</si>
  <si>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</si>
  <si>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</si>
  <si>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</si>
  <si>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</si>
  <si>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</si>
  <si>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</si>
  <si>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</si>
  <si>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</si>
  <si>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</si>
  <si>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</si>
  <si>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</si>
  <si>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</si>
  <si>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</si>
  <si>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</si>
  <si>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</si>
  <si>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</si>
  <si>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</si>
  <si>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</si>
  <si>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</si>
  <si>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</si>
  <si>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</si>
  <si>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</si>
  <si>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</si>
  <si>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</si>
  <si>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</si>
  <si>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</si>
  <si>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</si>
  <si>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</si>
  <si>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</si>
  <si>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</si>
  <si>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</si>
  <si>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</si>
  <si>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</si>
  <si>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</si>
  <si>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</si>
  <si>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</si>
  <si>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</si>
  <si>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</si>
  <si>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</si>
  <si>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</si>
  <si>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</si>
  <si>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</si>
  <si>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</si>
  <si>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</si>
  <si>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</si>
  <si>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</si>
  <si>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</si>
  <si>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</si>
  <si>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</si>
  <si>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</si>
  <si>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</si>
  <si>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</si>
  <si>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</si>
  <si>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</si>
  <si>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</si>
  <si>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</si>
  <si>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</si>
  <si>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</si>
  <si>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</si>
  <si>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</si>
  <si>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</si>
  <si>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</si>
  <si>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</si>
  <si>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</si>
  <si>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</si>
  <si>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</si>
  <si>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</si>
  <si>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</si>
  <si>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</si>
  <si>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</si>
  <si>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</si>
  <si>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</si>
  <si>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</si>
  <si>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</si>
  <si>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</si>
  <si>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</si>
  <si>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</si>
  <si>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</si>
  <si>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</si>
  <si>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</si>
  <si>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</si>
  <si>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</si>
  <si>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</si>
  <si>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</si>
  <si>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</si>
  <si>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</si>
  <si>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</si>
  <si>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</si>
  <si>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</si>
  <si>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</si>
  <si>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</si>
  <si>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</si>
  <si>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</si>
  <si>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</si>
  <si>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</si>
  <si>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</si>
  <si>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</si>
  <si>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</si>
  <si>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</si>
  <si>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</si>
  <si>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</si>
  <si>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</si>
  <si>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</si>
  <si>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</si>
  <si>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</si>
  <si>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</si>
  <si>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</si>
  <si>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</si>
  <si>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</si>
  <si>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</si>
  <si>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</si>
  <si>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</si>
  <si>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</si>
  <si>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</si>
  <si>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</si>
  <si>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</si>
  <si>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</si>
  <si>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</si>
  <si>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</si>
  <si>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</si>
  <si>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</si>
  <si>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</si>
  <si>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</si>
  <si>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</si>
  <si>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</si>
  <si>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</si>
  <si>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</si>
  <si>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</si>
  <si>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</si>
  <si>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</si>
  <si>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</si>
  <si>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</si>
  <si>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</si>
  <si>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</si>
  <si>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</si>
  <si>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</si>
  <si>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</si>
  <si>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</si>
  <si>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</si>
  <si>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</si>
  <si>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</si>
  <si>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</si>
  <si>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</si>
  <si>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</si>
  <si>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</si>
  <si>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</si>
  <si>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</si>
  <si>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</si>
  <si>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</si>
  <si>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</si>
  <si>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</si>
  <si>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</si>
  <si>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</si>
  <si>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</si>
  <si>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</si>
  <si>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</si>
  <si>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</si>
  <si>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</si>
  <si>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</si>
  <si>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</si>
  <si>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</si>
  <si>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</si>
  <si>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</si>
  <si>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</si>
  <si>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</si>
  <si>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</si>
  <si>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</si>
  <si>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</si>
  <si>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</si>
  <si>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</si>
  <si>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</si>
  <si>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</si>
  <si>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</si>
  <si>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</si>
  <si>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</si>
  <si>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</si>
  <si>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</si>
  <si>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</si>
  <si>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</si>
  <si>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</si>
  <si>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</si>
  <si>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</si>
  <si>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</si>
  <si>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</si>
  <si>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</si>
  <si>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</si>
  <si>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</si>
  <si>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</si>
  <si>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</si>
  <si>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</si>
  <si>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</si>
  <si>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</si>
  <si>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</si>
  <si>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</si>
  <si>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</si>
  <si>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</si>
  <si>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</si>
  <si>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</si>
  <si>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</si>
  <si>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</si>
  <si>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</si>
  <si>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</si>
  <si>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</si>
  <si>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</si>
  <si>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</si>
  <si>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</si>
  <si>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</si>
  <si>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</si>
  <si>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</si>
  <si>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</si>
  <si>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</si>
  <si>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</si>
  <si>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</si>
  <si>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</si>
  <si>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</si>
  <si>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</si>
  <si>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</si>
  <si>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</si>
  <si>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</si>
  <si>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</si>
  <si>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</si>
  <si>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</si>
  <si>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</si>
  <si>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</si>
  <si>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</si>
  <si>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</si>
  <si>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</si>
  <si>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</si>
  <si>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</si>
  <si>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</si>
  <si>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</si>
  <si>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</si>
  <si>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</si>
  <si>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</si>
  <si>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</si>
  <si>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</si>
  <si>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</si>
  <si>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</si>
  <si>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</si>
  <si>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</si>
  <si>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</si>
  <si>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</si>
  <si>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</si>
  <si>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</si>
  <si>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</si>
  <si>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</si>
  <si>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</si>
  <si>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</si>
  <si>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r>
      <t>Kg RSU.hab</t>
    </r>
    <r>
      <rPr>
        <vertAlign val="superscript"/>
        <sz val="11"/>
        <color theme="1"/>
        <rFont val="Calibri"/>
        <family val="2"/>
        <scheme val="minor"/>
      </rPr>
      <t>-1</t>
    </r>
    <r>
      <rPr>
        <sz val="11"/>
        <color theme="1"/>
        <rFont val="Calibri"/>
        <family val="2"/>
        <scheme val="minor"/>
      </rPr>
      <t>.d</t>
    </r>
    <r>
      <rPr>
        <vertAlign val="superscript"/>
        <sz val="11"/>
        <color theme="1"/>
        <rFont val="Calibri"/>
        <family val="2"/>
        <scheme val="minor"/>
      </rPr>
      <t>-1</t>
    </r>
  </si>
  <si>
    <t>a</t>
  </si>
  <si>
    <t>Kt/a</t>
  </si>
  <si>
    <t>MWh/a</t>
  </si>
  <si>
    <t>Kl/a</t>
  </si>
  <si>
    <r>
      <t>Nm</t>
    </r>
    <r>
      <rPr>
        <vertAlign val="superscript"/>
        <sz val="11"/>
        <color theme="1"/>
        <rFont val="Calibri"/>
        <family val="2"/>
        <scheme val="minor"/>
      </rPr>
      <t>3</t>
    </r>
    <r>
      <rPr>
        <sz val="11"/>
        <color theme="1"/>
        <rFont val="Calibri"/>
        <family val="2"/>
        <scheme val="minor"/>
      </rPr>
      <t>/a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</si>
</sst>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0"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vertAlign val="superscript"/>
      <sz val="11"/>
      <color theme="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3">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10" fillId="0" borderId="0" xfId="0" applyFont="1" applyFill="1" applyBorder="1" applyAlignment="1">
      <alignment horizontal="center" vertical="center" wrapText="1"/>
    </xf>
    <xf numFmtId="0" fontId="0" fillId="0" borderId="0" xfId="0" applyAlignment="1">
      <alignment horizontal="center"/>
    </xf>
    <xf numFmtId="165" fontId="0" fillId="0" borderId="0" xfId="0" applyNumberFormat="1" applyAlignment="1">
      <alignment horizontal="center"/>
    </xf>
    <xf numFmtId="165" fontId="0" fillId="0" borderId="0" xfId="0" applyNumberFormat="1"/>
    <xf numFmtId="10" fontId="0" fillId="0" borderId="0" xfId="3" applyNumberFormat="1" applyFont="1" applyAlignment="1">
      <alignment horizont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EA580C"/>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1</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3A3F-419F-A5F4-5AFA59FF1FB8}"/>
            </c:ext>
          </c:extLst>
        </c:ser>
        <c:ser>
          <c:idx val="1"/>
          <c:order val="1"/>
          <c:tx>
            <c:strRef>
              <c:f>'Dados - Gráfico'!$W$1</c:f>
              <c:strCache>
                <c:ptCount val="1"/>
                <c:pt idx="0">
                  <c:v>Nova RT | TARIFA BRUTA RDO incl. CUSTOS MOV. RESÍDUOS &amp; REJEITOS</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3A3F-419F-A5F4-5AFA59FF1FB8}"/>
            </c:ext>
          </c:extLst>
        </c:ser>
        <c:ser>
          <c:idx val="2"/>
          <c:order val="2"/>
          <c:tx>
            <c:strRef>
              <c:f>'Dados - Gráfico'!$AB$1</c:f>
              <c:strCache>
                <c:ptCount val="1"/>
                <c:pt idx="0">
                  <c:v>Delta Modicidade Tarifária</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2-3A3F-419F-A5F4-5AFA59FF1FB8}"/>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2</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RDO incl. CUSTOS MOV. RESÍDUOS &amp; REJEITOS</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circle"/>
            <c:size val="5"/>
            <c:spPr>
              <a:solidFill>
                <a:schemeClr val="accent5"/>
              </a:solidFill>
              <a:ln w="9525">
                <a:solidFill>
                  <a:schemeClr val="accent5"/>
                </a:solidFill>
              </a:ln>
              <a:effectLst/>
            </c:spPr>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0.00%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5384958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3</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circle"/>
            <c:size val="5"/>
            <c:spPr>
              <a:solidFill>
                <a:schemeClr val="accent5"/>
              </a:solidFill>
              <a:ln w="9525">
                <a:solidFill>
                  <a:schemeClr val="accent5"/>
                </a:solidFill>
              </a:ln>
              <a:effectLst/>
            </c:spPr>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0.00%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5384958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4</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0"/>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5</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Operacionais Transbordo Resíduos</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Serviço Transporte Rejeitos p/ Aterro Sanitário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6</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Quantitativo Dimensionamento da Rota Tecnológica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Quantitativo Total de Rejeitos enviados para Aterro Sanitário</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90.630234921836916</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0"/>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7</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Investimento ao longo do Prazo Contrato</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 MÉDIO ANUAL: Custo Operacional ao longo do Prazo Contrato</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Quantitativo Dimensionamento da Rota Tecnológica</c:v>
                </c:pt>
              </c:strCache>
            </c:strRef>
          </c:tx>
          <c:spPr>
            <a:ln w="28575" cap="rnd">
              <a:solidFill>
                <a:schemeClr val="tx1"/>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0"/>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8</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Quantitativo Dimensionamento da Rota Tecnológica</c:v>
                </c:pt>
              </c:strCache>
            </c:strRef>
          </c:tx>
          <c:spPr>
            <a:solidFill>
              <a:schemeClr val="accent1"/>
            </a:solid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pós MODICIDADE TARIFÁRIA</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General</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0.00%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9</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c:v>
                </c:pt>
              </c:strCache>
            </c:strRef>
          </c:tx>
          <c:spPr>
            <a:solidFill>
              <a:schemeClr val="accent3"/>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General</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c:v>
                </c:pt>
              </c:strCache>
            </c:strRef>
          </c:tx>
          <c:spPr>
            <a:solidFill>
              <a:schemeClr val="accent1"/>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General</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General</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General</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10</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solidFill>
              <a:schemeClr val="accent3"/>
            </a:solid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c:v>
                </c:pt>
              </c:strCache>
            </c:strRef>
          </c:tx>
          <c:spPr>
            <a:solidFill>
              <a:schemeClr val="accent1"/>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General</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por Desvio de Aterro</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General</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Receitas Priorização Valorização Material Recicláveis</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5400" cap="rnd">
              <a:solidFill>
                <a:srgbClr val="FF0000"/>
              </a:solidFill>
              <a:prstDash val="dash"/>
              <a:round/>
            </a:ln>
            <a:effectLst/>
          </c:spPr>
          <c:marker>
            <c:symbol val="triangle"/>
            <c:size val="10"/>
            <c:spPr>
              <a:noFill/>
              <a:ln w="9525">
                <a:noFill/>
              </a:ln>
              <a:effectLst/>
            </c:spPr>
          </c:marker>
          <c:cat>
            <c:numRef>
              <c:f>#REF!</c:f>
            </c:num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AD977B59-B672-4E1C-9032-4AFCE44CFEB6}"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793-449C-BE8F-C811A111CB2B}"/>
                </c:ext>
              </c:extLst>
            </c:dLbl>
            <c:dLbl>
              <c:idx val="1"/>
              <c:tx>
                <c:rich>
                  <a:bodyPr/>
                  <a:lstStyle/>
                  <a:p>
                    <a:fld id="{324C1208-7608-40D6-801C-68A600051E59}"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FF3EE86F-409E-4918-ADC9-8A0029CDA8F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B0D1F0CA-6F65-46D1-99E9-9C079D21057A}"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0.0</c:formatCode>
                <c:ptCount val="4"/>
                <c:pt idx="0">
                  <c:v>506.14494972182558</c:v>
                </c:pt>
                <c:pt idx="1">
                  <c:v>506.14494972182558</c:v>
                </c:pt>
                <c:pt idx="2">
                  <c:v>505.76349213815604</c:v>
                </c:pt>
                <c:pt idx="3">
                  <c:v>506.35144984849319</c:v>
                </c:pt>
              </c:numCache>
            </c:numRef>
          </c:xVal>
          <c:yVal>
            <c:numRef>
              <c:f>'Dados - Gráfico'!$H$4:$H$7</c:f>
              <c:numCache>
                <c:formatCode>0.00%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4CDE557B-84AE-4DBF-B3FA-952E214A84A6}"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793-449C-BE8F-C811A111CB2B}"/>
                </c:ext>
              </c:extLst>
            </c:dLbl>
            <c:dLbl>
              <c:idx val="1"/>
              <c:tx>
                <c:rich>
                  <a:bodyPr/>
                  <a:lstStyle/>
                  <a:p>
                    <a:fld id="{27989A4E-B1E5-431A-ABB3-39D939AB31A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E454F6D2-CE8E-4A1C-99D6-8C732D056FB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2E1C237-9E0E-4FE6-8C68-85EB59A044AD}"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0.0</c:formatCode>
                <c:ptCount val="4"/>
                <c:pt idx="0">
                  <c:v>482.03623532955328</c:v>
                </c:pt>
                <c:pt idx="1">
                  <c:v>482.03623532955328</c:v>
                </c:pt>
                <c:pt idx="2">
                  <c:v>452.53091967042508</c:v>
                </c:pt>
                <c:pt idx="3">
                  <c:v>453.64110176902204</c:v>
                </c:pt>
              </c:numCache>
            </c:numRef>
          </c:xVal>
          <c:yVal>
            <c:numRef>
              <c:f>'Dados - Gráfico'!$H$8:$H$11</c:f>
              <c:numCache>
                <c:formatCode>0.00%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44950095-4FBF-40DC-A3CC-A9A633ACACF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793-449C-BE8F-C811A111CB2B}"/>
                </c:ext>
              </c:extLst>
            </c:dLbl>
            <c:dLbl>
              <c:idx val="1"/>
              <c:tx>
                <c:rich>
                  <a:bodyPr/>
                  <a:lstStyle/>
                  <a:p>
                    <a:fld id="{E511A04C-A6A6-4BD5-A12B-1CA068160CD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F02C4DD1-685F-47AC-B69F-8FE921222D8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7C2B0287-B262-470E-A973-36B76F2EA90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0.0</c:formatCode>
                <c:ptCount val="4"/>
                <c:pt idx="0">
                  <c:v>506.14494972182558</c:v>
                </c:pt>
                <c:pt idx="1">
                  <c:v>506.14494972182558</c:v>
                </c:pt>
                <c:pt idx="2">
                  <c:v>505.76349213815604</c:v>
                </c:pt>
                <c:pt idx="3">
                  <c:v>506.35144984849319</c:v>
                </c:pt>
              </c:numCache>
            </c:numRef>
          </c:xVal>
          <c:yVal>
            <c:numRef>
              <c:f>'Dados - Gráfico'!$H$12:$H$15</c:f>
              <c:numCache>
                <c:formatCode>0.00%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solidFill>
              <a:schemeClr val="accent1"/>
            </a:solidFill>
            <a:ln>
              <a:noFill/>
            </a:ln>
            <a:effectLst/>
          </c:spPr>
          <c:invertIfNegative val="0"/>
          <c:val>
            <c:numRef>
              <c:f>'Dados - Gráfico'!$W$4:$W$15</c:f>
              <c:numCache>
                <c:formatCode>0.0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pós MODICIDADE TARIFÁRIA</c:v>
                </c:pt>
              </c:strCache>
            </c:strRef>
          </c:tx>
          <c:spPr>
            <a:solidFill>
              <a:schemeClr val="accent4"/>
            </a:solidFill>
            <a:ln>
              <a:noFill/>
            </a:ln>
            <a:effectLst/>
          </c:spPr>
          <c:invertIfNegative val="0"/>
          <c:val>
            <c:numRef>
              <c:f>'Dados - Gráfico'!$G$4:$G$15</c:f>
              <c:numCache>
                <c:formatCode>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c:v>
                </c:pt>
              </c:strCache>
            </c:strRef>
          </c:tx>
          <c:spPr>
            <a:solidFill>
              <a:schemeClr val="accent3"/>
            </a:solidFill>
            <a:ln>
              <a:noFill/>
            </a:ln>
            <a:effectLst/>
          </c:spPr>
          <c:invertIfNegative val="0"/>
          <c:val>
            <c:numRef>
              <c:f>'Dados - Gráfico'!$AS$4:$AS$15</c:f>
              <c:numCache>
                <c:formatCode>General</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50"/>
        <c:overlap val="-1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3"/>
          <c:order val="1"/>
          <c:tx>
            <c:strRef>
              <c:f>'Dados - Gráfico'!$G$1</c:f>
              <c:strCache>
                <c:ptCount val="1"/>
                <c:pt idx="0">
                  <c:v>Nova RT | TARIFA LÍQUIDA pós MODICIDADE TARIFÁRIA</c:v>
                </c:pt>
              </c:strCache>
            </c:strRef>
          </c:tx>
          <c:spPr>
            <a:solidFill>
              <a:schemeClr val="accent1">
                <a:lumMod val="60000"/>
              </a:schemeClr>
            </a:solidFill>
            <a:ln>
              <a:noFill/>
            </a:ln>
            <a:effectLst/>
          </c:spPr>
          <c:invertIfNegative val="0"/>
          <c:val>
            <c:numRef>
              <c:f>'Dados - Gráfico'!$G$4:$G$15</c:f>
              <c:numCache>
                <c:formatCode>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c:v>
                </c:pt>
              </c:strCache>
            </c:strRef>
          </c:tx>
          <c:spPr>
            <a:solidFill>
              <a:schemeClr val="accent5"/>
            </a:solidFill>
            <a:ln>
              <a:noFill/>
            </a:ln>
            <a:effectLst/>
          </c:spPr>
          <c:invertIfNegative val="0"/>
          <c:val>
            <c:numRef>
              <c:f>'Dados - Gráfico'!$AS$4:$AS$15</c:f>
              <c:numCache>
                <c:formatCode>General</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0"/>
        <c:axId val="883595199"/>
        <c:axId val="883591871"/>
      </c:barChart>
      <c:lineChart>
        <c:grouping val="stacked"/>
        <c:varyColors val="0"/>
        <c:ser>
          <c:idx val="0"/>
          <c:order val="0"/>
          <c:tx>
            <c:strRef>
              <c:f>'Dados - Gráfico'!$W$1</c:f>
              <c:strCache>
                <c:ptCount val="1"/>
                <c:pt idx="0">
                  <c:v>Nova RT | TARIFA BRUTA RDO incl. CUSTOS MOV. RESÍDUOS &amp; REJEITOS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'Dados - Gráfico'!$W$4:$W$15</c:f>
              <c:numCache>
                <c:formatCode>0.0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smooth val="0"/>
          <c:extLs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0-66A2-409B-B64C-58E0E0076C52}"/>
            </c:ext>
          </c:extLst>
        </c:ser>
        <c:dLbls>
          <c:showLegendKey val="0"/>
          <c:showVal val="0"/>
          <c:showCatName val="0"/>
          <c:showSerName val="0"/>
          <c:showPercent val="0"/>
          <c:showBubbleSize val="0"/>
        </c:dLbls>
        <c:marker val="1"/>
        <c:smooth val="0"/>
        <c:axId val="102925071"/>
        <c:axId val="102927983"/>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88359187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83595199"/>
        <c:crosses val="max"/>
        <c:crossBetween val="between"/>
      </c:valAx>
      <c:catAx>
        <c:axId val="883595199"/>
        <c:scaling>
          <c:orientation val="minMax"/>
        </c:scaling>
        <c:delete val="1"/>
        <c:axPos val="b"/>
        <c:numFmt formatCode="General" sourceLinked="1"/>
        <c:majorTickMark val="out"/>
        <c:minorTickMark val="none"/>
        <c:tickLblPos val="nextTo"/>
        <c:crossAx val="883591871"/>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Gráfico 1">
          <a:extLst>
            <a:ext uri="{FF2B5EF4-FFF2-40B4-BE49-F238E27FC236}">
              <a16:creationId xmlns:a16="http://schemas.microsoft.com/office/drawing/2014/main" id="{1E6412A1-B94E-41C8-B377-4A7A4EE7D6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5408958C-8B66-46D8-9EE6-94F0B3CBBB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DE5A7F62-295F-491C-A8FA-1D1E847F6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DEA9E87-33C1-44E1-AD0D-BD035F7E6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D40AF89-22AD-45A3-B81F-95C51B703B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A2C88AF7-544A-4B3E-B8C5-E32F8086F0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BE568702-FCAF-4E8F-945F-366D46F2A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AADBEA71-280E-4B18-9B14-7717724B59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D5F05C75-2736-4CE9-A161-8C7BF50C82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BA18AEC7-AD3F-433F-9506-24C5FA62B6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1995AAC5-2AF4-4B1A-8BF8-5FBFFD8DE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541EFEB5-018E-4264-A20E-E4BE7BAFB4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8B299F9A-EFBF-4301-B28C-A7B9DEB53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F3" sqref="F3"/>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D20" sqref="D20"/>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7"/>
  <sheetViews>
    <sheetView zoomScale="80" zoomScaleNormal="80" workbookViewId="0">
      <pane ySplit="1" topLeftCell="A147" activePane="bottomLeft" state="frozen"/>
      <selection pane="bottomLeft" activeCell="M187" sqref="M18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hidden="1" customWidth="1"/>
    <col min="6" max="7" width="10.140625" style="3" hidden="1" customWidth="1"/>
    <col min="8" max="8" width="51" style="3" hidden="1"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68" t="s">
        <v>9641</v>
      </c>
      <c r="B2" s="18" t="s">
        <v>10065</v>
      </c>
      <c r="C2" s="18" t="s">
        <v>10464</v>
      </c>
      <c r="D2" s="49" t="s">
        <v>9639</v>
      </c>
      <c r="E2" s="53" t="s">
        <v>9664</v>
      </c>
      <c r="F2" s="8" t="s">
        <v>9643</v>
      </c>
      <c r="G2" s="8" t="s">
        <v>9721</v>
      </c>
      <c r="H2" s="8" t="s">
        <v>9690</v>
      </c>
      <c r="I2" s="8" t="s">
        <v>10509</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68"/>
      <c r="B3" s="18" t="s">
        <v>10065</v>
      </c>
      <c r="C3" s="18" t="s">
        <v>10464</v>
      </c>
      <c r="D3" s="49" t="s">
        <v>9642</v>
      </c>
      <c r="E3" s="53" t="s">
        <v>9665</v>
      </c>
      <c r="F3" s="8" t="s">
        <v>9643</v>
      </c>
      <c r="G3" s="8" t="s">
        <v>9721</v>
      </c>
      <c r="H3" s="8" t="s">
        <v>10139</v>
      </c>
      <c r="I3" s="8" t="s">
        <v>10510</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68" t="s">
        <v>9640</v>
      </c>
      <c r="B4" s="18" t="s">
        <v>10065</v>
      </c>
      <c r="C4" s="18" t="s">
        <v>10466</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68"/>
      <c r="B5" s="18" t="s">
        <v>10065</v>
      </c>
      <c r="C5" s="18" t="s">
        <v>10466</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68"/>
      <c r="B6" s="18" t="s">
        <v>10065</v>
      </c>
      <c r="C6" s="18" t="s">
        <v>10466</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68"/>
      <c r="B7" s="18" t="s">
        <v>10065</v>
      </c>
      <c r="C7" s="18" t="s">
        <v>10466</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68" t="s">
        <v>9661</v>
      </c>
      <c r="B8" s="18" t="s">
        <v>10065</v>
      </c>
      <c r="C8" s="18" t="s">
        <v>10465</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68"/>
      <c r="B9" s="18" t="s">
        <v>10065</v>
      </c>
      <c r="C9" s="18" t="s">
        <v>10465</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68"/>
      <c r="B10" s="18" t="s">
        <v>10065</v>
      </c>
      <c r="C10" s="18" t="s">
        <v>10465</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68"/>
      <c r="B11" s="18" t="s">
        <v>10065</v>
      </c>
      <c r="C11" s="18" t="s">
        <v>10465</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68"/>
      <c r="B12" s="18" t="s">
        <v>10065</v>
      </c>
      <c r="C12" s="18" t="s">
        <v>10465</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68"/>
      <c r="B13" s="18" t="s">
        <v>10065</v>
      </c>
      <c r="C13" s="18" t="s">
        <v>10465</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68"/>
      <c r="B14" s="18" t="s">
        <v>10065</v>
      </c>
      <c r="C14" s="18" t="s">
        <v>10465</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68"/>
      <c r="B15" s="18" t="s">
        <v>10065</v>
      </c>
      <c r="C15" s="18" t="s">
        <v>10465</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68"/>
      <c r="B16" s="18" t="s">
        <v>10065</v>
      </c>
      <c r="C16" s="18" t="s">
        <v>10465</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68"/>
      <c r="B17" s="18" t="s">
        <v>10065</v>
      </c>
      <c r="C17" s="18" t="s">
        <v>10465</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68"/>
      <c r="B18" s="18" t="s">
        <v>10065</v>
      </c>
      <c r="C18" s="18" t="s">
        <v>10465</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68"/>
      <c r="B19" s="18" t="s">
        <v>10065</v>
      </c>
      <c r="C19" s="18" t="s">
        <v>10465</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68"/>
      <c r="B20" s="18" t="s">
        <v>10065</v>
      </c>
      <c r="C20" s="18" t="s">
        <v>10465</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68"/>
      <c r="B21" s="18" t="s">
        <v>10065</v>
      </c>
      <c r="C21" s="18" t="s">
        <v>10465</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68" t="s">
        <v>9699</v>
      </c>
      <c r="B23" s="18" t="s">
        <v>10065</v>
      </c>
      <c r="C23" s="18" t="s">
        <v>10467</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68"/>
      <c r="B24" s="18" t="s">
        <v>10065</v>
      </c>
      <c r="C24" s="18" t="s">
        <v>10467</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68"/>
      <c r="B25" s="18" t="s">
        <v>10065</v>
      </c>
      <c r="C25" s="18" t="s">
        <v>10467</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68"/>
      <c r="B26" s="18" t="s">
        <v>10065</v>
      </c>
      <c r="C26" s="18" t="s">
        <v>10467</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68"/>
      <c r="B27" s="18" t="s">
        <v>10065</v>
      </c>
      <c r="C27" s="18" t="s">
        <v>10467</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68"/>
      <c r="B28" s="18" t="s">
        <v>10065</v>
      </c>
      <c r="C28" s="18" t="s">
        <v>10467</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68"/>
      <c r="B29" s="18" t="s">
        <v>10065</v>
      </c>
      <c r="C29" s="18" t="s">
        <v>10467</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68"/>
      <c r="B30" s="18" t="s">
        <v>10065</v>
      </c>
      <c r="C30" s="18" t="s">
        <v>10467</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68" t="s">
        <v>9713</v>
      </c>
      <c r="B31" s="18" t="s">
        <v>10149</v>
      </c>
      <c r="C31" s="18" t="s">
        <v>10472</v>
      </c>
      <c r="D31" s="49" t="s">
        <v>10489</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68"/>
      <c r="B32" s="18" t="s">
        <v>10149</v>
      </c>
      <c r="C32" s="18" t="s">
        <v>10472</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68"/>
      <c r="B33" s="18" t="s">
        <v>10149</v>
      </c>
      <c r="C33" s="18" t="s">
        <v>10472</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68"/>
      <c r="B34" s="18" t="s">
        <v>10149</v>
      </c>
      <c r="C34" s="18" t="s">
        <v>10503</v>
      </c>
      <c r="D34" s="49" t="s">
        <v>10504</v>
      </c>
      <c r="E34" s="53" t="s">
        <v>10505</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68"/>
      <c r="B35" s="18" t="s">
        <v>10506</v>
      </c>
      <c r="C35" s="18" t="s">
        <v>10503</v>
      </c>
      <c r="D35" s="49" t="s">
        <v>10507</v>
      </c>
      <c r="E35" s="53" t="s">
        <v>10508</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68" t="s">
        <v>10140</v>
      </c>
      <c r="B36" s="25" t="s">
        <v>10149</v>
      </c>
      <c r="C36" s="25" t="s">
        <v>10468</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68"/>
      <c r="B37" s="25" t="s">
        <v>10149</v>
      </c>
      <c r="C37" s="25" t="s">
        <v>10468</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68"/>
      <c r="B38" s="18" t="s">
        <v>10149</v>
      </c>
      <c r="C38" s="18" t="s">
        <v>10468</v>
      </c>
      <c r="D38" s="56" t="s">
        <v>10137</v>
      </c>
      <c r="E38" s="41" t="s">
        <v>10138</v>
      </c>
      <c r="F38" s="25" t="s">
        <v>9643</v>
      </c>
      <c r="G38" s="25" t="s">
        <v>9721</v>
      </c>
      <c r="H38" s="25" t="s">
        <v>10139</v>
      </c>
      <c r="I38" s="25" t="s">
        <v>10511</v>
      </c>
      <c r="J38" s="57" t="s">
        <v>9782</v>
      </c>
      <c r="K38" s="25" t="s">
        <v>9782</v>
      </c>
      <c r="L38" s="25" t="s">
        <v>9782</v>
      </c>
      <c r="M38" s="25" t="s">
        <v>9782</v>
      </c>
      <c r="N38" s="8" t="str">
        <f t="shared" si="0"/>
        <v>Sim</v>
      </c>
      <c r="O38" s="25" t="s">
        <v>9782</v>
      </c>
      <c r="P38" s="25" t="s">
        <v>9782</v>
      </c>
    </row>
    <row r="39" spans="1:16" ht="17.25" customHeight="1" x14ac:dyDescent="0.35">
      <c r="A39" s="68"/>
      <c r="B39" s="18" t="s">
        <v>10149</v>
      </c>
      <c r="C39" s="18" t="s">
        <v>10503</v>
      </c>
      <c r="D39" s="56" t="s">
        <v>10485</v>
      </c>
      <c r="E39" s="41" t="s">
        <v>10486</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68" t="s">
        <v>10186</v>
      </c>
      <c r="B40" s="18" t="s">
        <v>10049</v>
      </c>
      <c r="C40" s="18" t="s">
        <v>10475</v>
      </c>
      <c r="D40" s="56" t="s">
        <v>10187</v>
      </c>
      <c r="E40" s="41" t="s">
        <v>10193</v>
      </c>
      <c r="F40" s="25" t="s">
        <v>9689</v>
      </c>
      <c r="G40" s="25" t="s">
        <v>9721</v>
      </c>
      <c r="H40" s="25" t="s">
        <v>10352</v>
      </c>
      <c r="I40" s="25">
        <v>100</v>
      </c>
      <c r="J40" s="57">
        <v>100</v>
      </c>
      <c r="K40" s="8" t="s">
        <v>10135</v>
      </c>
      <c r="L40" s="65" t="s">
        <v>10189</v>
      </c>
      <c r="M40" s="65" t="s">
        <v>10190</v>
      </c>
      <c r="N40" s="8" t="str">
        <f t="shared" si="0"/>
        <v>Sim</v>
      </c>
      <c r="O40" s="25">
        <v>20</v>
      </c>
      <c r="P40" s="25">
        <v>100</v>
      </c>
    </row>
    <row r="41" spans="1:16" ht="17.25" customHeight="1" x14ac:dyDescent="0.4">
      <c r="A41" s="68"/>
      <c r="B41" s="18" t="s">
        <v>10049</v>
      </c>
      <c r="C41" s="18" t="s">
        <v>10475</v>
      </c>
      <c r="D41" s="56" t="s">
        <v>10188</v>
      </c>
      <c r="E41" s="41" t="s">
        <v>10192</v>
      </c>
      <c r="F41" s="25" t="s">
        <v>9689</v>
      </c>
      <c r="G41" s="25" t="s">
        <v>9721</v>
      </c>
      <c r="H41" s="25" t="s">
        <v>10352</v>
      </c>
      <c r="I41" s="25">
        <v>25</v>
      </c>
      <c r="J41" s="57">
        <v>25</v>
      </c>
      <c r="K41" s="8" t="s">
        <v>10135</v>
      </c>
      <c r="L41" s="65" t="s">
        <v>10353</v>
      </c>
      <c r="M41" s="65" t="s">
        <v>10191</v>
      </c>
      <c r="N41" s="8" t="str">
        <f t="shared" si="0"/>
        <v>Sim</v>
      </c>
      <c r="O41" s="25">
        <v>5</v>
      </c>
      <c r="P41" s="25">
        <v>50</v>
      </c>
    </row>
    <row r="42" spans="1:16" ht="17.25" customHeight="1" x14ac:dyDescent="0.35">
      <c r="A42" s="68" t="s">
        <v>9734</v>
      </c>
      <c r="B42" s="18" t="s">
        <v>10049</v>
      </c>
      <c r="C42" s="18" t="s">
        <v>10469</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68"/>
      <c r="B43" s="18" t="s">
        <v>10049</v>
      </c>
      <c r="C43" s="18" t="s">
        <v>10469</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68"/>
      <c r="B44" s="18" t="s">
        <v>10049</v>
      </c>
      <c r="C44" s="18" t="s">
        <v>10469</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68"/>
      <c r="B45" s="18" t="s">
        <v>10049</v>
      </c>
      <c r="C45" s="18" t="s">
        <v>10469</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68"/>
      <c r="B46" s="18" t="s">
        <v>10049</v>
      </c>
      <c r="C46" s="18" t="s">
        <v>10469</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68"/>
      <c r="B47" s="18" t="s">
        <v>10049</v>
      </c>
      <c r="C47" s="18" t="s">
        <v>10469</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68"/>
      <c r="B48" s="18" t="s">
        <v>10049</v>
      </c>
      <c r="C48" s="18" t="s">
        <v>10469</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68"/>
      <c r="B49" s="18" t="s">
        <v>10049</v>
      </c>
      <c r="C49" s="18" t="s">
        <v>10469</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68"/>
      <c r="B50" s="18" t="s">
        <v>10049</v>
      </c>
      <c r="C50" s="18" t="s">
        <v>10469</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68"/>
      <c r="B51" s="18" t="s">
        <v>10049</v>
      </c>
      <c r="C51" s="18" t="s">
        <v>10469</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68"/>
      <c r="B52" s="18" t="s">
        <v>10049</v>
      </c>
      <c r="C52" s="18" t="s">
        <v>10469</v>
      </c>
      <c r="D52" s="56" t="s">
        <v>10490</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68"/>
      <c r="B53" s="18" t="s">
        <v>10049</v>
      </c>
      <c r="C53" s="18" t="s">
        <v>10469</v>
      </c>
      <c r="D53" s="56" t="s">
        <v>10491</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68"/>
      <c r="B54" s="18" t="s">
        <v>10049</v>
      </c>
      <c r="C54" s="18" t="s">
        <v>10469</v>
      </c>
      <c r="D54" s="56" t="s">
        <v>10492</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68"/>
      <c r="B55" s="18" t="s">
        <v>10049</v>
      </c>
      <c r="C55" s="18" t="s">
        <v>10469</v>
      </c>
      <c r="D55" s="56" t="s">
        <v>10493</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68"/>
      <c r="B56" s="18" t="s">
        <v>10049</v>
      </c>
      <c r="C56" s="18" t="s">
        <v>10469</v>
      </c>
      <c r="D56" s="56" t="s">
        <v>10494</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68"/>
      <c r="B57" s="18" t="s">
        <v>10049</v>
      </c>
      <c r="C57" s="18" t="s">
        <v>10469</v>
      </c>
      <c r="D57" s="56" t="s">
        <v>10495</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68"/>
      <c r="B58" s="18" t="s">
        <v>10049</v>
      </c>
      <c r="C58" s="18" t="s">
        <v>10469</v>
      </c>
      <c r="D58" s="56" t="s">
        <v>10496</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68"/>
      <c r="B59" s="18" t="s">
        <v>10049</v>
      </c>
      <c r="C59" s="18" t="s">
        <v>10469</v>
      </c>
      <c r="D59" s="56" t="s">
        <v>10497</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68"/>
      <c r="B60" s="18" t="s">
        <v>10049</v>
      </c>
      <c r="C60" s="18" t="s">
        <v>10469</v>
      </c>
      <c r="D60" s="56" t="s">
        <v>10498</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68"/>
      <c r="B61" s="18" t="s">
        <v>10049</v>
      </c>
      <c r="C61" s="18" t="s">
        <v>10469</v>
      </c>
      <c r="D61" s="56" t="s">
        <v>10499</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68"/>
      <c r="B62" s="18" t="s">
        <v>10049</v>
      </c>
      <c r="C62" s="18" t="s">
        <v>10469</v>
      </c>
      <c r="D62" s="56" t="s">
        <v>10500</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68"/>
      <c r="B63" s="18" t="s">
        <v>10049</v>
      </c>
      <c r="C63" s="18" t="s">
        <v>10469</v>
      </c>
      <c r="D63" s="56" t="s">
        <v>10501</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68"/>
      <c r="B64" s="18" t="s">
        <v>10049</v>
      </c>
      <c r="C64" s="18" t="s">
        <v>10469</v>
      </c>
      <c r="D64" s="56" t="s">
        <v>10502</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68" t="s">
        <v>9758</v>
      </c>
      <c r="B65" s="18" t="s">
        <v>10049</v>
      </c>
      <c r="C65" s="18" t="s">
        <v>10474</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68"/>
      <c r="B66" s="18" t="s">
        <v>10049</v>
      </c>
      <c r="C66" s="18" t="s">
        <v>10474</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68"/>
      <c r="B67" s="18" t="s">
        <v>10049</v>
      </c>
      <c r="C67" s="18" t="s">
        <v>10474</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68"/>
      <c r="B68" s="18" t="s">
        <v>10049</v>
      </c>
      <c r="C68" s="18" t="s">
        <v>10474</v>
      </c>
      <c r="D68" s="56" t="s">
        <v>9762</v>
      </c>
      <c r="E68" s="58" t="s">
        <v>10325</v>
      </c>
      <c r="F68" s="8" t="s">
        <v>10459</v>
      </c>
      <c r="G68" s="8" t="s">
        <v>9721</v>
      </c>
      <c r="H68" s="25" t="s">
        <v>10462</v>
      </c>
      <c r="I68" s="55" t="s">
        <v>9776</v>
      </c>
      <c r="J68" s="55" t="s">
        <v>9776</v>
      </c>
      <c r="K68" s="8" t="s">
        <v>10135</v>
      </c>
      <c r="L68" s="25" t="s">
        <v>10133</v>
      </c>
      <c r="M68" s="25" t="s">
        <v>10007</v>
      </c>
      <c r="N68" s="8" t="str">
        <f t="shared" si="0"/>
        <v>Sim</v>
      </c>
      <c r="O68" s="25" t="s">
        <v>9782</v>
      </c>
      <c r="P68" s="25" t="s">
        <v>9782</v>
      </c>
    </row>
    <row r="69" spans="1:16" ht="17.25" customHeight="1" x14ac:dyDescent="0.35">
      <c r="A69" s="68"/>
      <c r="B69" s="18" t="s">
        <v>10049</v>
      </c>
      <c r="C69" s="18" t="s">
        <v>10474</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68"/>
      <c r="B70" s="18" t="s">
        <v>10049</v>
      </c>
      <c r="C70" s="18" t="s">
        <v>10474</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68"/>
      <c r="B71" s="18" t="s">
        <v>10049</v>
      </c>
      <c r="C71" s="18" t="s">
        <v>10474</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68"/>
      <c r="B72" s="18" t="s">
        <v>10049</v>
      </c>
      <c r="C72" s="18" t="s">
        <v>10474</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68"/>
      <c r="B73" s="18" t="s">
        <v>10049</v>
      </c>
      <c r="C73" s="18" t="s">
        <v>10474</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68"/>
      <c r="B74" s="18" t="s">
        <v>10049</v>
      </c>
      <c r="C74" s="18" t="s">
        <v>10474</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68"/>
      <c r="B75" s="18" t="s">
        <v>10049</v>
      </c>
      <c r="C75" s="18" t="s">
        <v>10474</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68"/>
      <c r="B76" s="18" t="s">
        <v>10049</v>
      </c>
      <c r="C76" s="18" t="s">
        <v>10474</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68"/>
      <c r="B77" s="18" t="s">
        <v>10049</v>
      </c>
      <c r="C77" s="18" t="s">
        <v>10474</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68"/>
      <c r="B78" s="18" t="s">
        <v>10049</v>
      </c>
      <c r="C78" s="18" t="s">
        <v>10474</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68"/>
      <c r="B79" s="18" t="s">
        <v>10049</v>
      </c>
      <c r="C79" s="18" t="s">
        <v>10474</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68"/>
      <c r="B80" s="18" t="s">
        <v>10049</v>
      </c>
      <c r="C80" s="18" t="s">
        <v>10474</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68"/>
      <c r="B81" s="18" t="s">
        <v>10049</v>
      </c>
      <c r="C81" s="18" t="s">
        <v>10474</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68" t="s">
        <v>9777</v>
      </c>
      <c r="B82" s="18" t="s">
        <v>10049</v>
      </c>
      <c r="C82" s="18" t="s">
        <v>10473</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68"/>
      <c r="B83" s="18" t="s">
        <v>10049</v>
      </c>
      <c r="C83" s="18" t="s">
        <v>10473</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68"/>
      <c r="B84" s="18" t="s">
        <v>10049</v>
      </c>
      <c r="C84" s="18" t="s">
        <v>10473</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68"/>
      <c r="B85" s="18" t="s">
        <v>10049</v>
      </c>
      <c r="C85" s="18" t="s">
        <v>10473</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68" t="s">
        <v>9968</v>
      </c>
      <c r="B86" s="18" t="s">
        <v>10049</v>
      </c>
      <c r="C86" s="18" t="s">
        <v>10470</v>
      </c>
      <c r="D86" s="56" t="s">
        <v>9969</v>
      </c>
      <c r="E86" s="58" t="s">
        <v>10358</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68"/>
      <c r="B87" s="18" t="s">
        <v>10049</v>
      </c>
      <c r="C87" s="18" t="s">
        <v>10470</v>
      </c>
      <c r="D87" s="56" t="s">
        <v>9970</v>
      </c>
      <c r="E87" s="58" t="s">
        <v>10359</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68"/>
      <c r="B88" s="18" t="s">
        <v>10049</v>
      </c>
      <c r="C88" s="18" t="s">
        <v>10470</v>
      </c>
      <c r="D88" s="56" t="s">
        <v>9971</v>
      </c>
      <c r="E88" s="58" t="s">
        <v>10360</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68"/>
      <c r="B89" s="18" t="s">
        <v>10049</v>
      </c>
      <c r="C89" s="18" t="s">
        <v>10470</v>
      </c>
      <c r="D89" s="56" t="s">
        <v>9972</v>
      </c>
      <c r="E89" s="41" t="s">
        <v>10362</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68"/>
      <c r="B90" s="18" t="s">
        <v>10049</v>
      </c>
      <c r="C90" s="18" t="s">
        <v>10470</v>
      </c>
      <c r="D90" s="56" t="s">
        <v>9973</v>
      </c>
      <c r="E90" s="58" t="s">
        <v>10361</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68"/>
      <c r="B91" s="18" t="s">
        <v>10049</v>
      </c>
      <c r="C91" s="18" t="s">
        <v>10470</v>
      </c>
      <c r="D91" s="56" t="s">
        <v>9974</v>
      </c>
      <c r="E91" s="58" t="s">
        <v>10363</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68"/>
      <c r="B92" s="18" t="s">
        <v>10049</v>
      </c>
      <c r="C92" s="18" t="s">
        <v>10470</v>
      </c>
      <c r="D92" s="56" t="s">
        <v>9975</v>
      </c>
      <c r="E92" s="58" t="s">
        <v>10364</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68"/>
      <c r="B93" s="18" t="s">
        <v>10049</v>
      </c>
      <c r="C93" s="18" t="s">
        <v>10470</v>
      </c>
      <c r="D93" s="56" t="s">
        <v>9976</v>
      </c>
      <c r="E93" s="58" t="s">
        <v>10365</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68"/>
      <c r="B94" s="18" t="s">
        <v>10049</v>
      </c>
      <c r="C94" s="18" t="s">
        <v>10470</v>
      </c>
      <c r="D94" s="56" t="s">
        <v>9977</v>
      </c>
      <c r="E94" s="58" t="s">
        <v>10366</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68" t="s">
        <v>10206</v>
      </c>
      <c r="B95" s="18" t="s">
        <v>10049</v>
      </c>
      <c r="C95" s="18" t="s">
        <v>10471</v>
      </c>
      <c r="D95" s="56" t="s">
        <v>10227</v>
      </c>
      <c r="E95" s="58" t="s">
        <v>10449</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68"/>
      <c r="B96" s="18" t="s">
        <v>10049</v>
      </c>
      <c r="C96" s="18" t="s">
        <v>10471</v>
      </c>
      <c r="D96" s="56" t="s">
        <v>10207</v>
      </c>
      <c r="E96" s="58" t="s">
        <v>10443</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68"/>
      <c r="B97" s="18" t="s">
        <v>10049</v>
      </c>
      <c r="C97" s="18" t="s">
        <v>10471</v>
      </c>
      <c r="D97" s="56" t="s">
        <v>10208</v>
      </c>
      <c r="E97" s="58" t="s">
        <v>10444</v>
      </c>
      <c r="F97" s="8" t="s">
        <v>10459</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68"/>
      <c r="B98" s="18" t="s">
        <v>10049</v>
      </c>
      <c r="C98" s="18" t="s">
        <v>10471</v>
      </c>
      <c r="D98" s="56" t="s">
        <v>10209</v>
      </c>
      <c r="E98" s="58" t="s">
        <v>10457</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68"/>
      <c r="B99" s="18" t="s">
        <v>10049</v>
      </c>
      <c r="C99" s="18" t="s">
        <v>10471</v>
      </c>
      <c r="D99" s="56" t="s">
        <v>10210</v>
      </c>
      <c r="E99" s="58" t="s">
        <v>10445</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68"/>
      <c r="B100" s="18" t="s">
        <v>10049</v>
      </c>
      <c r="C100" s="18" t="s">
        <v>10471</v>
      </c>
      <c r="D100" s="56" t="s">
        <v>10211</v>
      </c>
      <c r="E100" s="58" t="s">
        <v>10446</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68"/>
      <c r="B101" s="18" t="s">
        <v>10049</v>
      </c>
      <c r="C101" s="18" t="s">
        <v>10471</v>
      </c>
      <c r="D101" s="56" t="s">
        <v>10212</v>
      </c>
      <c r="E101" s="58" t="s">
        <v>10447</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68"/>
      <c r="B102" s="18" t="s">
        <v>10049</v>
      </c>
      <c r="C102" s="18" t="s">
        <v>10471</v>
      </c>
      <c r="D102" s="56" t="s">
        <v>10213</v>
      </c>
      <c r="E102" s="58" t="s">
        <v>10448</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68"/>
      <c r="B103" s="18" t="s">
        <v>10049</v>
      </c>
      <c r="C103" s="18" t="s">
        <v>10471</v>
      </c>
      <c r="D103" s="56" t="s">
        <v>10215</v>
      </c>
      <c r="E103" s="58" t="s">
        <v>10245</v>
      </c>
      <c r="F103" s="8" t="s">
        <v>10459</v>
      </c>
      <c r="G103" s="8" t="s">
        <v>9721</v>
      </c>
      <c r="H103" s="25" t="s">
        <v>10461</v>
      </c>
      <c r="I103" s="60" t="s">
        <v>10354</v>
      </c>
      <c r="J103" s="60" t="s">
        <v>10354</v>
      </c>
      <c r="K103" s="8" t="s">
        <v>9782</v>
      </c>
      <c r="L103" s="25" t="s">
        <v>9782</v>
      </c>
      <c r="M103" s="25" t="s">
        <v>9782</v>
      </c>
      <c r="N103" s="8" t="str">
        <f t="shared" si="1"/>
        <v>Sim</v>
      </c>
      <c r="O103" s="25" t="s">
        <v>9782</v>
      </c>
      <c r="P103" s="25" t="s">
        <v>9782</v>
      </c>
    </row>
    <row r="104" spans="1:16" ht="17.25" customHeight="1" x14ac:dyDescent="0.35">
      <c r="A104" s="68"/>
      <c r="B104" s="18" t="s">
        <v>10049</v>
      </c>
      <c r="C104" s="18" t="s">
        <v>10471</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68"/>
      <c r="B105" s="18" t="s">
        <v>10049</v>
      </c>
      <c r="C105" s="18" t="s">
        <v>10471</v>
      </c>
      <c r="D105" s="56" t="s">
        <v>10217</v>
      </c>
      <c r="E105" s="58" t="s">
        <v>10450</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68"/>
      <c r="B106" s="18" t="s">
        <v>10049</v>
      </c>
      <c r="C106" s="18" t="s">
        <v>10471</v>
      </c>
      <c r="D106" s="56" t="s">
        <v>10218</v>
      </c>
      <c r="E106" s="58" t="s">
        <v>10451</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68"/>
      <c r="B107" s="18" t="s">
        <v>10049</v>
      </c>
      <c r="C107" s="18" t="s">
        <v>10471</v>
      </c>
      <c r="D107" s="56" t="s">
        <v>10219</v>
      </c>
      <c r="E107" s="58" t="s">
        <v>10458</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68"/>
      <c r="B108" s="18" t="s">
        <v>10049</v>
      </c>
      <c r="C108" s="18" t="s">
        <v>10471</v>
      </c>
      <c r="D108" s="56" t="s">
        <v>10220</v>
      </c>
      <c r="E108" s="58" t="s">
        <v>10452</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68"/>
      <c r="B109" s="18" t="s">
        <v>10049</v>
      </c>
      <c r="C109" s="18" t="s">
        <v>10471</v>
      </c>
      <c r="D109" s="56" t="s">
        <v>10221</v>
      </c>
      <c r="E109" s="58" t="s">
        <v>10453</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68"/>
      <c r="B110" s="18" t="s">
        <v>10049</v>
      </c>
      <c r="C110" s="18" t="s">
        <v>10471</v>
      </c>
      <c r="D110" s="56" t="s">
        <v>10222</v>
      </c>
      <c r="E110" s="58" t="s">
        <v>10454</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68"/>
      <c r="B111" s="18" t="s">
        <v>10049</v>
      </c>
      <c r="C111" s="18" t="s">
        <v>10471</v>
      </c>
      <c r="D111" s="56" t="s">
        <v>10223</v>
      </c>
      <c r="E111" s="58" t="s">
        <v>10455</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68"/>
      <c r="B112" s="18" t="s">
        <v>10049</v>
      </c>
      <c r="C112" s="18" t="s">
        <v>10471</v>
      </c>
      <c r="D112" s="56" t="s">
        <v>10224</v>
      </c>
      <c r="E112" s="58" t="s">
        <v>10243</v>
      </c>
      <c r="F112" s="8" t="s">
        <v>10459</v>
      </c>
      <c r="G112" s="8" t="s">
        <v>9721</v>
      </c>
      <c r="H112" s="25" t="s">
        <v>10461</v>
      </c>
      <c r="I112" s="60" t="s">
        <v>10354</v>
      </c>
      <c r="J112" s="60" t="s">
        <v>10354</v>
      </c>
      <c r="K112" s="8" t="s">
        <v>9782</v>
      </c>
      <c r="L112" s="25" t="s">
        <v>9782</v>
      </c>
      <c r="M112" s="25" t="s">
        <v>9782</v>
      </c>
      <c r="N112" s="8" t="str">
        <f t="shared" si="1"/>
        <v>Sim</v>
      </c>
      <c r="O112" s="25" t="s">
        <v>9782</v>
      </c>
      <c r="P112" s="25" t="s">
        <v>9782</v>
      </c>
    </row>
    <row r="113" spans="1:16" ht="17.25" customHeight="1" x14ac:dyDescent="0.35">
      <c r="A113" s="68"/>
      <c r="B113" s="18" t="s">
        <v>10049</v>
      </c>
      <c r="C113" s="18" t="s">
        <v>10471</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68" t="s">
        <v>9992</v>
      </c>
      <c r="B114" s="18" t="s">
        <v>10049</v>
      </c>
      <c r="C114" s="18" t="s">
        <v>10476</v>
      </c>
      <c r="D114" s="56" t="s">
        <v>9981</v>
      </c>
      <c r="E114" s="58" t="s">
        <v>10367</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68"/>
      <c r="B115" s="18" t="s">
        <v>10049</v>
      </c>
      <c r="C115" s="18" t="s">
        <v>10476</v>
      </c>
      <c r="D115" s="56" t="s">
        <v>9982</v>
      </c>
      <c r="E115" s="58" t="s">
        <v>10368</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68"/>
      <c r="B116" s="18" t="s">
        <v>10049</v>
      </c>
      <c r="C116" s="18" t="s">
        <v>10476</v>
      </c>
      <c r="D116" s="56" t="s">
        <v>9983</v>
      </c>
      <c r="E116" s="58" t="s">
        <v>10369</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68"/>
      <c r="B117" s="18" t="s">
        <v>10049</v>
      </c>
      <c r="C117" s="18" t="s">
        <v>10476</v>
      </c>
      <c r="D117" s="56" t="s">
        <v>9984</v>
      </c>
      <c r="E117" s="58" t="s">
        <v>10370</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68"/>
      <c r="B118" s="18" t="s">
        <v>10049</v>
      </c>
      <c r="C118" s="18" t="s">
        <v>10476</v>
      </c>
      <c r="D118" s="56" t="s">
        <v>9985</v>
      </c>
      <c r="E118" s="58" t="s">
        <v>10377</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68"/>
      <c r="B119" s="18" t="s">
        <v>10049</v>
      </c>
      <c r="C119" s="18" t="s">
        <v>10476</v>
      </c>
      <c r="D119" s="56" t="s">
        <v>9986</v>
      </c>
      <c r="E119" s="58" t="s">
        <v>10371</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68"/>
      <c r="B120" s="18" t="s">
        <v>10049</v>
      </c>
      <c r="C120" s="18" t="s">
        <v>10476</v>
      </c>
      <c r="D120" s="56" t="s">
        <v>9987</v>
      </c>
      <c r="E120" s="58" t="s">
        <v>10372</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68"/>
      <c r="B121" s="18" t="s">
        <v>10049</v>
      </c>
      <c r="C121" s="18" t="s">
        <v>10476</v>
      </c>
      <c r="D121" s="56" t="s">
        <v>9988</v>
      </c>
      <c r="E121" s="58" t="s">
        <v>10373</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68"/>
      <c r="B122" s="18" t="s">
        <v>10049</v>
      </c>
      <c r="C122" s="18" t="s">
        <v>10476</v>
      </c>
      <c r="D122" s="56" t="s">
        <v>9989</v>
      </c>
      <c r="E122" s="58" t="s">
        <v>10374</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68"/>
      <c r="B123" s="18" t="s">
        <v>10049</v>
      </c>
      <c r="C123" s="18" t="s">
        <v>10476</v>
      </c>
      <c r="D123" s="56" t="s">
        <v>9990</v>
      </c>
      <c r="E123" s="58" t="s">
        <v>10375</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68"/>
      <c r="B124" s="18" t="s">
        <v>10049</v>
      </c>
      <c r="C124" s="18" t="s">
        <v>10476</v>
      </c>
      <c r="D124" s="56" t="s">
        <v>9991</v>
      </c>
      <c r="E124" s="58" t="s">
        <v>10376</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6" t="s">
        <v>10441</v>
      </c>
      <c r="E125" s="58" t="s">
        <v>10442</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68"/>
      <c r="B126" s="18" t="s">
        <v>10050</v>
      </c>
      <c r="C126" s="18" t="s">
        <v>10478</v>
      </c>
      <c r="D126" s="56" t="s">
        <v>10247</v>
      </c>
      <c r="E126" s="58" t="s">
        <v>10378</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68"/>
      <c r="B127" s="18" t="s">
        <v>10050</v>
      </c>
      <c r="C127" s="18" t="s">
        <v>10478</v>
      </c>
      <c r="D127" s="56" t="s">
        <v>10248</v>
      </c>
      <c r="E127" s="58" t="s">
        <v>10379</v>
      </c>
      <c r="F127" s="8" t="s">
        <v>9689</v>
      </c>
      <c r="G127" s="8" t="s">
        <v>9721</v>
      </c>
      <c r="H127" s="25" t="s">
        <v>9997</v>
      </c>
      <c r="I127" s="60">
        <v>549.4</v>
      </c>
      <c r="J127" s="60">
        <v>549.4</v>
      </c>
      <c r="K127" s="55" t="s">
        <v>10152</v>
      </c>
      <c r="L127" s="25" t="s">
        <v>10058</v>
      </c>
      <c r="M127" s="25" t="s">
        <v>10355</v>
      </c>
      <c r="N127" s="8" t="str">
        <f t="shared" si="1"/>
        <v>Sim</v>
      </c>
      <c r="O127" s="25">
        <v>250</v>
      </c>
      <c r="P127" s="25">
        <v>750</v>
      </c>
    </row>
    <row r="128" spans="1:16" ht="17.25" customHeight="1" x14ac:dyDescent="0.35">
      <c r="A128" s="68"/>
      <c r="B128" s="18" t="s">
        <v>10050</v>
      </c>
      <c r="C128" s="18" t="s">
        <v>10478</v>
      </c>
      <c r="D128" s="56" t="s">
        <v>10249</v>
      </c>
      <c r="E128" s="58" t="s">
        <v>10380</v>
      </c>
      <c r="F128" s="8" t="s">
        <v>9689</v>
      </c>
      <c r="G128" s="8" t="s">
        <v>9721</v>
      </c>
      <c r="H128" s="25" t="s">
        <v>10051</v>
      </c>
      <c r="I128" s="60">
        <v>2</v>
      </c>
      <c r="J128" s="60">
        <v>2</v>
      </c>
      <c r="K128" s="55" t="s">
        <v>10152</v>
      </c>
      <c r="L128" s="25" t="s">
        <v>10058</v>
      </c>
      <c r="M128" s="25" t="s">
        <v>10356</v>
      </c>
      <c r="N128" s="8" t="str">
        <f t="shared" si="1"/>
        <v>Sim</v>
      </c>
      <c r="O128" s="25">
        <v>1</v>
      </c>
      <c r="P128" s="25">
        <v>10</v>
      </c>
    </row>
    <row r="129" spans="1:16" ht="17.25" customHeight="1" x14ac:dyDescent="0.35">
      <c r="A129" s="68"/>
      <c r="B129" s="18" t="s">
        <v>10050</v>
      </c>
      <c r="C129" s="18" t="s">
        <v>10478</v>
      </c>
      <c r="D129" s="56" t="s">
        <v>10250</v>
      </c>
      <c r="E129" s="58" t="s">
        <v>10381</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68"/>
      <c r="B130" s="18" t="s">
        <v>10050</v>
      </c>
      <c r="C130" s="18" t="s">
        <v>10478</v>
      </c>
      <c r="D130" s="56" t="s">
        <v>10251</v>
      </c>
      <c r="E130" s="58" t="s">
        <v>10382</v>
      </c>
      <c r="F130" s="8" t="s">
        <v>9689</v>
      </c>
      <c r="G130" s="8" t="s">
        <v>9721</v>
      </c>
      <c r="H130" s="25" t="s">
        <v>9978</v>
      </c>
      <c r="I130" s="60">
        <v>0</v>
      </c>
      <c r="J130" s="60">
        <v>0</v>
      </c>
      <c r="K130" s="55" t="s">
        <v>10152</v>
      </c>
      <c r="L130" s="25" t="s">
        <v>10058</v>
      </c>
      <c r="M130" s="25" t="s">
        <v>10357</v>
      </c>
      <c r="N130" s="8" t="str">
        <f t="shared" si="1"/>
        <v>Sim</v>
      </c>
      <c r="O130" s="25">
        <v>0</v>
      </c>
      <c r="P130" s="25">
        <v>50</v>
      </c>
    </row>
    <row r="131" spans="1:16" ht="17.25" customHeight="1" x14ac:dyDescent="0.35">
      <c r="A131" s="68"/>
      <c r="B131" s="18" t="s">
        <v>10050</v>
      </c>
      <c r="C131" s="18" t="s">
        <v>10478</v>
      </c>
      <c r="D131" s="56" t="s">
        <v>10252</v>
      </c>
      <c r="E131" s="58" t="s">
        <v>10383</v>
      </c>
      <c r="F131" s="8" t="s">
        <v>10459</v>
      </c>
      <c r="G131" s="8" t="s">
        <v>9721</v>
      </c>
      <c r="H131" s="25" t="s">
        <v>10460</v>
      </c>
      <c r="I131" s="59" t="s">
        <v>9721</v>
      </c>
      <c r="J131" s="59" t="s">
        <v>9721</v>
      </c>
      <c r="K131" s="55" t="s">
        <v>10152</v>
      </c>
      <c r="L131" s="25" t="s">
        <v>10058</v>
      </c>
      <c r="M131" s="25" t="s">
        <v>10157</v>
      </c>
      <c r="N131" s="8" t="str">
        <f t="shared" si="1"/>
        <v>Sim</v>
      </c>
      <c r="O131" s="25" t="s">
        <v>9782</v>
      </c>
      <c r="P131" s="25" t="s">
        <v>10456</v>
      </c>
    </row>
    <row r="132" spans="1:16" ht="17.25" customHeight="1" x14ac:dyDescent="0.35">
      <c r="A132" s="68"/>
      <c r="B132" s="18" t="s">
        <v>10050</v>
      </c>
      <c r="C132" s="18" t="s">
        <v>10478</v>
      </c>
      <c r="D132" s="56" t="s">
        <v>10253</v>
      </c>
      <c r="E132" s="58" t="s">
        <v>10384</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68"/>
      <c r="B133" s="18" t="s">
        <v>10050</v>
      </c>
      <c r="C133" s="18" t="s">
        <v>10478</v>
      </c>
      <c r="D133" s="56" t="s">
        <v>10254</v>
      </c>
      <c r="E133" s="58" t="s">
        <v>10385</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68"/>
      <c r="B134" s="18" t="s">
        <v>10050</v>
      </c>
      <c r="C134" s="18" t="s">
        <v>10478</v>
      </c>
      <c r="D134" s="56" t="s">
        <v>10255</v>
      </c>
      <c r="E134" s="58" t="s">
        <v>10386</v>
      </c>
      <c r="F134" s="8" t="s">
        <v>9689</v>
      </c>
      <c r="G134" s="8" t="s">
        <v>9721</v>
      </c>
      <c r="H134" s="25" t="s">
        <v>9978</v>
      </c>
      <c r="I134" s="60">
        <v>950</v>
      </c>
      <c r="J134" s="60">
        <v>950</v>
      </c>
      <c r="K134" s="55" t="s">
        <v>10152</v>
      </c>
      <c r="L134" s="25" t="s">
        <v>10058</v>
      </c>
      <c r="M134" s="25" t="s">
        <v>10160</v>
      </c>
      <c r="N134" s="8" t="str">
        <f t="shared" ref="N134:N197" si="2">IF(F134="String",IF(I134&lt;&gt;"","Sim","Não"),IF(F134="List",IF(I134&lt;&gt;"","Sim","Não"),IF(AND(I134&gt;=O134,I134&lt;=P134,I134&lt;&gt;""),"Sim","Não")))</f>
        <v>Sim</v>
      </c>
      <c r="O134" s="25">
        <v>0</v>
      </c>
      <c r="P134" s="25">
        <v>5000</v>
      </c>
    </row>
    <row r="135" spans="1:16" ht="17.25" customHeight="1" x14ac:dyDescent="0.35">
      <c r="A135" s="68"/>
      <c r="B135" s="18" t="s">
        <v>10050</v>
      </c>
      <c r="C135" s="18" t="s">
        <v>10478</v>
      </c>
      <c r="D135" s="56" t="s">
        <v>10256</v>
      </c>
      <c r="E135" s="58" t="s">
        <v>10387</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68"/>
      <c r="B136" s="18" t="s">
        <v>10050</v>
      </c>
      <c r="C136" s="18" t="s">
        <v>10478</v>
      </c>
      <c r="D136" s="56" t="s">
        <v>10257</v>
      </c>
      <c r="E136" s="58" t="s">
        <v>10389</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68"/>
      <c r="B137" s="18" t="s">
        <v>10050</v>
      </c>
      <c r="C137" s="18" t="s">
        <v>10478</v>
      </c>
      <c r="D137" s="56" t="s">
        <v>10258</v>
      </c>
      <c r="E137" s="58" t="s">
        <v>10388</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68"/>
      <c r="B138" s="18" t="s">
        <v>10050</v>
      </c>
      <c r="C138" s="18" t="s">
        <v>10478</v>
      </c>
      <c r="D138" s="56" t="s">
        <v>10259</v>
      </c>
      <c r="E138" s="58" t="s">
        <v>10390</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68"/>
      <c r="B139" s="18" t="s">
        <v>10050</v>
      </c>
      <c r="C139" s="18" t="s">
        <v>10478</v>
      </c>
      <c r="D139" s="56" t="s">
        <v>10260</v>
      </c>
      <c r="E139" s="58" t="s">
        <v>10391</v>
      </c>
      <c r="F139" s="8" t="s">
        <v>9689</v>
      </c>
      <c r="G139" s="8" t="s">
        <v>9721</v>
      </c>
      <c r="H139" s="25" t="s">
        <v>9978</v>
      </c>
      <c r="I139" s="60">
        <v>2250</v>
      </c>
      <c r="J139" s="60">
        <v>2250</v>
      </c>
      <c r="K139" s="55" t="s">
        <v>10152</v>
      </c>
      <c r="L139" s="25" t="s">
        <v>10058</v>
      </c>
      <c r="M139" s="25" t="s">
        <v>10351</v>
      </c>
      <c r="N139" s="8" t="str">
        <f t="shared" si="2"/>
        <v>Sim</v>
      </c>
      <c r="O139" s="25">
        <v>0</v>
      </c>
      <c r="P139" s="25">
        <v>5000</v>
      </c>
    </row>
    <row r="140" spans="1:16" ht="17.25" customHeight="1" x14ac:dyDescent="0.35">
      <c r="A140" s="68"/>
      <c r="B140" s="18" t="s">
        <v>10050</v>
      </c>
      <c r="C140" s="18" t="s">
        <v>10480</v>
      </c>
      <c r="D140" s="56" t="s">
        <v>10261</v>
      </c>
      <c r="E140" s="58" t="s">
        <v>10392</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68"/>
      <c r="B141" s="18" t="s">
        <v>10050</v>
      </c>
      <c r="C141" s="18" t="s">
        <v>10480</v>
      </c>
      <c r="D141" s="56" t="s">
        <v>10262</v>
      </c>
      <c r="E141" s="58" t="s">
        <v>10397</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68"/>
      <c r="B142" s="18" t="s">
        <v>10050</v>
      </c>
      <c r="C142" s="18" t="s">
        <v>10480</v>
      </c>
      <c r="D142" s="56" t="s">
        <v>10263</v>
      </c>
      <c r="E142" s="58" t="s">
        <v>10398</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68"/>
      <c r="B143" s="18" t="s">
        <v>10050</v>
      </c>
      <c r="C143" s="18" t="s">
        <v>10481</v>
      </c>
      <c r="D143" s="56" t="s">
        <v>10264</v>
      </c>
      <c r="E143" s="58" t="s">
        <v>10395</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68"/>
      <c r="B144" s="18" t="s">
        <v>10050</v>
      </c>
      <c r="C144" s="18" t="s">
        <v>10481</v>
      </c>
      <c r="D144" s="56" t="s">
        <v>10479</v>
      </c>
      <c r="E144" s="58" t="s">
        <v>10396</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68"/>
      <c r="B145" s="18" t="s">
        <v>10050</v>
      </c>
      <c r="C145" s="18" t="s">
        <v>10481</v>
      </c>
      <c r="D145" s="56" t="s">
        <v>10262</v>
      </c>
      <c r="E145" s="58" t="s">
        <v>10393</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68"/>
      <c r="B146" s="18" t="s">
        <v>10050</v>
      </c>
      <c r="C146" s="18" t="s">
        <v>10481</v>
      </c>
      <c r="D146" s="56" t="s">
        <v>10263</v>
      </c>
      <c r="E146" s="58" t="s">
        <v>10394</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68"/>
      <c r="B147" s="18" t="s">
        <v>10050</v>
      </c>
      <c r="C147" s="18" t="s">
        <v>10478</v>
      </c>
      <c r="D147" s="56" t="s">
        <v>10265</v>
      </c>
      <c r="E147" s="58" t="s">
        <v>10399</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68"/>
      <c r="B148" s="18" t="s">
        <v>10050</v>
      </c>
      <c r="C148" s="18" t="s">
        <v>10478</v>
      </c>
      <c r="D148" s="56" t="s">
        <v>10266</v>
      </c>
      <c r="E148" s="58" t="s">
        <v>10400</v>
      </c>
      <c r="F148" s="8" t="s">
        <v>9689</v>
      </c>
      <c r="G148" s="8" t="s">
        <v>9721</v>
      </c>
      <c r="H148" s="25" t="s">
        <v>9997</v>
      </c>
      <c r="I148" s="60">
        <v>549.4</v>
      </c>
      <c r="J148" s="60">
        <v>549.4</v>
      </c>
      <c r="K148" s="55" t="s">
        <v>10152</v>
      </c>
      <c r="L148" s="25" t="s">
        <v>10058</v>
      </c>
      <c r="M148" s="25" t="s">
        <v>10355</v>
      </c>
      <c r="N148" s="8" t="str">
        <f t="shared" si="2"/>
        <v>Sim</v>
      </c>
      <c r="O148" s="25">
        <v>250</v>
      </c>
      <c r="P148" s="25">
        <v>750</v>
      </c>
    </row>
    <row r="149" spans="1:16" ht="17.25" customHeight="1" x14ac:dyDescent="0.35">
      <c r="A149" s="68"/>
      <c r="B149" s="18" t="s">
        <v>10050</v>
      </c>
      <c r="C149" s="18" t="s">
        <v>10478</v>
      </c>
      <c r="D149" s="56" t="s">
        <v>10267</v>
      </c>
      <c r="E149" s="58" t="s">
        <v>10401</v>
      </c>
      <c r="F149" s="8" t="s">
        <v>9689</v>
      </c>
      <c r="G149" s="8" t="s">
        <v>9721</v>
      </c>
      <c r="H149" s="25" t="s">
        <v>10051</v>
      </c>
      <c r="I149" s="60">
        <v>4</v>
      </c>
      <c r="J149" s="60">
        <v>4</v>
      </c>
      <c r="K149" s="55" t="s">
        <v>10152</v>
      </c>
      <c r="L149" s="25" t="s">
        <v>10058</v>
      </c>
      <c r="M149" s="25" t="s">
        <v>10356</v>
      </c>
      <c r="N149" s="8" t="str">
        <f t="shared" si="2"/>
        <v>Sim</v>
      </c>
      <c r="O149" s="25">
        <v>1</v>
      </c>
      <c r="P149" s="25">
        <v>10</v>
      </c>
    </row>
    <row r="150" spans="1:16" ht="17.25" customHeight="1" x14ac:dyDescent="0.35">
      <c r="A150" s="68"/>
      <c r="B150" s="18" t="s">
        <v>10050</v>
      </c>
      <c r="C150" s="18" t="s">
        <v>10478</v>
      </c>
      <c r="D150" s="56" t="s">
        <v>10268</v>
      </c>
      <c r="E150" s="58" t="s">
        <v>10402</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68"/>
      <c r="B151" s="18" t="s">
        <v>10050</v>
      </c>
      <c r="C151" s="18" t="s">
        <v>10478</v>
      </c>
      <c r="D151" s="56" t="s">
        <v>10269</v>
      </c>
      <c r="E151" s="58" t="s">
        <v>10403</v>
      </c>
      <c r="F151" s="8" t="s">
        <v>9689</v>
      </c>
      <c r="G151" s="8" t="s">
        <v>9721</v>
      </c>
      <c r="H151" s="25" t="s">
        <v>9978</v>
      </c>
      <c r="I151" s="60">
        <v>0</v>
      </c>
      <c r="J151" s="60">
        <v>0</v>
      </c>
      <c r="K151" s="55" t="s">
        <v>10152</v>
      </c>
      <c r="L151" s="25" t="s">
        <v>10058</v>
      </c>
      <c r="M151" s="25" t="s">
        <v>10357</v>
      </c>
      <c r="N151" s="8" t="str">
        <f t="shared" si="2"/>
        <v>Sim</v>
      </c>
      <c r="O151" s="25">
        <v>0</v>
      </c>
      <c r="P151" s="25">
        <v>50</v>
      </c>
    </row>
    <row r="152" spans="1:16" ht="17.25" customHeight="1" x14ac:dyDescent="0.35">
      <c r="A152" s="68"/>
      <c r="B152" s="18" t="s">
        <v>10050</v>
      </c>
      <c r="C152" s="18" t="s">
        <v>10478</v>
      </c>
      <c r="D152" s="56" t="s">
        <v>10270</v>
      </c>
      <c r="E152" s="58" t="s">
        <v>10404</v>
      </c>
      <c r="F152" s="8" t="s">
        <v>10459</v>
      </c>
      <c r="G152" s="8" t="s">
        <v>9721</v>
      </c>
      <c r="H152" s="25" t="s">
        <v>10460</v>
      </c>
      <c r="I152" s="59" t="s">
        <v>9721</v>
      </c>
      <c r="J152" s="59" t="s">
        <v>9721</v>
      </c>
      <c r="K152" s="55" t="s">
        <v>10152</v>
      </c>
      <c r="L152" s="25" t="s">
        <v>10058</v>
      </c>
      <c r="M152" s="25" t="s">
        <v>10157</v>
      </c>
      <c r="N152" s="8" t="str">
        <f t="shared" si="2"/>
        <v>Sim</v>
      </c>
      <c r="O152" s="25" t="s">
        <v>9782</v>
      </c>
      <c r="P152" s="25" t="s">
        <v>10456</v>
      </c>
    </row>
    <row r="153" spans="1:16" ht="17.25" customHeight="1" x14ac:dyDescent="0.35">
      <c r="A153" s="68"/>
      <c r="B153" s="18" t="s">
        <v>10050</v>
      </c>
      <c r="C153" s="18" t="s">
        <v>10478</v>
      </c>
      <c r="D153" s="56" t="s">
        <v>10271</v>
      </c>
      <c r="E153" s="58" t="s">
        <v>10405</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68"/>
      <c r="B154" s="18" t="s">
        <v>10050</v>
      </c>
      <c r="C154" s="18" t="s">
        <v>10478</v>
      </c>
      <c r="D154" s="56" t="s">
        <v>10272</v>
      </c>
      <c r="E154" s="58" t="s">
        <v>10406</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68"/>
      <c r="B155" s="18" t="s">
        <v>10050</v>
      </c>
      <c r="C155" s="18" t="s">
        <v>10478</v>
      </c>
      <c r="D155" s="56" t="s">
        <v>10273</v>
      </c>
      <c r="E155" s="58" t="s">
        <v>10407</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68"/>
      <c r="B156" s="18" t="s">
        <v>10050</v>
      </c>
      <c r="C156" s="18" t="s">
        <v>10478</v>
      </c>
      <c r="D156" s="56" t="s">
        <v>10274</v>
      </c>
      <c r="E156" s="58" t="s">
        <v>10408</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68"/>
      <c r="B157" s="18" t="s">
        <v>10050</v>
      </c>
      <c r="C157" s="18" t="s">
        <v>10478</v>
      </c>
      <c r="D157" s="56" t="s">
        <v>10275</v>
      </c>
      <c r="E157" s="58" t="s">
        <v>10409</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68"/>
      <c r="B158" s="18" t="s">
        <v>10050</v>
      </c>
      <c r="C158" s="18" t="s">
        <v>10478</v>
      </c>
      <c r="D158" s="56" t="s">
        <v>10276</v>
      </c>
      <c r="E158" s="58" t="s">
        <v>10410</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68"/>
      <c r="B159" s="18" t="s">
        <v>10050</v>
      </c>
      <c r="C159" s="18" t="s">
        <v>10478</v>
      </c>
      <c r="D159" s="56" t="s">
        <v>10277</v>
      </c>
      <c r="E159" s="58" t="s">
        <v>10411</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68"/>
      <c r="B160" s="18" t="s">
        <v>10050</v>
      </c>
      <c r="C160" s="18" t="s">
        <v>10478</v>
      </c>
      <c r="D160" s="56" t="s">
        <v>10278</v>
      </c>
      <c r="E160" s="58" t="s">
        <v>10412</v>
      </c>
      <c r="F160" s="8" t="s">
        <v>9689</v>
      </c>
      <c r="G160" s="8" t="s">
        <v>9721</v>
      </c>
      <c r="H160" s="25" t="s">
        <v>9978</v>
      </c>
      <c r="I160" s="60">
        <v>2250</v>
      </c>
      <c r="J160" s="60">
        <v>2250</v>
      </c>
      <c r="K160" s="55" t="s">
        <v>10152</v>
      </c>
      <c r="L160" s="25" t="s">
        <v>10058</v>
      </c>
      <c r="M160" s="25" t="s">
        <v>10351</v>
      </c>
      <c r="N160" s="8" t="str">
        <f t="shared" si="2"/>
        <v>Sim</v>
      </c>
      <c r="O160" s="25">
        <v>0</v>
      </c>
      <c r="P160" s="25">
        <v>5000</v>
      </c>
    </row>
    <row r="161" spans="1:16" ht="17.25" customHeight="1" x14ac:dyDescent="0.35">
      <c r="A161" s="68"/>
      <c r="B161" s="18" t="s">
        <v>10050</v>
      </c>
      <c r="C161" s="18" t="s">
        <v>10480</v>
      </c>
      <c r="D161" s="56" t="s">
        <v>10279</v>
      </c>
      <c r="E161" s="58" t="s">
        <v>10413</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68"/>
      <c r="B162" s="18" t="s">
        <v>10050</v>
      </c>
      <c r="C162" s="18" t="s">
        <v>10480</v>
      </c>
      <c r="D162" s="56" t="s">
        <v>10280</v>
      </c>
      <c r="E162" s="58" t="s">
        <v>10414</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68"/>
      <c r="B163" s="18" t="s">
        <v>10050</v>
      </c>
      <c r="C163" s="18" t="s">
        <v>10480</v>
      </c>
      <c r="D163" s="56" t="s">
        <v>10281</v>
      </c>
      <c r="E163" s="58" t="s">
        <v>10415</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68"/>
      <c r="B164" s="18" t="s">
        <v>10050</v>
      </c>
      <c r="C164" s="18" t="s">
        <v>10481</v>
      </c>
      <c r="D164" s="56" t="s">
        <v>10282</v>
      </c>
      <c r="E164" s="58" t="s">
        <v>10416</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68"/>
      <c r="B165" s="18" t="s">
        <v>10050</v>
      </c>
      <c r="C165" s="18" t="s">
        <v>10481</v>
      </c>
      <c r="D165" s="56" t="s">
        <v>10283</v>
      </c>
      <c r="E165" s="58" t="s">
        <v>10417</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68"/>
      <c r="B166" s="18" t="s">
        <v>10050</v>
      </c>
      <c r="C166" s="18" t="s">
        <v>10481</v>
      </c>
      <c r="D166" s="56" t="s">
        <v>10280</v>
      </c>
      <c r="E166" s="58" t="s">
        <v>10418</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68"/>
      <c r="B167" s="18" t="s">
        <v>10050</v>
      </c>
      <c r="C167" s="18" t="s">
        <v>10481</v>
      </c>
      <c r="D167" s="56" t="s">
        <v>10281</v>
      </c>
      <c r="E167" s="58" t="s">
        <v>10419</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68" t="s">
        <v>10302</v>
      </c>
      <c r="B168" s="18" t="s">
        <v>10050</v>
      </c>
      <c r="C168" s="18" t="s">
        <v>10482</v>
      </c>
      <c r="D168" s="56" t="s">
        <v>10293</v>
      </c>
      <c r="E168" s="58" t="s">
        <v>10420</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68"/>
      <c r="B169" s="18" t="s">
        <v>10050</v>
      </c>
      <c r="C169" s="18" t="s">
        <v>10482</v>
      </c>
      <c r="D169" s="56" t="s">
        <v>10294</v>
      </c>
      <c r="E169" s="58" t="s">
        <v>10421</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68"/>
      <c r="B170" s="18" t="s">
        <v>10050</v>
      </c>
      <c r="C170" s="18" t="s">
        <v>10483</v>
      </c>
      <c r="D170" s="56" t="s">
        <v>10295</v>
      </c>
      <c r="E170" s="58" t="s">
        <v>10422</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68"/>
      <c r="B171" s="18" t="s">
        <v>10050</v>
      </c>
      <c r="C171" s="18" t="s">
        <v>10483</v>
      </c>
      <c r="D171" s="56" t="s">
        <v>10296</v>
      </c>
      <c r="E171" s="58" t="s">
        <v>10423</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68"/>
      <c r="B172" s="18" t="s">
        <v>10050</v>
      </c>
      <c r="C172" s="18" t="s">
        <v>10483</v>
      </c>
      <c r="D172" s="56" t="s">
        <v>10297</v>
      </c>
      <c r="E172" s="58" t="s">
        <v>10427</v>
      </c>
      <c r="F172" s="8" t="s">
        <v>9689</v>
      </c>
      <c r="G172" s="8" t="s">
        <v>9721</v>
      </c>
      <c r="H172" s="25" t="s">
        <v>10136</v>
      </c>
      <c r="I172" s="60">
        <v>10</v>
      </c>
      <c r="J172" s="60">
        <v>10</v>
      </c>
      <c r="K172" s="55" t="s">
        <v>10152</v>
      </c>
      <c r="L172" s="25" t="s">
        <v>10058</v>
      </c>
      <c r="M172" s="25" t="s">
        <v>10757</v>
      </c>
      <c r="N172" s="8" t="str">
        <f t="shared" si="2"/>
        <v>Sim</v>
      </c>
      <c r="O172" s="25">
        <v>0</v>
      </c>
      <c r="P172" s="25">
        <v>10</v>
      </c>
    </row>
    <row r="173" spans="1:16" ht="17.25" customHeight="1" x14ac:dyDescent="0.35">
      <c r="A173" s="68"/>
      <c r="B173" s="18" t="s">
        <v>10050</v>
      </c>
      <c r="C173" s="18" t="s">
        <v>10483</v>
      </c>
      <c r="D173" s="56" t="s">
        <v>10298</v>
      </c>
      <c r="E173" s="58" t="s">
        <v>10424</v>
      </c>
      <c r="F173" s="8" t="s">
        <v>9689</v>
      </c>
      <c r="G173" s="8" t="s">
        <v>9721</v>
      </c>
      <c r="H173" s="25" t="s">
        <v>10054</v>
      </c>
      <c r="I173" s="60">
        <v>25</v>
      </c>
      <c r="J173" s="60">
        <v>25</v>
      </c>
      <c r="K173" s="55" t="s">
        <v>10152</v>
      </c>
      <c r="L173" s="25" t="s">
        <v>10058</v>
      </c>
      <c r="M173" s="25" t="s">
        <v>10758</v>
      </c>
      <c r="N173" s="8" t="str">
        <f t="shared" si="2"/>
        <v>Sim</v>
      </c>
      <c r="O173" s="25">
        <v>0</v>
      </c>
      <c r="P173" s="25">
        <v>100</v>
      </c>
    </row>
    <row r="174" spans="1:16" ht="17.25" customHeight="1" x14ac:dyDescent="0.35">
      <c r="A174" s="68"/>
      <c r="B174" s="18" t="s">
        <v>10050</v>
      </c>
      <c r="C174" s="18" t="s">
        <v>10484</v>
      </c>
      <c r="D174" s="56" t="s">
        <v>10299</v>
      </c>
      <c r="E174" s="58" t="s">
        <v>10425</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68"/>
      <c r="B175" s="18" t="s">
        <v>10050</v>
      </c>
      <c r="C175" s="18" t="s">
        <v>10484</v>
      </c>
      <c r="D175" s="56" t="s">
        <v>10300</v>
      </c>
      <c r="E175" s="58" t="s">
        <v>10426</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68"/>
      <c r="B176" s="18" t="s">
        <v>10050</v>
      </c>
      <c r="C176" s="18" t="s">
        <v>10484</v>
      </c>
      <c r="D176" s="56" t="s">
        <v>10297</v>
      </c>
      <c r="E176" s="58" t="s">
        <v>10428</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68"/>
      <c r="B177" s="18" t="s">
        <v>10050</v>
      </c>
      <c r="C177" s="18" t="s">
        <v>10484</v>
      </c>
      <c r="D177" s="56" t="s">
        <v>10301</v>
      </c>
      <c r="E177" s="58" t="s">
        <v>10429</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68" t="s">
        <v>10303</v>
      </c>
      <c r="B178" s="18" t="s">
        <v>10050</v>
      </c>
      <c r="C178" s="18" t="s">
        <v>10482</v>
      </c>
      <c r="D178" s="56" t="s">
        <v>10284</v>
      </c>
      <c r="E178" s="58" t="s">
        <v>10430</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68"/>
      <c r="B179" s="18" t="s">
        <v>10050</v>
      </c>
      <c r="C179" s="18" t="s">
        <v>10482</v>
      </c>
      <c r="D179" s="56" t="s">
        <v>10285</v>
      </c>
      <c r="E179" s="58" t="s">
        <v>10431</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68"/>
      <c r="B180" s="18" t="s">
        <v>10050</v>
      </c>
      <c r="C180" s="18" t="s">
        <v>10483</v>
      </c>
      <c r="D180" s="56" t="s">
        <v>10286</v>
      </c>
      <c r="E180" s="58" t="s">
        <v>10432</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68"/>
      <c r="B181" s="18" t="s">
        <v>10050</v>
      </c>
      <c r="C181" s="18" t="s">
        <v>10483</v>
      </c>
      <c r="D181" s="56" t="s">
        <v>10287</v>
      </c>
      <c r="E181" s="58" t="s">
        <v>10433</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68"/>
      <c r="B182" s="18" t="s">
        <v>10050</v>
      </c>
      <c r="C182" s="18" t="s">
        <v>10483</v>
      </c>
      <c r="D182" s="56" t="s">
        <v>10288</v>
      </c>
      <c r="E182" s="58" t="s">
        <v>10434</v>
      </c>
      <c r="F182" s="8" t="s">
        <v>9689</v>
      </c>
      <c r="G182" s="8" t="s">
        <v>9721</v>
      </c>
      <c r="H182" s="25" t="s">
        <v>10136</v>
      </c>
      <c r="I182" s="60">
        <v>10</v>
      </c>
      <c r="J182" s="60">
        <v>10</v>
      </c>
      <c r="K182" s="55" t="s">
        <v>10152</v>
      </c>
      <c r="L182" s="25" t="s">
        <v>10058</v>
      </c>
      <c r="M182" s="25" t="s">
        <v>10757</v>
      </c>
      <c r="N182" s="8" t="str">
        <f t="shared" si="2"/>
        <v>Sim</v>
      </c>
      <c r="O182" s="25">
        <v>0</v>
      </c>
      <c r="P182" s="25">
        <v>10</v>
      </c>
    </row>
    <row r="183" spans="1:16" ht="17.25" customHeight="1" x14ac:dyDescent="0.35">
      <c r="A183" s="68"/>
      <c r="B183" s="18" t="s">
        <v>10050</v>
      </c>
      <c r="C183" s="18" t="s">
        <v>10483</v>
      </c>
      <c r="D183" s="56" t="s">
        <v>10289</v>
      </c>
      <c r="E183" s="58" t="s">
        <v>10435</v>
      </c>
      <c r="F183" s="8" t="s">
        <v>9689</v>
      </c>
      <c r="G183" s="8" t="s">
        <v>9721</v>
      </c>
      <c r="H183" s="25" t="s">
        <v>10054</v>
      </c>
      <c r="I183" s="60">
        <v>25</v>
      </c>
      <c r="J183" s="60">
        <v>25</v>
      </c>
      <c r="K183" s="55" t="s">
        <v>10152</v>
      </c>
      <c r="L183" s="25" t="s">
        <v>10058</v>
      </c>
      <c r="M183" s="25" t="s">
        <v>10758</v>
      </c>
      <c r="N183" s="8" t="str">
        <f t="shared" si="2"/>
        <v>Sim</v>
      </c>
      <c r="O183" s="25">
        <v>0</v>
      </c>
      <c r="P183" s="25">
        <v>100</v>
      </c>
    </row>
    <row r="184" spans="1:16" ht="17.25" customHeight="1" x14ac:dyDescent="0.35">
      <c r="A184" s="68"/>
      <c r="B184" s="18" t="s">
        <v>10050</v>
      </c>
      <c r="C184" s="18" t="s">
        <v>10484</v>
      </c>
      <c r="D184" s="56" t="s">
        <v>10290</v>
      </c>
      <c r="E184" s="58" t="s">
        <v>10436</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68"/>
      <c r="B185" s="18" t="s">
        <v>10050</v>
      </c>
      <c r="C185" s="18" t="s">
        <v>10484</v>
      </c>
      <c r="D185" s="56" t="s">
        <v>10291</v>
      </c>
      <c r="E185" s="58" t="s">
        <v>10437</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68"/>
      <c r="B186" s="18" t="s">
        <v>10050</v>
      </c>
      <c r="C186" s="18" t="s">
        <v>10484</v>
      </c>
      <c r="D186" s="56" t="s">
        <v>10288</v>
      </c>
      <c r="E186" s="58" t="s">
        <v>10438</v>
      </c>
      <c r="F186" s="8" t="s">
        <v>9689</v>
      </c>
      <c r="G186" s="8" t="s">
        <v>9721</v>
      </c>
      <c r="H186" s="25" t="s">
        <v>10136</v>
      </c>
      <c r="I186" s="60">
        <v>5</v>
      </c>
      <c r="J186" s="60">
        <v>5</v>
      </c>
      <c r="K186" s="55" t="s">
        <v>10152</v>
      </c>
      <c r="L186" s="25" t="s">
        <v>10058</v>
      </c>
      <c r="M186" s="25" t="s">
        <v>10759</v>
      </c>
      <c r="N186" s="8" t="str">
        <f t="shared" si="2"/>
        <v>Sim</v>
      </c>
      <c r="O186" s="25">
        <v>0</v>
      </c>
      <c r="P186" s="25">
        <v>10</v>
      </c>
    </row>
    <row r="187" spans="1:16" ht="17.25" customHeight="1" x14ac:dyDescent="0.35">
      <c r="A187" s="68"/>
      <c r="B187" s="18" t="s">
        <v>10050</v>
      </c>
      <c r="C187" s="18" t="s">
        <v>10484</v>
      </c>
      <c r="D187" s="56" t="s">
        <v>10292</v>
      </c>
      <c r="E187" s="58" t="s">
        <v>10439</v>
      </c>
      <c r="F187" s="8" t="s">
        <v>9689</v>
      </c>
      <c r="G187" s="8" t="s">
        <v>9721</v>
      </c>
      <c r="H187" s="25" t="s">
        <v>10054</v>
      </c>
      <c r="I187" s="60">
        <v>25</v>
      </c>
      <c r="J187" s="60">
        <v>25</v>
      </c>
      <c r="K187" s="55" t="s">
        <v>10152</v>
      </c>
      <c r="L187" s="25" t="s">
        <v>10058</v>
      </c>
      <c r="M187" s="25" t="s">
        <v>10760</v>
      </c>
      <c r="N187" s="8" t="str">
        <f t="shared" si="2"/>
        <v>Sim</v>
      </c>
      <c r="O187" s="25">
        <v>0</v>
      </c>
      <c r="P187" s="25">
        <v>100</v>
      </c>
    </row>
    <row r="188" spans="1:16" s="44" customFormat="1" ht="17.25" customHeight="1" x14ac:dyDescent="0.35">
      <c r="A188" s="68" t="s">
        <v>9786</v>
      </c>
      <c r="B188" s="61"/>
      <c r="C188" s="61"/>
      <c r="D188" s="49" t="s">
        <v>9787</v>
      </c>
      <c r="E188" s="53" t="s">
        <v>9788</v>
      </c>
      <c r="F188" s="8" t="s">
        <v>9689</v>
      </c>
      <c r="G188" s="8" t="s">
        <v>9721</v>
      </c>
      <c r="H188" s="8" t="s">
        <v>9789</v>
      </c>
      <c r="I188" s="62"/>
      <c r="J188" s="62">
        <v>0</v>
      </c>
      <c r="K188" s="55"/>
      <c r="L188" s="55"/>
      <c r="M188" s="55"/>
      <c r="N188" s="8" t="str">
        <f t="shared" si="2"/>
        <v>Não</v>
      </c>
      <c r="O188" s="63">
        <v>0</v>
      </c>
      <c r="P188" s="63">
        <v>0</v>
      </c>
    </row>
    <row r="189" spans="1:16" s="44" customFormat="1" ht="17.25" customHeight="1" x14ac:dyDescent="0.35">
      <c r="A189" s="68"/>
      <c r="B189" s="61"/>
      <c r="C189" s="61"/>
      <c r="D189" s="49" t="s">
        <v>9790</v>
      </c>
      <c r="E189" s="53" t="s">
        <v>9791</v>
      </c>
      <c r="F189" s="8" t="s">
        <v>9689</v>
      </c>
      <c r="G189" s="8" t="s">
        <v>9721</v>
      </c>
      <c r="H189" s="8" t="s">
        <v>9789</v>
      </c>
      <c r="I189" s="62"/>
      <c r="J189" s="62">
        <v>25</v>
      </c>
      <c r="K189" s="55"/>
      <c r="L189" s="55"/>
      <c r="M189" s="55"/>
      <c r="N189" s="8" t="str">
        <f t="shared" si="2"/>
        <v>Não</v>
      </c>
      <c r="O189" s="63">
        <v>25</v>
      </c>
      <c r="P189" s="63">
        <v>25</v>
      </c>
    </row>
    <row r="190" spans="1:16" s="44" customFormat="1" ht="17.25" customHeight="1" x14ac:dyDescent="0.35">
      <c r="A190" s="68"/>
      <c r="B190" s="61"/>
      <c r="C190" s="61"/>
      <c r="D190" s="49" t="s">
        <v>9792</v>
      </c>
      <c r="E190" s="53" t="s">
        <v>9793</v>
      </c>
      <c r="F190" s="8" t="s">
        <v>9689</v>
      </c>
      <c r="G190" s="8" t="s">
        <v>9721</v>
      </c>
      <c r="H190" s="8" t="s">
        <v>9789</v>
      </c>
      <c r="I190" s="62"/>
      <c r="J190" s="62">
        <v>75</v>
      </c>
      <c r="K190" s="55"/>
      <c r="L190" s="55"/>
      <c r="M190" s="55"/>
      <c r="N190" s="8" t="str">
        <f t="shared" si="2"/>
        <v>Não</v>
      </c>
      <c r="O190" s="63">
        <v>75</v>
      </c>
      <c r="P190" s="63">
        <v>75</v>
      </c>
    </row>
    <row r="191" spans="1:16" s="44" customFormat="1" ht="17.25" customHeight="1" x14ac:dyDescent="0.35">
      <c r="A191" s="68"/>
      <c r="B191" s="61"/>
      <c r="C191" s="61"/>
      <c r="D191" s="49" t="s">
        <v>9794</v>
      </c>
      <c r="E191" s="53" t="s">
        <v>9795</v>
      </c>
      <c r="F191" s="8" t="s">
        <v>9689</v>
      </c>
      <c r="G191" s="8" t="s">
        <v>9721</v>
      </c>
      <c r="H191" s="8" t="s">
        <v>9789</v>
      </c>
      <c r="I191" s="62"/>
      <c r="J191" s="62">
        <v>150</v>
      </c>
      <c r="K191" s="25"/>
      <c r="L191" s="25"/>
      <c r="M191" s="25"/>
      <c r="N191" s="8" t="str">
        <f t="shared" si="2"/>
        <v>Não</v>
      </c>
      <c r="O191" s="63">
        <v>150</v>
      </c>
      <c r="P191" s="63">
        <v>150</v>
      </c>
    </row>
    <row r="192" spans="1:16" s="44" customFormat="1" ht="17.25" customHeight="1" x14ac:dyDescent="0.35">
      <c r="A192" s="68"/>
      <c r="B192" s="61"/>
      <c r="C192" s="61"/>
      <c r="D192" s="49" t="s">
        <v>9796</v>
      </c>
      <c r="E192" s="53" t="s">
        <v>9797</v>
      </c>
      <c r="F192" s="8" t="s">
        <v>9689</v>
      </c>
      <c r="G192" s="8" t="s">
        <v>9721</v>
      </c>
      <c r="H192" s="8" t="s">
        <v>9789</v>
      </c>
      <c r="I192" s="62"/>
      <c r="J192" s="62">
        <v>250</v>
      </c>
      <c r="K192" s="25"/>
      <c r="L192" s="25"/>
      <c r="M192" s="25"/>
      <c r="N192" s="8" t="str">
        <f t="shared" si="2"/>
        <v>Não</v>
      </c>
      <c r="O192" s="63">
        <v>250</v>
      </c>
      <c r="P192" s="63">
        <v>250</v>
      </c>
    </row>
    <row r="193" spans="1:16" s="44" customFormat="1" ht="17.25" customHeight="1" x14ac:dyDescent="0.35">
      <c r="A193" s="68"/>
      <c r="B193" s="61"/>
      <c r="C193" s="61"/>
      <c r="D193" s="49" t="s">
        <v>9798</v>
      </c>
      <c r="E193" s="53" t="s">
        <v>9799</v>
      </c>
      <c r="F193" s="8" t="s">
        <v>9689</v>
      </c>
      <c r="G193" s="8" t="s">
        <v>9721</v>
      </c>
      <c r="H193" s="8" t="s">
        <v>9789</v>
      </c>
      <c r="I193" s="62"/>
      <c r="J193" s="62">
        <v>350</v>
      </c>
      <c r="K193" s="25"/>
      <c r="L193" s="25"/>
      <c r="M193" s="25"/>
      <c r="N193" s="8" t="str">
        <f t="shared" si="2"/>
        <v>Não</v>
      </c>
      <c r="O193" s="63">
        <v>350</v>
      </c>
      <c r="P193" s="63">
        <v>350</v>
      </c>
    </row>
    <row r="194" spans="1:16" s="44" customFormat="1" ht="17.25" customHeight="1" x14ac:dyDescent="0.35">
      <c r="A194" s="68"/>
      <c r="B194" s="61"/>
      <c r="C194" s="61"/>
      <c r="D194" s="49" t="s">
        <v>9800</v>
      </c>
      <c r="E194" s="53" t="s">
        <v>9801</v>
      </c>
      <c r="F194" s="8" t="s">
        <v>9689</v>
      </c>
      <c r="G194" s="8" t="s">
        <v>9721</v>
      </c>
      <c r="H194" s="8" t="s">
        <v>9789</v>
      </c>
      <c r="I194" s="62"/>
      <c r="J194" s="62">
        <v>700</v>
      </c>
      <c r="K194" s="25"/>
      <c r="L194" s="25"/>
      <c r="M194" s="25"/>
      <c r="N194" s="8" t="str">
        <f t="shared" si="2"/>
        <v>Não</v>
      </c>
      <c r="O194" s="63">
        <v>700</v>
      </c>
      <c r="P194" s="63">
        <v>700</v>
      </c>
    </row>
    <row r="195" spans="1:16" s="44" customFormat="1" ht="17.25" customHeight="1" x14ac:dyDescent="0.35">
      <c r="A195" s="68"/>
      <c r="B195" s="61"/>
      <c r="C195" s="61"/>
      <c r="D195" s="49" t="s">
        <v>9802</v>
      </c>
      <c r="E195" s="53" t="s">
        <v>9803</v>
      </c>
      <c r="F195" s="8" t="s">
        <v>9689</v>
      </c>
      <c r="G195" s="8" t="s">
        <v>9721</v>
      </c>
      <c r="H195" s="8" t="s">
        <v>9789</v>
      </c>
      <c r="I195" s="62"/>
      <c r="J195" s="62">
        <v>1250</v>
      </c>
      <c r="K195" s="25"/>
      <c r="L195" s="25"/>
      <c r="M195" s="25"/>
      <c r="N195" s="8" t="str">
        <f t="shared" si="2"/>
        <v>Não</v>
      </c>
      <c r="O195" s="63">
        <v>1250</v>
      </c>
      <c r="P195" s="63">
        <v>1250</v>
      </c>
    </row>
    <row r="196" spans="1:16" s="44" customFormat="1" ht="17.25" customHeight="1" x14ac:dyDescent="0.35">
      <c r="A196" s="68"/>
      <c r="B196" s="61"/>
      <c r="C196" s="61"/>
      <c r="D196" s="49" t="s">
        <v>9804</v>
      </c>
      <c r="E196" s="53" t="s">
        <v>9805</v>
      </c>
      <c r="F196" s="8" t="s">
        <v>9689</v>
      </c>
      <c r="G196" s="8" t="s">
        <v>9721</v>
      </c>
      <c r="H196" s="8" t="s">
        <v>9789</v>
      </c>
      <c r="I196" s="62"/>
      <c r="J196" s="62">
        <v>2500</v>
      </c>
      <c r="K196" s="25"/>
      <c r="L196" s="25"/>
      <c r="M196" s="25"/>
      <c r="N196" s="8" t="str">
        <f t="shared" si="2"/>
        <v>Não</v>
      </c>
      <c r="O196" s="63">
        <v>2500</v>
      </c>
      <c r="P196" s="63">
        <v>2500</v>
      </c>
    </row>
    <row r="197" spans="1:16" s="44" customFormat="1" ht="17.25" customHeight="1" x14ac:dyDescent="0.35">
      <c r="A197" s="68"/>
      <c r="B197" s="61"/>
      <c r="C197" s="61"/>
      <c r="D197" s="49" t="s">
        <v>9806</v>
      </c>
      <c r="E197" s="53" t="s">
        <v>9807</v>
      </c>
      <c r="F197" s="8" t="s">
        <v>9689</v>
      </c>
      <c r="G197" s="8" t="s">
        <v>9721</v>
      </c>
      <c r="H197" s="8" t="s">
        <v>9789</v>
      </c>
      <c r="I197" s="62"/>
      <c r="J197" s="62">
        <v>5000</v>
      </c>
      <c r="K197" s="25"/>
      <c r="L197" s="25"/>
      <c r="M197" s="25"/>
      <c r="N197" s="8" t="str">
        <f t="shared" si="2"/>
        <v>Não</v>
      </c>
      <c r="O197" s="63">
        <v>5000</v>
      </c>
      <c r="P197" s="63">
        <v>5000</v>
      </c>
    </row>
    <row r="198" spans="1:16" s="44" customFormat="1" ht="17.25" customHeight="1" x14ac:dyDescent="0.35">
      <c r="A198" s="68"/>
      <c r="B198" s="61"/>
      <c r="C198" s="61"/>
      <c r="D198" s="49" t="s">
        <v>9808</v>
      </c>
      <c r="E198" s="53" t="s">
        <v>9809</v>
      </c>
      <c r="F198" s="8" t="s">
        <v>9689</v>
      </c>
      <c r="G198" s="8" t="s">
        <v>9721</v>
      </c>
      <c r="H198" s="8" t="s">
        <v>9700</v>
      </c>
      <c r="I198" s="57"/>
      <c r="J198" s="57">
        <v>0</v>
      </c>
      <c r="K198" s="25"/>
      <c r="L198" s="25"/>
      <c r="M198" s="25"/>
      <c r="N198" s="8" t="str">
        <f t="shared" ref="N198:N261" si="3">IF(F198="String",IF(I198&lt;&gt;"","Sim","Não"),IF(F198="List",IF(I198&lt;&gt;"","Sim","Não"),IF(AND(I198&gt;=O198,I198&lt;=P198,I198&lt;&gt;""),"Sim","Não")))</f>
        <v>Não</v>
      </c>
      <c r="O198" s="63">
        <v>0</v>
      </c>
      <c r="P198" s="63">
        <v>0</v>
      </c>
    </row>
    <row r="199" spans="1:16" s="44" customFormat="1" ht="17.25" customHeight="1" x14ac:dyDescent="0.35">
      <c r="A199" s="68"/>
      <c r="B199" s="61"/>
      <c r="C199" s="61"/>
      <c r="D199" s="49" t="s">
        <v>9810</v>
      </c>
      <c r="E199" s="53" t="s">
        <v>9811</v>
      </c>
      <c r="F199" s="8" t="s">
        <v>9689</v>
      </c>
      <c r="G199" s="8" t="s">
        <v>9721</v>
      </c>
      <c r="H199" s="8" t="s">
        <v>9700</v>
      </c>
      <c r="I199" s="57"/>
      <c r="J199" s="57">
        <v>4572.8065095836992</v>
      </c>
      <c r="K199" s="25"/>
      <c r="L199" s="25"/>
      <c r="M199" s="25"/>
      <c r="N199" s="8" t="str">
        <f t="shared" si="3"/>
        <v>Não</v>
      </c>
      <c r="O199" s="64">
        <v>3429.6048821877744</v>
      </c>
      <c r="P199" s="64">
        <v>5716.0081369796244</v>
      </c>
    </row>
    <row r="200" spans="1:16" s="44" customFormat="1" ht="17.25" customHeight="1" x14ac:dyDescent="0.35">
      <c r="A200" s="68"/>
      <c r="B200" s="61"/>
      <c r="C200" s="61"/>
      <c r="D200" s="49" t="s">
        <v>9812</v>
      </c>
      <c r="E200" s="53" t="s">
        <v>9813</v>
      </c>
      <c r="F200" s="8" t="s">
        <v>9689</v>
      </c>
      <c r="G200" s="8" t="s">
        <v>9721</v>
      </c>
      <c r="H200" s="8" t="s">
        <v>9700</v>
      </c>
      <c r="I200" s="57"/>
      <c r="J200" s="57">
        <v>3578.117397670841</v>
      </c>
      <c r="K200" s="25"/>
      <c r="L200" s="25"/>
      <c r="M200" s="25"/>
      <c r="N200" s="8" t="str">
        <f t="shared" si="3"/>
        <v>Não</v>
      </c>
      <c r="O200" s="64">
        <v>2683.5880482531306</v>
      </c>
      <c r="P200" s="64">
        <v>4472.6467470885509</v>
      </c>
    </row>
    <row r="201" spans="1:16" s="44" customFormat="1" ht="17.25" customHeight="1" x14ac:dyDescent="0.35">
      <c r="A201" s="68"/>
      <c r="B201" s="61"/>
      <c r="C201" s="61"/>
      <c r="D201" s="49" t="s">
        <v>9814</v>
      </c>
      <c r="E201" s="53" t="s">
        <v>9815</v>
      </c>
      <c r="F201" s="8" t="s">
        <v>9689</v>
      </c>
      <c r="G201" s="8" t="s">
        <v>9721</v>
      </c>
      <c r="H201" s="8" t="s">
        <v>9700</v>
      </c>
      <c r="I201" s="57"/>
      <c r="J201" s="57">
        <v>3140.2033317437476</v>
      </c>
      <c r="K201" s="25"/>
      <c r="L201" s="25"/>
      <c r="M201" s="25"/>
      <c r="N201" s="8" t="str">
        <f t="shared" si="3"/>
        <v>Não</v>
      </c>
      <c r="O201" s="64">
        <v>2355.1524988078108</v>
      </c>
      <c r="P201" s="64">
        <v>3925.2541646796844</v>
      </c>
    </row>
    <row r="202" spans="1:16" s="44" customFormat="1" ht="17.25" customHeight="1" x14ac:dyDescent="0.35">
      <c r="A202" s="68"/>
      <c r="B202" s="61"/>
      <c r="C202" s="61"/>
      <c r="D202" s="49" t="s">
        <v>9816</v>
      </c>
      <c r="E202" s="53" t="s">
        <v>9817</v>
      </c>
      <c r="F202" s="8" t="s">
        <v>9689</v>
      </c>
      <c r="G202" s="8" t="s">
        <v>9721</v>
      </c>
      <c r="H202" s="8" t="s">
        <v>9700</v>
      </c>
      <c r="I202" s="57"/>
      <c r="J202" s="57">
        <v>2384.1580606429065</v>
      </c>
      <c r="K202" s="25"/>
      <c r="L202" s="25"/>
      <c r="M202" s="25"/>
      <c r="N202" s="8" t="str">
        <f t="shared" si="3"/>
        <v>Não</v>
      </c>
      <c r="O202" s="64">
        <v>1788.1185454821798</v>
      </c>
      <c r="P202" s="64">
        <v>2980.1975758036333</v>
      </c>
    </row>
    <row r="203" spans="1:16" s="44" customFormat="1" ht="17.25" customHeight="1" x14ac:dyDescent="0.35">
      <c r="A203" s="68"/>
      <c r="B203" s="61"/>
      <c r="C203" s="61"/>
      <c r="D203" s="49" t="s">
        <v>9818</v>
      </c>
      <c r="E203" s="53" t="s">
        <v>9819</v>
      </c>
      <c r="F203" s="8" t="s">
        <v>9689</v>
      </c>
      <c r="G203" s="8" t="s">
        <v>9721</v>
      </c>
      <c r="H203" s="8" t="s">
        <v>9700</v>
      </c>
      <c r="I203" s="57"/>
      <c r="J203" s="57">
        <v>2051.2096531725124</v>
      </c>
      <c r="K203" s="25"/>
      <c r="L203" s="25"/>
      <c r="M203" s="25"/>
      <c r="N203" s="8" t="str">
        <f t="shared" si="3"/>
        <v>Não</v>
      </c>
      <c r="O203" s="64">
        <v>1538.4072398793842</v>
      </c>
      <c r="P203" s="64">
        <v>2564.0120664656406</v>
      </c>
    </row>
    <row r="204" spans="1:16" s="44" customFormat="1" ht="17.25" customHeight="1" x14ac:dyDescent="0.35">
      <c r="A204" s="68"/>
      <c r="B204" s="61"/>
      <c r="C204" s="61"/>
      <c r="D204" s="49" t="s">
        <v>9820</v>
      </c>
      <c r="E204" s="53" t="s">
        <v>9821</v>
      </c>
      <c r="F204" s="8" t="s">
        <v>9689</v>
      </c>
      <c r="G204" s="8" t="s">
        <v>9721</v>
      </c>
      <c r="H204" s="8" t="s">
        <v>9700</v>
      </c>
      <c r="I204" s="57"/>
      <c r="J204" s="57">
        <v>1637.8810466364127</v>
      </c>
      <c r="K204" s="25"/>
      <c r="L204" s="25"/>
      <c r="M204" s="25"/>
      <c r="N204" s="8" t="str">
        <f t="shared" si="3"/>
        <v>Não</v>
      </c>
      <c r="O204" s="64">
        <v>1228.4107849773095</v>
      </c>
      <c r="P204" s="64">
        <v>2047.351308295516</v>
      </c>
    </row>
    <row r="205" spans="1:16" s="44" customFormat="1" ht="17.25" customHeight="1" x14ac:dyDescent="0.35">
      <c r="A205" s="68"/>
      <c r="B205" s="61"/>
      <c r="C205" s="61"/>
      <c r="D205" s="49" t="s">
        <v>9822</v>
      </c>
      <c r="E205" s="53" t="s">
        <v>9823</v>
      </c>
      <c r="F205" s="8" t="s">
        <v>9689</v>
      </c>
      <c r="G205" s="8" t="s">
        <v>9721</v>
      </c>
      <c r="H205" s="8" t="s">
        <v>9700</v>
      </c>
      <c r="I205" s="57"/>
      <c r="J205" s="57">
        <v>1575.9559653452941</v>
      </c>
      <c r="K205" s="25"/>
      <c r="L205" s="25"/>
      <c r="M205" s="25"/>
      <c r="N205" s="8" t="str">
        <f t="shared" si="3"/>
        <v>Não</v>
      </c>
      <c r="O205" s="64">
        <v>1181.9669740089705</v>
      </c>
      <c r="P205" s="64">
        <v>1969.9449566816177</v>
      </c>
    </row>
    <row r="206" spans="1:16" s="44" customFormat="1" ht="17.25" customHeight="1" x14ac:dyDescent="0.35">
      <c r="A206" s="68"/>
      <c r="B206" s="61"/>
      <c r="C206" s="61"/>
      <c r="D206" s="49" t="s">
        <v>9824</v>
      </c>
      <c r="E206" s="53" t="s">
        <v>9825</v>
      </c>
      <c r="F206" s="8" t="s">
        <v>9689</v>
      </c>
      <c r="G206" s="8" t="s">
        <v>9721</v>
      </c>
      <c r="H206" s="8" t="s">
        <v>9700</v>
      </c>
      <c r="I206" s="57"/>
      <c r="J206" s="57">
        <v>1218.0200710014474</v>
      </c>
      <c r="K206" s="25"/>
      <c r="L206" s="25"/>
      <c r="M206" s="25"/>
      <c r="N206" s="8" t="str">
        <f t="shared" si="3"/>
        <v>Não</v>
      </c>
      <c r="O206" s="64">
        <v>913.51505325108553</v>
      </c>
      <c r="P206" s="64">
        <v>1522.5250887518091</v>
      </c>
    </row>
    <row r="207" spans="1:16" s="44" customFormat="1" ht="17.25" customHeight="1" x14ac:dyDescent="0.35">
      <c r="A207" s="68"/>
      <c r="B207" s="61"/>
      <c r="C207" s="61"/>
      <c r="D207" s="49" t="s">
        <v>9826</v>
      </c>
      <c r="E207" s="53" t="s">
        <v>9827</v>
      </c>
      <c r="F207" s="8" t="s">
        <v>9689</v>
      </c>
      <c r="G207" s="8" t="s">
        <v>9721</v>
      </c>
      <c r="H207" s="8" t="s">
        <v>9700</v>
      </c>
      <c r="I207" s="57"/>
      <c r="J207" s="57">
        <v>742.96386883270225</v>
      </c>
      <c r="K207" s="25"/>
      <c r="L207" s="25"/>
      <c r="M207" s="25"/>
      <c r="N207" s="8" t="str">
        <f t="shared" si="3"/>
        <v>Não</v>
      </c>
      <c r="O207" s="64">
        <v>557.22290162452668</v>
      </c>
      <c r="P207" s="64">
        <v>928.70483604087781</v>
      </c>
    </row>
    <row r="208" spans="1:16" s="44" customFormat="1" ht="17.25" customHeight="1" x14ac:dyDescent="0.35">
      <c r="A208" s="68"/>
      <c r="B208" s="61"/>
      <c r="C208" s="61"/>
      <c r="D208" s="49" t="s">
        <v>9828</v>
      </c>
      <c r="E208" s="53" t="s">
        <v>9829</v>
      </c>
      <c r="F208" s="8" t="s">
        <v>9689</v>
      </c>
      <c r="G208" s="8" t="s">
        <v>9721</v>
      </c>
      <c r="H208" s="8" t="s">
        <v>9700</v>
      </c>
      <c r="I208" s="57"/>
      <c r="J208" s="57">
        <v>0</v>
      </c>
      <c r="K208" s="25"/>
      <c r="L208" s="25"/>
      <c r="M208" s="25"/>
      <c r="N208" s="8" t="str">
        <f t="shared" si="3"/>
        <v>Não</v>
      </c>
      <c r="O208" s="64">
        <v>0</v>
      </c>
      <c r="P208" s="64">
        <v>0</v>
      </c>
    </row>
    <row r="209" spans="1:16" s="44" customFormat="1" ht="17.25" customHeight="1" x14ac:dyDescent="0.35">
      <c r="A209" s="68"/>
      <c r="B209" s="61"/>
      <c r="C209" s="61"/>
      <c r="D209" s="49" t="s">
        <v>9830</v>
      </c>
      <c r="E209" s="53" t="s">
        <v>9831</v>
      </c>
      <c r="F209" s="8" t="s">
        <v>9689</v>
      </c>
      <c r="G209" s="8" t="s">
        <v>9721</v>
      </c>
      <c r="H209" s="8" t="s">
        <v>9700</v>
      </c>
      <c r="I209" s="57"/>
      <c r="J209" s="57">
        <v>4603</v>
      </c>
      <c r="K209" s="25"/>
      <c r="L209" s="25"/>
      <c r="M209" s="25"/>
      <c r="N209" s="8" t="str">
        <f t="shared" si="3"/>
        <v>Não</v>
      </c>
      <c r="O209" s="64">
        <v>3452.25</v>
      </c>
      <c r="P209" s="64">
        <v>5753.75</v>
      </c>
    </row>
    <row r="210" spans="1:16" s="44" customFormat="1" ht="17.25" customHeight="1" x14ac:dyDescent="0.35">
      <c r="A210" s="68"/>
      <c r="B210" s="61"/>
      <c r="C210" s="61"/>
      <c r="D210" s="49" t="s">
        <v>9832</v>
      </c>
      <c r="E210" s="53" t="s">
        <v>9833</v>
      </c>
      <c r="F210" s="8" t="s">
        <v>9689</v>
      </c>
      <c r="G210" s="8" t="s">
        <v>9721</v>
      </c>
      <c r="H210" s="8" t="s">
        <v>9700</v>
      </c>
      <c r="I210" s="57"/>
      <c r="J210" s="57">
        <v>3609</v>
      </c>
      <c r="K210" s="25"/>
      <c r="L210" s="25"/>
      <c r="M210" s="25"/>
      <c r="N210" s="8" t="str">
        <f t="shared" si="3"/>
        <v>Não</v>
      </c>
      <c r="O210" s="64">
        <v>2706.75</v>
      </c>
      <c r="P210" s="64">
        <v>4511.25</v>
      </c>
    </row>
    <row r="211" spans="1:16" s="44" customFormat="1" ht="17.25" customHeight="1" x14ac:dyDescent="0.35">
      <c r="A211" s="68"/>
      <c r="B211" s="61"/>
      <c r="C211" s="61"/>
      <c r="D211" s="49" t="s">
        <v>9834</v>
      </c>
      <c r="E211" s="53" t="s">
        <v>9835</v>
      </c>
      <c r="F211" s="8" t="s">
        <v>9689</v>
      </c>
      <c r="G211" s="8" t="s">
        <v>9721</v>
      </c>
      <c r="H211" s="8" t="s">
        <v>9700</v>
      </c>
      <c r="I211" s="57"/>
      <c r="J211" s="57">
        <v>2305</v>
      </c>
      <c r="K211" s="25"/>
      <c r="L211" s="25"/>
      <c r="M211" s="25"/>
      <c r="N211" s="8" t="str">
        <f t="shared" si="3"/>
        <v>Não</v>
      </c>
      <c r="O211" s="64">
        <v>1728.75</v>
      </c>
      <c r="P211" s="64">
        <v>2881.25</v>
      </c>
    </row>
    <row r="212" spans="1:16" s="44" customFormat="1" ht="17.25" customHeight="1" x14ac:dyDescent="0.35">
      <c r="A212" s="68"/>
      <c r="B212" s="61"/>
      <c r="C212" s="61"/>
      <c r="D212" s="49" t="s">
        <v>9836</v>
      </c>
      <c r="E212" s="53" t="s">
        <v>9837</v>
      </c>
      <c r="F212" s="8" t="s">
        <v>9689</v>
      </c>
      <c r="G212" s="8" t="s">
        <v>9721</v>
      </c>
      <c r="H212" s="8" t="s">
        <v>9700</v>
      </c>
      <c r="I212" s="57"/>
      <c r="J212" s="57">
        <v>1701</v>
      </c>
      <c r="K212" s="25"/>
      <c r="L212" s="25"/>
      <c r="M212" s="25"/>
      <c r="N212" s="8" t="str">
        <f t="shared" si="3"/>
        <v>Não</v>
      </c>
      <c r="O212" s="64">
        <v>1275.75</v>
      </c>
      <c r="P212" s="64">
        <v>2126.25</v>
      </c>
    </row>
    <row r="213" spans="1:16" s="44" customFormat="1" ht="17.25" customHeight="1" x14ac:dyDescent="0.35">
      <c r="A213" s="68"/>
      <c r="B213" s="61"/>
      <c r="C213" s="61"/>
      <c r="D213" s="49" t="s">
        <v>9838</v>
      </c>
      <c r="E213" s="53" t="s">
        <v>9839</v>
      </c>
      <c r="F213" s="8" t="s">
        <v>9689</v>
      </c>
      <c r="G213" s="8" t="s">
        <v>9721</v>
      </c>
      <c r="H213" s="8" t="s">
        <v>9700</v>
      </c>
      <c r="I213" s="57"/>
      <c r="J213" s="57">
        <v>1483</v>
      </c>
      <c r="K213" s="25"/>
      <c r="L213" s="25"/>
      <c r="M213" s="25"/>
      <c r="N213" s="8" t="str">
        <f t="shared" si="3"/>
        <v>Não</v>
      </c>
      <c r="O213" s="64">
        <v>1112.25</v>
      </c>
      <c r="P213" s="64">
        <v>1853.75</v>
      </c>
    </row>
    <row r="214" spans="1:16" s="44" customFormat="1" ht="17.25" customHeight="1" x14ac:dyDescent="0.35">
      <c r="A214" s="68"/>
      <c r="B214" s="61"/>
      <c r="C214" s="61"/>
      <c r="D214" s="49" t="s">
        <v>9840</v>
      </c>
      <c r="E214" s="53" t="s">
        <v>9841</v>
      </c>
      <c r="F214" s="8" t="s">
        <v>9689</v>
      </c>
      <c r="G214" s="8" t="s">
        <v>9721</v>
      </c>
      <c r="H214" s="8" t="s">
        <v>9700</v>
      </c>
      <c r="I214" s="57"/>
      <c r="J214" s="57">
        <v>1174</v>
      </c>
      <c r="K214" s="25"/>
      <c r="L214" s="25"/>
      <c r="M214" s="25"/>
      <c r="N214" s="8" t="str">
        <f t="shared" si="3"/>
        <v>Não</v>
      </c>
      <c r="O214" s="64">
        <v>880.5</v>
      </c>
      <c r="P214" s="64">
        <v>1467.5</v>
      </c>
    </row>
    <row r="215" spans="1:16" s="44" customFormat="1" ht="17.25" customHeight="1" x14ac:dyDescent="0.35">
      <c r="A215" s="68"/>
      <c r="B215" s="61"/>
      <c r="C215" s="61"/>
      <c r="D215" s="49" t="s">
        <v>9842</v>
      </c>
      <c r="E215" s="53" t="s">
        <v>9843</v>
      </c>
      <c r="F215" s="8" t="s">
        <v>9689</v>
      </c>
      <c r="G215" s="8" t="s">
        <v>9721</v>
      </c>
      <c r="H215" s="8" t="s">
        <v>9700</v>
      </c>
      <c r="I215" s="57"/>
      <c r="J215" s="57">
        <v>1071</v>
      </c>
      <c r="K215" s="25"/>
      <c r="L215" s="25"/>
      <c r="M215" s="25"/>
      <c r="N215" s="8" t="str">
        <f t="shared" si="3"/>
        <v>Não</v>
      </c>
      <c r="O215" s="64">
        <v>803.25</v>
      </c>
      <c r="P215" s="64">
        <v>1338.75</v>
      </c>
    </row>
    <row r="216" spans="1:16" s="44" customFormat="1" ht="17.25" customHeight="1" x14ac:dyDescent="0.35">
      <c r="A216" s="68"/>
      <c r="B216" s="61"/>
      <c r="C216" s="61"/>
      <c r="D216" s="49" t="s">
        <v>9844</v>
      </c>
      <c r="E216" s="53" t="s">
        <v>9845</v>
      </c>
      <c r="F216" s="8" t="s">
        <v>9689</v>
      </c>
      <c r="G216" s="8" t="s">
        <v>9721</v>
      </c>
      <c r="H216" s="8" t="s">
        <v>9700</v>
      </c>
      <c r="I216" s="57"/>
      <c r="J216" s="57">
        <v>789</v>
      </c>
      <c r="K216" s="25"/>
      <c r="L216" s="25"/>
      <c r="M216" s="25"/>
      <c r="N216" s="8" t="str">
        <f t="shared" si="3"/>
        <v>Não</v>
      </c>
      <c r="O216" s="64">
        <v>591.75</v>
      </c>
      <c r="P216" s="64">
        <v>986.25</v>
      </c>
    </row>
    <row r="217" spans="1:16" s="44" customFormat="1" ht="17.25" customHeight="1" x14ac:dyDescent="0.35">
      <c r="A217" s="68"/>
      <c r="B217" s="61"/>
      <c r="C217" s="61"/>
      <c r="D217" s="49" t="s">
        <v>9846</v>
      </c>
      <c r="E217" s="53" t="s">
        <v>9847</v>
      </c>
      <c r="F217" s="8" t="s">
        <v>9689</v>
      </c>
      <c r="G217" s="8" t="s">
        <v>9721</v>
      </c>
      <c r="H217" s="8" t="s">
        <v>9700</v>
      </c>
      <c r="I217" s="57"/>
      <c r="J217" s="57">
        <v>161</v>
      </c>
      <c r="K217" s="25"/>
      <c r="L217" s="25"/>
      <c r="M217" s="25"/>
      <c r="N217" s="8" t="str">
        <f t="shared" si="3"/>
        <v>Não</v>
      </c>
      <c r="O217" s="64">
        <v>120.75</v>
      </c>
      <c r="P217" s="64">
        <v>201.25</v>
      </c>
    </row>
    <row r="218" spans="1:16" s="44" customFormat="1" ht="17.25" customHeight="1" x14ac:dyDescent="0.35">
      <c r="A218" s="68"/>
      <c r="B218" s="61"/>
      <c r="C218" s="61"/>
      <c r="D218" s="49" t="s">
        <v>9848</v>
      </c>
      <c r="E218" s="53" t="s">
        <v>9849</v>
      </c>
      <c r="F218" s="8" t="s">
        <v>9689</v>
      </c>
      <c r="G218" s="8" t="s">
        <v>9721</v>
      </c>
      <c r="H218" s="8" t="s">
        <v>9700</v>
      </c>
      <c r="I218" s="57"/>
      <c r="J218" s="57">
        <v>0</v>
      </c>
      <c r="K218" s="25"/>
      <c r="L218" s="25"/>
      <c r="M218" s="25"/>
      <c r="N218" s="8" t="str">
        <f t="shared" si="3"/>
        <v>Não</v>
      </c>
      <c r="O218" s="64">
        <v>0</v>
      </c>
      <c r="P218" s="64">
        <v>0</v>
      </c>
    </row>
    <row r="219" spans="1:16" s="44" customFormat="1" ht="17.25" customHeight="1" x14ac:dyDescent="0.35">
      <c r="A219" s="68"/>
      <c r="B219" s="61"/>
      <c r="C219" s="61"/>
      <c r="D219" s="49" t="s">
        <v>9850</v>
      </c>
      <c r="E219" s="53" t="s">
        <v>9851</v>
      </c>
      <c r="F219" s="8" t="s">
        <v>9689</v>
      </c>
      <c r="G219" s="8" t="s">
        <v>9721</v>
      </c>
      <c r="H219" s="8" t="s">
        <v>9700</v>
      </c>
      <c r="I219" s="57"/>
      <c r="J219" s="57">
        <v>5968</v>
      </c>
      <c r="K219" s="25"/>
      <c r="L219" s="25"/>
      <c r="M219" s="25"/>
      <c r="N219" s="8" t="str">
        <f t="shared" si="3"/>
        <v>Não</v>
      </c>
      <c r="O219" s="64">
        <v>4476</v>
      </c>
      <c r="P219" s="64">
        <v>7460</v>
      </c>
    </row>
    <row r="220" spans="1:16" s="44" customFormat="1" ht="17.25" customHeight="1" x14ac:dyDescent="0.35">
      <c r="A220" s="68"/>
      <c r="B220" s="61"/>
      <c r="C220" s="61"/>
      <c r="D220" s="49" t="s">
        <v>9852</v>
      </c>
      <c r="E220" s="53" t="s">
        <v>9853</v>
      </c>
      <c r="F220" s="8" t="s">
        <v>9689</v>
      </c>
      <c r="G220" s="8" t="s">
        <v>9721</v>
      </c>
      <c r="H220" s="8" t="s">
        <v>9700</v>
      </c>
      <c r="I220" s="57"/>
      <c r="J220" s="57">
        <v>4894</v>
      </c>
      <c r="K220" s="25"/>
      <c r="L220" s="25"/>
      <c r="M220" s="25"/>
      <c r="N220" s="8" t="str">
        <f t="shared" si="3"/>
        <v>Não</v>
      </c>
      <c r="O220" s="64">
        <v>3670.5</v>
      </c>
      <c r="P220" s="64">
        <v>6117.5</v>
      </c>
    </row>
    <row r="221" spans="1:16" s="44" customFormat="1" ht="17.25" customHeight="1" x14ac:dyDescent="0.35">
      <c r="A221" s="68"/>
      <c r="B221" s="61"/>
      <c r="C221" s="61"/>
      <c r="D221" s="49" t="s">
        <v>9854</v>
      </c>
      <c r="E221" s="53" t="s">
        <v>9855</v>
      </c>
      <c r="F221" s="8" t="s">
        <v>9689</v>
      </c>
      <c r="G221" s="8" t="s">
        <v>9721</v>
      </c>
      <c r="H221" s="8" t="s">
        <v>9700</v>
      </c>
      <c r="I221" s="57"/>
      <c r="J221" s="57">
        <v>3365</v>
      </c>
      <c r="K221" s="25"/>
      <c r="L221" s="25"/>
      <c r="M221" s="25"/>
      <c r="N221" s="8" t="str">
        <f t="shared" si="3"/>
        <v>Não</v>
      </c>
      <c r="O221" s="64">
        <v>2523.75</v>
      </c>
      <c r="P221" s="64">
        <v>4206.25</v>
      </c>
    </row>
    <row r="222" spans="1:16" s="44" customFormat="1" ht="17.25" customHeight="1" x14ac:dyDescent="0.35">
      <c r="A222" s="68"/>
      <c r="B222" s="61"/>
      <c r="C222" s="61"/>
      <c r="D222" s="49" t="s">
        <v>9856</v>
      </c>
      <c r="E222" s="53" t="s">
        <v>9857</v>
      </c>
      <c r="F222" s="8" t="s">
        <v>9689</v>
      </c>
      <c r="G222" s="8" t="s">
        <v>9721</v>
      </c>
      <c r="H222" s="8" t="s">
        <v>9700</v>
      </c>
      <c r="I222" s="57"/>
      <c r="J222" s="57">
        <v>2848</v>
      </c>
      <c r="K222" s="25"/>
      <c r="L222" s="25"/>
      <c r="M222" s="25"/>
      <c r="N222" s="8" t="str">
        <f t="shared" si="3"/>
        <v>Não</v>
      </c>
      <c r="O222" s="64">
        <v>2136</v>
      </c>
      <c r="P222" s="64">
        <v>3560</v>
      </c>
    </row>
    <row r="223" spans="1:16" s="44" customFormat="1" ht="17.25" customHeight="1" x14ac:dyDescent="0.35">
      <c r="A223" s="68"/>
      <c r="B223" s="61"/>
      <c r="C223" s="61"/>
      <c r="D223" s="49" t="s">
        <v>9858</v>
      </c>
      <c r="E223" s="53" t="s">
        <v>9859</v>
      </c>
      <c r="F223" s="8" t="s">
        <v>9689</v>
      </c>
      <c r="G223" s="8" t="s">
        <v>9721</v>
      </c>
      <c r="H223" s="8" t="s">
        <v>9700</v>
      </c>
      <c r="I223" s="57"/>
      <c r="J223" s="57">
        <v>2651</v>
      </c>
      <c r="K223" s="25"/>
      <c r="L223" s="25"/>
      <c r="M223" s="25"/>
      <c r="N223" s="8" t="str">
        <f t="shared" si="3"/>
        <v>Não</v>
      </c>
      <c r="O223" s="64">
        <v>1988.25</v>
      </c>
      <c r="P223" s="64">
        <v>3313.75</v>
      </c>
    </row>
    <row r="224" spans="1:16" s="44" customFormat="1" ht="17.25" customHeight="1" x14ac:dyDescent="0.35">
      <c r="A224" s="68"/>
      <c r="B224" s="61"/>
      <c r="C224" s="61"/>
      <c r="D224" s="49" t="s">
        <v>9860</v>
      </c>
      <c r="E224" s="53" t="s">
        <v>9861</v>
      </c>
      <c r="F224" s="8" t="s">
        <v>9689</v>
      </c>
      <c r="G224" s="8" t="s">
        <v>9721</v>
      </c>
      <c r="H224" s="8" t="s">
        <v>9700</v>
      </c>
      <c r="I224" s="57"/>
      <c r="J224" s="57">
        <v>1802</v>
      </c>
      <c r="K224" s="25"/>
      <c r="L224" s="25"/>
      <c r="M224" s="25"/>
      <c r="N224" s="8" t="str">
        <f t="shared" si="3"/>
        <v>Não</v>
      </c>
      <c r="O224" s="64">
        <v>1351.5</v>
      </c>
      <c r="P224" s="64">
        <v>2252.5</v>
      </c>
    </row>
    <row r="225" spans="1:16" s="44" customFormat="1" ht="17.25" customHeight="1" x14ac:dyDescent="0.35">
      <c r="A225" s="68"/>
      <c r="B225" s="61"/>
      <c r="C225" s="61"/>
      <c r="D225" s="49" t="s">
        <v>9862</v>
      </c>
      <c r="E225" s="53" t="s">
        <v>9863</v>
      </c>
      <c r="F225" s="8" t="s">
        <v>9689</v>
      </c>
      <c r="G225" s="8" t="s">
        <v>9721</v>
      </c>
      <c r="H225" s="8" t="s">
        <v>9700</v>
      </c>
      <c r="I225" s="57"/>
      <c r="J225" s="57">
        <v>1668</v>
      </c>
      <c r="K225" s="25"/>
      <c r="L225" s="25"/>
      <c r="M225" s="25"/>
      <c r="N225" s="8" t="str">
        <f t="shared" si="3"/>
        <v>Não</v>
      </c>
      <c r="O225" s="64">
        <v>1251</v>
      </c>
      <c r="P225" s="64">
        <v>2085</v>
      </c>
    </row>
    <row r="226" spans="1:16" s="44" customFormat="1" ht="17.25" customHeight="1" x14ac:dyDescent="0.35">
      <c r="A226" s="68"/>
      <c r="B226" s="61"/>
      <c r="C226" s="61"/>
      <c r="D226" s="49" t="s">
        <v>9864</v>
      </c>
      <c r="E226" s="53" t="s">
        <v>9865</v>
      </c>
      <c r="F226" s="8" t="s">
        <v>9689</v>
      </c>
      <c r="G226" s="8" t="s">
        <v>9721</v>
      </c>
      <c r="H226" s="8" t="s">
        <v>9700</v>
      </c>
      <c r="I226" s="57"/>
      <c r="J226" s="57">
        <v>1600</v>
      </c>
      <c r="K226" s="25"/>
      <c r="L226" s="25"/>
      <c r="M226" s="25"/>
      <c r="N226" s="8" t="str">
        <f t="shared" si="3"/>
        <v>Não</v>
      </c>
      <c r="O226" s="64">
        <v>1200</v>
      </c>
      <c r="P226" s="64">
        <v>2000</v>
      </c>
    </row>
    <row r="227" spans="1:16" s="44" customFormat="1" ht="17.25" customHeight="1" x14ac:dyDescent="0.35">
      <c r="A227" s="68"/>
      <c r="B227" s="61"/>
      <c r="C227" s="61"/>
      <c r="D227" s="49" t="s">
        <v>9866</v>
      </c>
      <c r="E227" s="53" t="s">
        <v>9867</v>
      </c>
      <c r="F227" s="8" t="s">
        <v>9689</v>
      </c>
      <c r="G227" s="8" t="s">
        <v>9721</v>
      </c>
      <c r="H227" s="8" t="s">
        <v>9700</v>
      </c>
      <c r="I227" s="57"/>
      <c r="J227" s="57">
        <v>144</v>
      </c>
      <c r="K227" s="25"/>
      <c r="L227" s="25"/>
      <c r="M227" s="25"/>
      <c r="N227" s="8" t="str">
        <f t="shared" si="3"/>
        <v>Não</v>
      </c>
      <c r="O227" s="64">
        <v>108</v>
      </c>
      <c r="P227" s="64">
        <v>180</v>
      </c>
    </row>
    <row r="228" spans="1:16" s="44" customFormat="1" ht="17.25" customHeight="1" x14ac:dyDescent="0.35">
      <c r="A228" s="68"/>
      <c r="B228" s="61"/>
      <c r="C228" s="61"/>
      <c r="D228" s="49" t="s">
        <v>9868</v>
      </c>
      <c r="E228" s="53" t="s">
        <v>9869</v>
      </c>
      <c r="F228" s="8" t="s">
        <v>9689</v>
      </c>
      <c r="G228" s="8" t="s">
        <v>9721</v>
      </c>
      <c r="H228" s="8" t="s">
        <v>9700</v>
      </c>
      <c r="I228" s="57"/>
      <c r="J228" s="57">
        <v>0</v>
      </c>
      <c r="K228" s="25"/>
      <c r="L228" s="25"/>
      <c r="M228" s="25"/>
      <c r="N228" s="8" t="str">
        <f t="shared" si="3"/>
        <v>Não</v>
      </c>
      <c r="O228" s="64">
        <v>0</v>
      </c>
      <c r="P228" s="64">
        <v>0</v>
      </c>
    </row>
    <row r="229" spans="1:16" s="44" customFormat="1" ht="17.25" customHeight="1" x14ac:dyDescent="0.35">
      <c r="A229" s="68"/>
      <c r="B229" s="61"/>
      <c r="C229" s="61"/>
      <c r="D229" s="49" t="s">
        <v>9870</v>
      </c>
      <c r="E229" s="53" t="s">
        <v>9871</v>
      </c>
      <c r="F229" s="8" t="s">
        <v>9689</v>
      </c>
      <c r="G229" s="8" t="s">
        <v>9721</v>
      </c>
      <c r="H229" s="8" t="s">
        <v>9700</v>
      </c>
      <c r="I229" s="57"/>
      <c r="J229" s="57">
        <v>12934</v>
      </c>
      <c r="K229" s="25"/>
      <c r="L229" s="25"/>
      <c r="M229" s="25"/>
      <c r="N229" s="8" t="str">
        <f t="shared" si="3"/>
        <v>Não</v>
      </c>
      <c r="O229" s="64">
        <v>9700.5</v>
      </c>
      <c r="P229" s="64">
        <v>16167.5</v>
      </c>
    </row>
    <row r="230" spans="1:16" s="44" customFormat="1" ht="17.25" customHeight="1" x14ac:dyDescent="0.35">
      <c r="A230" s="68"/>
      <c r="B230" s="61"/>
      <c r="C230" s="61"/>
      <c r="D230" s="49" t="s">
        <v>9872</v>
      </c>
      <c r="E230" s="53" t="s">
        <v>9873</v>
      </c>
      <c r="F230" s="8" t="s">
        <v>9689</v>
      </c>
      <c r="G230" s="8" t="s">
        <v>9721</v>
      </c>
      <c r="H230" s="8" t="s">
        <v>9700</v>
      </c>
      <c r="I230" s="57"/>
      <c r="J230" s="57">
        <v>7226</v>
      </c>
      <c r="K230" s="25"/>
      <c r="L230" s="25"/>
      <c r="M230" s="25"/>
      <c r="N230" s="8" t="str">
        <f t="shared" si="3"/>
        <v>Não</v>
      </c>
      <c r="O230" s="64">
        <v>5419.5</v>
      </c>
      <c r="P230" s="64">
        <v>9032.5</v>
      </c>
    </row>
    <row r="231" spans="1:16" s="44" customFormat="1" ht="17.25" customHeight="1" x14ac:dyDescent="0.35">
      <c r="A231" s="68"/>
      <c r="B231" s="61"/>
      <c r="C231" s="61"/>
      <c r="D231" s="49" t="s">
        <v>9874</v>
      </c>
      <c r="E231" s="53" t="s">
        <v>9875</v>
      </c>
      <c r="F231" s="8" t="s">
        <v>9689</v>
      </c>
      <c r="G231" s="8" t="s">
        <v>9721</v>
      </c>
      <c r="H231" s="8" t="s">
        <v>9700</v>
      </c>
      <c r="I231" s="57"/>
      <c r="J231" s="57">
        <v>5724</v>
      </c>
      <c r="K231" s="25"/>
      <c r="L231" s="25"/>
      <c r="M231" s="25"/>
      <c r="N231" s="8" t="str">
        <f t="shared" si="3"/>
        <v>Não</v>
      </c>
      <c r="O231" s="64">
        <v>4293</v>
      </c>
      <c r="P231" s="64">
        <v>7155</v>
      </c>
    </row>
    <row r="232" spans="1:16" s="44" customFormat="1" ht="17.25" customHeight="1" x14ac:dyDescent="0.35">
      <c r="A232" s="68"/>
      <c r="B232" s="61"/>
      <c r="C232" s="61"/>
      <c r="D232" s="49" t="s">
        <v>9876</v>
      </c>
      <c r="E232" s="53" t="s">
        <v>9877</v>
      </c>
      <c r="F232" s="8" t="s">
        <v>9689</v>
      </c>
      <c r="G232" s="8" t="s">
        <v>9721</v>
      </c>
      <c r="H232" s="8" t="s">
        <v>9700</v>
      </c>
      <c r="I232" s="57"/>
      <c r="J232" s="57">
        <v>5037</v>
      </c>
      <c r="K232" s="25"/>
      <c r="L232" s="25"/>
      <c r="M232" s="25"/>
      <c r="N232" s="8" t="str">
        <f t="shared" si="3"/>
        <v>Não</v>
      </c>
      <c r="O232" s="64">
        <v>3777.75</v>
      </c>
      <c r="P232" s="64">
        <v>6296.25</v>
      </c>
    </row>
    <row r="233" spans="1:16" s="44" customFormat="1" ht="17.25" customHeight="1" x14ac:dyDescent="0.35">
      <c r="A233" s="68"/>
      <c r="B233" s="61"/>
      <c r="C233" s="61"/>
      <c r="D233" s="49" t="s">
        <v>9878</v>
      </c>
      <c r="E233" s="53" t="s">
        <v>9879</v>
      </c>
      <c r="F233" s="8" t="s">
        <v>9689</v>
      </c>
      <c r="G233" s="8" t="s">
        <v>9721</v>
      </c>
      <c r="H233" s="8" t="s">
        <v>9700</v>
      </c>
      <c r="I233" s="57"/>
      <c r="J233" s="57">
        <v>4674</v>
      </c>
      <c r="K233" s="25"/>
      <c r="L233" s="25"/>
      <c r="M233" s="25"/>
      <c r="N233" s="8" t="str">
        <f t="shared" si="3"/>
        <v>Não</v>
      </c>
      <c r="O233" s="64">
        <v>3505.5</v>
      </c>
      <c r="P233" s="64">
        <v>5842.5</v>
      </c>
    </row>
    <row r="234" spans="1:16" s="44" customFormat="1" ht="17.25" customHeight="1" x14ac:dyDescent="0.35">
      <c r="A234" s="68"/>
      <c r="B234" s="61"/>
      <c r="C234" s="61"/>
      <c r="D234" s="49" t="s">
        <v>9880</v>
      </c>
      <c r="E234" s="53" t="s">
        <v>9881</v>
      </c>
      <c r="F234" s="8" t="s">
        <v>9689</v>
      </c>
      <c r="G234" s="8" t="s">
        <v>9721</v>
      </c>
      <c r="H234" s="8" t="s">
        <v>9700</v>
      </c>
      <c r="I234" s="57"/>
      <c r="J234" s="57">
        <v>3947</v>
      </c>
      <c r="K234" s="25"/>
      <c r="L234" s="25"/>
      <c r="M234" s="25"/>
      <c r="N234" s="8" t="str">
        <f t="shared" si="3"/>
        <v>Não</v>
      </c>
      <c r="O234" s="64">
        <v>2960.25</v>
      </c>
      <c r="P234" s="64">
        <v>4933.75</v>
      </c>
    </row>
    <row r="235" spans="1:16" s="44" customFormat="1" ht="17.25" customHeight="1" x14ac:dyDescent="0.35">
      <c r="A235" s="68"/>
      <c r="B235" s="61"/>
      <c r="C235" s="61"/>
      <c r="D235" s="49" t="s">
        <v>9882</v>
      </c>
      <c r="E235" s="53" t="s">
        <v>9883</v>
      </c>
      <c r="F235" s="8" t="s">
        <v>9689</v>
      </c>
      <c r="G235" s="8" t="s">
        <v>9721</v>
      </c>
      <c r="H235" s="8" t="s">
        <v>9700</v>
      </c>
      <c r="I235" s="57"/>
      <c r="J235" s="57">
        <v>4031</v>
      </c>
      <c r="K235" s="25"/>
      <c r="L235" s="25"/>
      <c r="M235" s="25"/>
      <c r="N235" s="8" t="str">
        <f t="shared" si="3"/>
        <v>Não</v>
      </c>
      <c r="O235" s="64">
        <v>3023.25</v>
      </c>
      <c r="P235" s="64">
        <v>5038.75</v>
      </c>
    </row>
    <row r="236" spans="1:16" s="44" customFormat="1" ht="17.25" customHeight="1" x14ac:dyDescent="0.35">
      <c r="A236" s="68"/>
      <c r="B236" s="61"/>
      <c r="C236" s="61"/>
      <c r="D236" s="49" t="s">
        <v>9884</v>
      </c>
      <c r="E236" s="53" t="s">
        <v>9885</v>
      </c>
      <c r="F236" s="8" t="s">
        <v>9689</v>
      </c>
      <c r="G236" s="8" t="s">
        <v>9721</v>
      </c>
      <c r="H236" s="8" t="s">
        <v>9700</v>
      </c>
      <c r="I236" s="57"/>
      <c r="J236" s="57">
        <v>3570</v>
      </c>
      <c r="K236" s="25"/>
      <c r="L236" s="25"/>
      <c r="M236" s="25"/>
      <c r="N236" s="8" t="str">
        <f t="shared" si="3"/>
        <v>Não</v>
      </c>
      <c r="O236" s="64">
        <v>2677.5</v>
      </c>
      <c r="P236" s="64">
        <v>4462.5</v>
      </c>
    </row>
    <row r="237" spans="1:16" s="44" customFormat="1" ht="17.25" customHeight="1" x14ac:dyDescent="0.35">
      <c r="A237" s="68"/>
      <c r="B237" s="61"/>
      <c r="C237" s="61"/>
      <c r="D237" s="49" t="s">
        <v>9886</v>
      </c>
      <c r="E237" s="53" t="s">
        <v>9887</v>
      </c>
      <c r="F237" s="8" t="s">
        <v>9689</v>
      </c>
      <c r="G237" s="8" t="s">
        <v>9721</v>
      </c>
      <c r="H237" s="8" t="s">
        <v>9700</v>
      </c>
      <c r="I237" s="57"/>
      <c r="J237" s="57">
        <v>3589</v>
      </c>
      <c r="K237" s="25"/>
      <c r="L237" s="25"/>
      <c r="M237" s="25"/>
      <c r="N237" s="8" t="str">
        <f t="shared" si="3"/>
        <v>Não</v>
      </c>
      <c r="O237" s="64">
        <v>2691.75</v>
      </c>
      <c r="P237" s="64">
        <v>4486.25</v>
      </c>
    </row>
    <row r="238" spans="1:16" s="44" customFormat="1" ht="17.25" customHeight="1" x14ac:dyDescent="0.35">
      <c r="A238" s="68"/>
      <c r="B238" s="61"/>
      <c r="C238" s="61"/>
      <c r="D238" s="49" t="s">
        <v>9888</v>
      </c>
      <c r="E238" s="53" t="s">
        <v>9889</v>
      </c>
      <c r="F238" s="8" t="s">
        <v>9689</v>
      </c>
      <c r="G238" s="8" t="s">
        <v>9721</v>
      </c>
      <c r="H238" s="8" t="s">
        <v>9700</v>
      </c>
      <c r="I238" s="57"/>
      <c r="J238" s="57">
        <v>0</v>
      </c>
      <c r="K238" s="25"/>
      <c r="L238" s="25"/>
      <c r="M238" s="25"/>
      <c r="N238" s="8" t="str">
        <f t="shared" si="3"/>
        <v>Não</v>
      </c>
      <c r="O238" s="64">
        <v>0</v>
      </c>
      <c r="P238" s="64">
        <v>0</v>
      </c>
    </row>
    <row r="239" spans="1:16" s="44" customFormat="1" ht="17.25" customHeight="1" x14ac:dyDescent="0.35">
      <c r="A239" s="68"/>
      <c r="B239" s="61"/>
      <c r="C239" s="61"/>
      <c r="D239" s="49" t="s">
        <v>9890</v>
      </c>
      <c r="E239" s="53" t="s">
        <v>9891</v>
      </c>
      <c r="F239" s="8" t="s">
        <v>9689</v>
      </c>
      <c r="G239" s="8" t="s">
        <v>9721</v>
      </c>
      <c r="H239" s="8" t="s">
        <v>9700</v>
      </c>
      <c r="I239" s="57"/>
      <c r="J239" s="57">
        <v>619.80683587625879</v>
      </c>
      <c r="K239" s="25"/>
      <c r="L239" s="25"/>
      <c r="M239" s="25"/>
      <c r="N239" s="8" t="str">
        <f t="shared" si="3"/>
        <v>Não</v>
      </c>
      <c r="O239" s="64">
        <v>464.85512690719406</v>
      </c>
      <c r="P239" s="64">
        <v>774.75854484532351</v>
      </c>
    </row>
    <row r="240" spans="1:16" s="44" customFormat="1" ht="17.25" customHeight="1" x14ac:dyDescent="0.35">
      <c r="A240" s="68"/>
      <c r="B240" s="61"/>
      <c r="C240" s="61"/>
      <c r="D240" s="49" t="s">
        <v>9892</v>
      </c>
      <c r="E240" s="53" t="s">
        <v>9893</v>
      </c>
      <c r="F240" s="8" t="s">
        <v>9689</v>
      </c>
      <c r="G240" s="8" t="s">
        <v>9721</v>
      </c>
      <c r="H240" s="8" t="s">
        <v>9700</v>
      </c>
      <c r="I240" s="57"/>
      <c r="J240" s="57">
        <v>543.98797162874689</v>
      </c>
      <c r="K240" s="25"/>
      <c r="L240" s="25"/>
      <c r="M240" s="25"/>
      <c r="N240" s="8" t="str">
        <f t="shared" si="3"/>
        <v>Não</v>
      </c>
      <c r="O240" s="64">
        <v>407.99097872156017</v>
      </c>
      <c r="P240" s="64">
        <v>679.98496453593361</v>
      </c>
    </row>
    <row r="241" spans="1:16" s="44" customFormat="1" ht="17.25" customHeight="1" x14ac:dyDescent="0.35">
      <c r="A241" s="68"/>
      <c r="B241" s="61"/>
      <c r="C241" s="61"/>
      <c r="D241" s="49" t="s">
        <v>9894</v>
      </c>
      <c r="E241" s="53" t="s">
        <v>9895</v>
      </c>
      <c r="F241" s="8" t="s">
        <v>9689</v>
      </c>
      <c r="G241" s="8" t="s">
        <v>9721</v>
      </c>
      <c r="H241" s="8" t="s">
        <v>9700</v>
      </c>
      <c r="I241" s="57"/>
      <c r="J241" s="57">
        <v>390.06808391546417</v>
      </c>
      <c r="K241" s="25"/>
      <c r="L241" s="25"/>
      <c r="M241" s="25"/>
      <c r="N241" s="8" t="str">
        <f t="shared" si="3"/>
        <v>Não</v>
      </c>
      <c r="O241" s="64">
        <v>292.5510629365981</v>
      </c>
      <c r="P241" s="64">
        <v>487.58510489433024</v>
      </c>
    </row>
    <row r="242" spans="1:16" s="44" customFormat="1" ht="17.25" customHeight="1" x14ac:dyDescent="0.35">
      <c r="A242" s="68"/>
      <c r="B242" s="61"/>
      <c r="C242" s="61"/>
      <c r="D242" s="49" t="s">
        <v>9896</v>
      </c>
      <c r="E242" s="53" t="s">
        <v>9897</v>
      </c>
      <c r="F242" s="8" t="s">
        <v>9689</v>
      </c>
      <c r="G242" s="8" t="s">
        <v>9721</v>
      </c>
      <c r="H242" s="8" t="s">
        <v>9700</v>
      </c>
      <c r="I242" s="57"/>
      <c r="J242" s="57">
        <v>269.22835410418679</v>
      </c>
      <c r="K242" s="25"/>
      <c r="L242" s="25"/>
      <c r="M242" s="25"/>
      <c r="N242" s="8" t="str">
        <f t="shared" si="3"/>
        <v>Não</v>
      </c>
      <c r="O242" s="64">
        <v>201.92126557814009</v>
      </c>
      <c r="P242" s="64">
        <v>336.53544263023349</v>
      </c>
    </row>
    <row r="243" spans="1:16" s="44" customFormat="1" ht="17.25" customHeight="1" x14ac:dyDescent="0.35">
      <c r="A243" s="68"/>
      <c r="B243" s="61"/>
      <c r="C243" s="61"/>
      <c r="D243" s="49" t="s">
        <v>9898</v>
      </c>
      <c r="E243" s="53" t="s">
        <v>9899</v>
      </c>
      <c r="F243" s="8" t="s">
        <v>9689</v>
      </c>
      <c r="G243" s="8" t="s">
        <v>9721</v>
      </c>
      <c r="H243" s="8" t="s">
        <v>9700</v>
      </c>
      <c r="I243" s="57"/>
      <c r="J243" s="57">
        <v>233.89554658665418</v>
      </c>
      <c r="K243" s="25"/>
      <c r="L243" s="25"/>
      <c r="M243" s="25"/>
      <c r="N243" s="8" t="str">
        <f t="shared" si="3"/>
        <v>Não</v>
      </c>
      <c r="O243" s="64">
        <v>175.42165993999063</v>
      </c>
      <c r="P243" s="64">
        <v>292.36943323331775</v>
      </c>
    </row>
    <row r="244" spans="1:16" s="44" customFormat="1" ht="17.25" customHeight="1" x14ac:dyDescent="0.35">
      <c r="A244" s="68"/>
      <c r="B244" s="61"/>
      <c r="C244" s="61"/>
      <c r="D244" s="49" t="s">
        <v>9900</v>
      </c>
      <c r="E244" s="53" t="s">
        <v>9901</v>
      </c>
      <c r="F244" s="8" t="s">
        <v>9689</v>
      </c>
      <c r="G244" s="8" t="s">
        <v>9721</v>
      </c>
      <c r="H244" s="8" t="s">
        <v>9700</v>
      </c>
      <c r="I244" s="57"/>
      <c r="J244" s="57">
        <v>170.92408612423577</v>
      </c>
      <c r="K244" s="25"/>
      <c r="L244" s="25"/>
      <c r="M244" s="25"/>
      <c r="N244" s="8" t="str">
        <f t="shared" si="3"/>
        <v>Não</v>
      </c>
      <c r="O244" s="64">
        <v>128.19306459317681</v>
      </c>
      <c r="P244" s="64">
        <v>213.65510765529473</v>
      </c>
    </row>
    <row r="245" spans="1:16" s="44" customFormat="1" ht="17.25" customHeight="1" x14ac:dyDescent="0.35">
      <c r="A245" s="68"/>
      <c r="B245" s="61"/>
      <c r="C245" s="61"/>
      <c r="D245" s="49" t="s">
        <v>9902</v>
      </c>
      <c r="E245" s="53" t="s">
        <v>9903</v>
      </c>
      <c r="F245" s="8" t="s">
        <v>9689</v>
      </c>
      <c r="G245" s="8" t="s">
        <v>9721</v>
      </c>
      <c r="H245" s="8" t="s">
        <v>9700</v>
      </c>
      <c r="I245" s="57"/>
      <c r="J245" s="57">
        <v>142.06366360529296</v>
      </c>
      <c r="K245" s="25"/>
      <c r="L245" s="25"/>
      <c r="M245" s="25"/>
      <c r="N245" s="8" t="str">
        <f t="shared" si="3"/>
        <v>Não</v>
      </c>
      <c r="O245" s="64">
        <v>106.54774770396972</v>
      </c>
      <c r="P245" s="64">
        <v>177.5795795066162</v>
      </c>
    </row>
    <row r="246" spans="1:16" s="44" customFormat="1" ht="17.25" customHeight="1" x14ac:dyDescent="0.35">
      <c r="A246" s="68"/>
      <c r="B246" s="61"/>
      <c r="C246" s="61"/>
      <c r="D246" s="49" t="s">
        <v>9904</v>
      </c>
      <c r="E246" s="53" t="s">
        <v>9905</v>
      </c>
      <c r="F246" s="8" t="s">
        <v>9689</v>
      </c>
      <c r="G246" s="8" t="s">
        <v>9721</v>
      </c>
      <c r="H246" s="8" t="s">
        <v>9700</v>
      </c>
      <c r="I246" s="57"/>
      <c r="J246" s="57">
        <v>114.79350944326163</v>
      </c>
      <c r="K246" s="25"/>
      <c r="L246" s="25"/>
      <c r="M246" s="25"/>
      <c r="N246" s="8" t="str">
        <f t="shared" si="3"/>
        <v>Não</v>
      </c>
      <c r="O246" s="64">
        <v>86.095132082446213</v>
      </c>
      <c r="P246" s="64">
        <v>143.49188680407704</v>
      </c>
    </row>
    <row r="247" spans="1:16" s="44" customFormat="1" ht="17.25" customHeight="1" x14ac:dyDescent="0.35">
      <c r="A247" s="68"/>
      <c r="B247" s="61"/>
      <c r="C247" s="61"/>
      <c r="D247" s="49" t="s">
        <v>9906</v>
      </c>
      <c r="E247" s="53" t="s">
        <v>9907</v>
      </c>
      <c r="F247" s="8" t="s">
        <v>9689</v>
      </c>
      <c r="G247" s="8" t="s">
        <v>9721</v>
      </c>
      <c r="H247" s="8" t="s">
        <v>9700</v>
      </c>
      <c r="I247" s="57"/>
      <c r="J247" s="57">
        <v>53.222800512828414</v>
      </c>
      <c r="K247" s="25"/>
      <c r="L247" s="25"/>
      <c r="M247" s="25"/>
      <c r="N247" s="8" t="str">
        <f t="shared" si="3"/>
        <v>Não</v>
      </c>
      <c r="O247" s="64">
        <v>39.917100384621307</v>
      </c>
      <c r="P247" s="64">
        <v>66.528500641035521</v>
      </c>
    </row>
    <row r="248" spans="1:16" s="44" customFormat="1" ht="17.25" customHeight="1" x14ac:dyDescent="0.35">
      <c r="A248" s="68"/>
      <c r="B248" s="61"/>
      <c r="C248" s="61"/>
      <c r="D248" s="49" t="s">
        <v>9908</v>
      </c>
      <c r="E248" s="53" t="s">
        <v>9909</v>
      </c>
      <c r="F248" s="8" t="s">
        <v>9689</v>
      </c>
      <c r="G248" s="8" t="s">
        <v>9721</v>
      </c>
      <c r="H248" s="8" t="s">
        <v>9700</v>
      </c>
      <c r="I248" s="57"/>
      <c r="J248" s="57">
        <v>0</v>
      </c>
      <c r="K248" s="25"/>
      <c r="L248" s="25"/>
      <c r="M248" s="25"/>
      <c r="N248" s="8" t="str">
        <f t="shared" si="3"/>
        <v>Não</v>
      </c>
      <c r="O248" s="64">
        <v>0</v>
      </c>
      <c r="P248" s="64">
        <v>0</v>
      </c>
    </row>
    <row r="249" spans="1:16" s="44" customFormat="1" ht="17.25" customHeight="1" x14ac:dyDescent="0.35">
      <c r="A249" s="68"/>
      <c r="B249" s="61"/>
      <c r="C249" s="61"/>
      <c r="D249" s="49" t="s">
        <v>9910</v>
      </c>
      <c r="E249" s="53" t="s">
        <v>9911</v>
      </c>
      <c r="F249" s="8" t="s">
        <v>9689</v>
      </c>
      <c r="G249" s="8" t="s">
        <v>9721</v>
      </c>
      <c r="H249" s="8" t="s">
        <v>9700</v>
      </c>
      <c r="I249" s="57"/>
      <c r="J249" s="57">
        <v>627</v>
      </c>
      <c r="K249" s="25"/>
      <c r="L249" s="25"/>
      <c r="M249" s="25"/>
      <c r="N249" s="8" t="str">
        <f t="shared" si="3"/>
        <v>Não</v>
      </c>
      <c r="O249" s="64">
        <v>470.25</v>
      </c>
      <c r="P249" s="64">
        <v>783.75</v>
      </c>
    </row>
    <row r="250" spans="1:16" s="44" customFormat="1" ht="17.25" customHeight="1" x14ac:dyDescent="0.35">
      <c r="A250" s="68"/>
      <c r="B250" s="61"/>
      <c r="C250" s="61"/>
      <c r="D250" s="49" t="s">
        <v>9912</v>
      </c>
      <c r="E250" s="53" t="s">
        <v>9913</v>
      </c>
      <c r="F250" s="8" t="s">
        <v>9689</v>
      </c>
      <c r="G250" s="8" t="s">
        <v>9721</v>
      </c>
      <c r="H250" s="8" t="s">
        <v>9700</v>
      </c>
      <c r="I250" s="57"/>
      <c r="J250" s="57">
        <v>525</v>
      </c>
      <c r="K250" s="25"/>
      <c r="L250" s="25"/>
      <c r="M250" s="25"/>
      <c r="N250" s="8" t="str">
        <f t="shared" si="3"/>
        <v>Não</v>
      </c>
      <c r="O250" s="64">
        <v>393.75</v>
      </c>
      <c r="P250" s="64">
        <v>656.25</v>
      </c>
    </row>
    <row r="251" spans="1:16" s="44" customFormat="1" ht="17.25" customHeight="1" x14ac:dyDescent="0.35">
      <c r="A251" s="68"/>
      <c r="B251" s="61"/>
      <c r="C251" s="61"/>
      <c r="D251" s="49" t="s">
        <v>9914</v>
      </c>
      <c r="E251" s="53" t="s">
        <v>9915</v>
      </c>
      <c r="F251" s="8" t="s">
        <v>9689</v>
      </c>
      <c r="G251" s="8" t="s">
        <v>9721</v>
      </c>
      <c r="H251" s="8" t="s">
        <v>9700</v>
      </c>
      <c r="I251" s="57"/>
      <c r="J251" s="57">
        <v>327</v>
      </c>
      <c r="K251" s="25"/>
      <c r="L251" s="25"/>
      <c r="M251" s="25"/>
      <c r="N251" s="8" t="str">
        <f t="shared" si="3"/>
        <v>Não</v>
      </c>
      <c r="O251" s="64">
        <v>245.25</v>
      </c>
      <c r="P251" s="64">
        <v>408.75</v>
      </c>
    </row>
    <row r="252" spans="1:16" s="44" customFormat="1" ht="17.25" customHeight="1" x14ac:dyDescent="0.35">
      <c r="A252" s="68"/>
      <c r="B252" s="61"/>
      <c r="C252" s="61"/>
      <c r="D252" s="49" t="s">
        <v>9916</v>
      </c>
      <c r="E252" s="53" t="s">
        <v>9917</v>
      </c>
      <c r="F252" s="8" t="s">
        <v>9689</v>
      </c>
      <c r="G252" s="8" t="s">
        <v>9721</v>
      </c>
      <c r="H252" s="8" t="s">
        <v>9700</v>
      </c>
      <c r="I252" s="57"/>
      <c r="J252" s="57">
        <v>229</v>
      </c>
      <c r="K252" s="25"/>
      <c r="L252" s="25"/>
      <c r="M252" s="25"/>
      <c r="N252" s="8" t="str">
        <f t="shared" si="3"/>
        <v>Não</v>
      </c>
      <c r="O252" s="64">
        <v>171.75</v>
      </c>
      <c r="P252" s="64">
        <v>286.25</v>
      </c>
    </row>
    <row r="253" spans="1:16" s="44" customFormat="1" ht="17.25" customHeight="1" x14ac:dyDescent="0.35">
      <c r="A253" s="68"/>
      <c r="B253" s="61"/>
      <c r="C253" s="61"/>
      <c r="D253" s="49" t="s">
        <v>9918</v>
      </c>
      <c r="E253" s="53" t="s">
        <v>9919</v>
      </c>
      <c r="F253" s="8" t="s">
        <v>9689</v>
      </c>
      <c r="G253" s="8" t="s">
        <v>9721</v>
      </c>
      <c r="H253" s="8" t="s">
        <v>9700</v>
      </c>
      <c r="I253" s="57"/>
      <c r="J253" s="57">
        <v>196</v>
      </c>
      <c r="K253" s="25"/>
      <c r="L253" s="25"/>
      <c r="M253" s="25"/>
      <c r="N253" s="8" t="str">
        <f t="shared" si="3"/>
        <v>Não</v>
      </c>
      <c r="O253" s="64">
        <v>147</v>
      </c>
      <c r="P253" s="64">
        <v>245</v>
      </c>
    </row>
    <row r="254" spans="1:16" s="44" customFormat="1" ht="17.25" customHeight="1" x14ac:dyDescent="0.35">
      <c r="A254" s="68"/>
      <c r="B254" s="61"/>
      <c r="C254" s="61"/>
      <c r="D254" s="49" t="s">
        <v>9920</v>
      </c>
      <c r="E254" s="53" t="s">
        <v>9921</v>
      </c>
      <c r="F254" s="8" t="s">
        <v>9689</v>
      </c>
      <c r="G254" s="8" t="s">
        <v>9721</v>
      </c>
      <c r="H254" s="8" t="s">
        <v>9700</v>
      </c>
      <c r="I254" s="57"/>
      <c r="J254" s="57">
        <v>144</v>
      </c>
      <c r="K254" s="25"/>
      <c r="L254" s="25"/>
      <c r="M254" s="25"/>
      <c r="N254" s="8" t="str">
        <f t="shared" si="3"/>
        <v>Não</v>
      </c>
      <c r="O254" s="64">
        <v>108</v>
      </c>
      <c r="P254" s="64">
        <v>180</v>
      </c>
    </row>
    <row r="255" spans="1:16" s="44" customFormat="1" ht="17.25" customHeight="1" x14ac:dyDescent="0.35">
      <c r="A255" s="68"/>
      <c r="B255" s="61"/>
      <c r="C255" s="61"/>
      <c r="D255" s="49" t="s">
        <v>9922</v>
      </c>
      <c r="E255" s="53" t="s">
        <v>9923</v>
      </c>
      <c r="F255" s="8" t="s">
        <v>9689</v>
      </c>
      <c r="G255" s="8" t="s">
        <v>9721</v>
      </c>
      <c r="H255" s="8" t="s">
        <v>9700</v>
      </c>
      <c r="I255" s="57"/>
      <c r="J255" s="57">
        <v>116</v>
      </c>
      <c r="K255" s="25"/>
      <c r="L255" s="25"/>
      <c r="M255" s="25"/>
      <c r="N255" s="8" t="str">
        <f t="shared" si="3"/>
        <v>Não</v>
      </c>
      <c r="O255" s="64">
        <v>87</v>
      </c>
      <c r="P255" s="64">
        <v>145</v>
      </c>
    </row>
    <row r="256" spans="1:16" s="44" customFormat="1" ht="17.25" customHeight="1" x14ac:dyDescent="0.35">
      <c r="A256" s="68"/>
      <c r="B256" s="61"/>
      <c r="C256" s="61"/>
      <c r="D256" s="49" t="s">
        <v>9924</v>
      </c>
      <c r="E256" s="53" t="s">
        <v>9925</v>
      </c>
      <c r="F256" s="8" t="s">
        <v>9689</v>
      </c>
      <c r="G256" s="8" t="s">
        <v>9721</v>
      </c>
      <c r="H256" s="8" t="s">
        <v>9700</v>
      </c>
      <c r="I256" s="57"/>
      <c r="J256" s="57">
        <v>95</v>
      </c>
      <c r="K256" s="25"/>
      <c r="L256" s="25"/>
      <c r="M256" s="25"/>
      <c r="N256" s="8" t="str">
        <f t="shared" si="3"/>
        <v>Não</v>
      </c>
      <c r="O256" s="64">
        <v>71.25</v>
      </c>
      <c r="P256" s="64">
        <v>118.75</v>
      </c>
    </row>
    <row r="257" spans="1:16" s="44" customFormat="1" ht="17.25" customHeight="1" x14ac:dyDescent="0.35">
      <c r="A257" s="68"/>
      <c r="B257" s="61"/>
      <c r="C257" s="61"/>
      <c r="D257" s="49" t="s">
        <v>9926</v>
      </c>
      <c r="E257" s="53" t="s">
        <v>9927</v>
      </c>
      <c r="F257" s="8" t="s">
        <v>9689</v>
      </c>
      <c r="G257" s="8" t="s">
        <v>9721</v>
      </c>
      <c r="H257" s="8" t="s">
        <v>9700</v>
      </c>
      <c r="I257" s="57"/>
      <c r="J257" s="57">
        <v>36</v>
      </c>
      <c r="K257" s="25"/>
      <c r="L257" s="25"/>
      <c r="M257" s="25"/>
      <c r="N257" s="8" t="str">
        <f t="shared" si="3"/>
        <v>Não</v>
      </c>
      <c r="O257" s="64">
        <v>27</v>
      </c>
      <c r="P257" s="64">
        <v>45</v>
      </c>
    </row>
    <row r="258" spans="1:16" s="44" customFormat="1" ht="17.25" customHeight="1" x14ac:dyDescent="0.35">
      <c r="A258" s="68"/>
      <c r="B258" s="61"/>
      <c r="C258" s="61"/>
      <c r="D258" s="49" t="s">
        <v>9928</v>
      </c>
      <c r="E258" s="53" t="s">
        <v>9929</v>
      </c>
      <c r="F258" s="8" t="s">
        <v>9689</v>
      </c>
      <c r="G258" s="8" t="s">
        <v>9721</v>
      </c>
      <c r="H258" s="8" t="s">
        <v>9700</v>
      </c>
      <c r="I258" s="57"/>
      <c r="J258" s="57">
        <v>0</v>
      </c>
      <c r="K258" s="25"/>
      <c r="L258" s="25"/>
      <c r="M258" s="25"/>
      <c r="N258" s="8" t="str">
        <f t="shared" si="3"/>
        <v>Não</v>
      </c>
      <c r="O258" s="64">
        <v>0</v>
      </c>
      <c r="P258" s="64">
        <v>0</v>
      </c>
    </row>
    <row r="259" spans="1:16" s="44" customFormat="1" ht="17.25" customHeight="1" x14ac:dyDescent="0.35">
      <c r="A259" s="68"/>
      <c r="B259" s="61"/>
      <c r="C259" s="61"/>
      <c r="D259" s="49" t="s">
        <v>9930</v>
      </c>
      <c r="E259" s="53" t="s">
        <v>9931</v>
      </c>
      <c r="F259" s="8" t="s">
        <v>9689</v>
      </c>
      <c r="G259" s="8" t="s">
        <v>9721</v>
      </c>
      <c r="H259" s="8" t="s">
        <v>9700</v>
      </c>
      <c r="I259" s="57"/>
      <c r="J259" s="57">
        <v>846</v>
      </c>
      <c r="K259" s="25"/>
      <c r="L259" s="25"/>
      <c r="M259" s="25"/>
      <c r="N259" s="8" t="str">
        <f t="shared" si="3"/>
        <v>Não</v>
      </c>
      <c r="O259" s="64">
        <v>634.5</v>
      </c>
      <c r="P259" s="64">
        <v>1057.5</v>
      </c>
    </row>
    <row r="260" spans="1:16" s="44" customFormat="1" ht="17.25" customHeight="1" x14ac:dyDescent="0.35">
      <c r="A260" s="68"/>
      <c r="B260" s="61"/>
      <c r="C260" s="61"/>
      <c r="D260" s="49" t="s">
        <v>9932</v>
      </c>
      <c r="E260" s="53" t="s">
        <v>9933</v>
      </c>
      <c r="F260" s="8" t="s">
        <v>9689</v>
      </c>
      <c r="G260" s="8" t="s">
        <v>9721</v>
      </c>
      <c r="H260" s="8" t="s">
        <v>9700</v>
      </c>
      <c r="I260" s="57"/>
      <c r="J260" s="57">
        <v>626</v>
      </c>
      <c r="K260" s="25"/>
      <c r="L260" s="25"/>
      <c r="M260" s="25"/>
      <c r="N260" s="8" t="str">
        <f t="shared" si="3"/>
        <v>Não</v>
      </c>
      <c r="O260" s="64">
        <v>469.5</v>
      </c>
      <c r="P260" s="64">
        <v>782.5</v>
      </c>
    </row>
    <row r="261" spans="1:16" s="44" customFormat="1" ht="17.25" customHeight="1" x14ac:dyDescent="0.35">
      <c r="A261" s="68"/>
      <c r="B261" s="61"/>
      <c r="C261" s="61"/>
      <c r="D261" s="49" t="s">
        <v>9934</v>
      </c>
      <c r="E261" s="53" t="s">
        <v>9935</v>
      </c>
      <c r="F261" s="8" t="s">
        <v>9689</v>
      </c>
      <c r="G261" s="8" t="s">
        <v>9721</v>
      </c>
      <c r="H261" s="8" t="s">
        <v>9700</v>
      </c>
      <c r="I261" s="57"/>
      <c r="J261" s="57">
        <v>364</v>
      </c>
      <c r="K261" s="25"/>
      <c r="L261" s="25"/>
      <c r="M261" s="25"/>
      <c r="N261" s="8" t="str">
        <f t="shared" si="3"/>
        <v>Não</v>
      </c>
      <c r="O261" s="64">
        <v>273</v>
      </c>
      <c r="P261" s="64">
        <v>455</v>
      </c>
    </row>
    <row r="262" spans="1:16" s="44" customFormat="1" ht="17.25" customHeight="1" x14ac:dyDescent="0.35">
      <c r="A262" s="68"/>
      <c r="B262" s="61"/>
      <c r="C262" s="61"/>
      <c r="D262" s="49" t="s">
        <v>9936</v>
      </c>
      <c r="E262" s="53" t="s">
        <v>9937</v>
      </c>
      <c r="F262" s="8" t="s">
        <v>9689</v>
      </c>
      <c r="G262" s="8" t="s">
        <v>9721</v>
      </c>
      <c r="H262" s="8" t="s">
        <v>9700</v>
      </c>
      <c r="I262" s="57"/>
      <c r="J262" s="57">
        <v>261</v>
      </c>
      <c r="K262" s="25"/>
      <c r="L262" s="25"/>
      <c r="M262" s="25"/>
      <c r="N262" s="8" t="str">
        <f t="shared" ref="N262:N277" si="4">IF(F262="String",IF(I262&lt;&gt;"","Sim","Não"),IF(F262="List",IF(I262&lt;&gt;"","Sim","Não"),IF(AND(I262&gt;=O262,I262&lt;=P262,I262&lt;&gt;""),"Sim","Não")))</f>
        <v>Não</v>
      </c>
      <c r="O262" s="64">
        <v>195.75</v>
      </c>
      <c r="P262" s="64">
        <v>326.25</v>
      </c>
    </row>
    <row r="263" spans="1:16" s="44" customFormat="1" ht="17.25" customHeight="1" x14ac:dyDescent="0.35">
      <c r="A263" s="68"/>
      <c r="B263" s="61"/>
      <c r="C263" s="61"/>
      <c r="D263" s="49" t="s">
        <v>9938</v>
      </c>
      <c r="E263" s="53" t="s">
        <v>9939</v>
      </c>
      <c r="F263" s="8" t="s">
        <v>9689</v>
      </c>
      <c r="G263" s="8" t="s">
        <v>9721</v>
      </c>
      <c r="H263" s="8" t="s">
        <v>9700</v>
      </c>
      <c r="I263" s="57"/>
      <c r="J263" s="57">
        <v>257</v>
      </c>
      <c r="K263" s="25"/>
      <c r="L263" s="25"/>
      <c r="M263" s="25"/>
      <c r="N263" s="8" t="str">
        <f t="shared" si="4"/>
        <v>Não</v>
      </c>
      <c r="O263" s="64">
        <v>192.75</v>
      </c>
      <c r="P263" s="64">
        <v>321.25</v>
      </c>
    </row>
    <row r="264" spans="1:16" s="44" customFormat="1" ht="17.25" customHeight="1" x14ac:dyDescent="0.35">
      <c r="A264" s="68"/>
      <c r="B264" s="61"/>
      <c r="C264" s="61"/>
      <c r="D264" s="49" t="s">
        <v>9940</v>
      </c>
      <c r="E264" s="53" t="s">
        <v>9941</v>
      </c>
      <c r="F264" s="8" t="s">
        <v>9689</v>
      </c>
      <c r="G264" s="8" t="s">
        <v>9721</v>
      </c>
      <c r="H264" s="8" t="s">
        <v>9700</v>
      </c>
      <c r="I264" s="57"/>
      <c r="J264" s="57">
        <v>167</v>
      </c>
      <c r="K264" s="25"/>
      <c r="L264" s="25"/>
      <c r="M264" s="25"/>
      <c r="N264" s="8" t="str">
        <f t="shared" si="4"/>
        <v>Não</v>
      </c>
      <c r="O264" s="64">
        <v>125.25</v>
      </c>
      <c r="P264" s="64">
        <v>208.75</v>
      </c>
    </row>
    <row r="265" spans="1:16" s="44" customFormat="1" ht="17.25" customHeight="1" x14ac:dyDescent="0.35">
      <c r="A265" s="68"/>
      <c r="B265" s="61"/>
      <c r="C265" s="61"/>
      <c r="D265" s="49" t="s">
        <v>9942</v>
      </c>
      <c r="E265" s="53" t="s">
        <v>9943</v>
      </c>
      <c r="F265" s="8" t="s">
        <v>9689</v>
      </c>
      <c r="G265" s="8" t="s">
        <v>9721</v>
      </c>
      <c r="H265" s="8" t="s">
        <v>9700</v>
      </c>
      <c r="I265" s="57"/>
      <c r="J265" s="57">
        <v>139</v>
      </c>
      <c r="K265" s="25"/>
      <c r="L265" s="25"/>
      <c r="M265" s="25"/>
      <c r="N265" s="8" t="str">
        <f t="shared" si="4"/>
        <v>Não</v>
      </c>
      <c r="O265" s="64">
        <v>104.25</v>
      </c>
      <c r="P265" s="64">
        <v>173.75</v>
      </c>
    </row>
    <row r="266" spans="1:16" s="44" customFormat="1" ht="17.25" customHeight="1" x14ac:dyDescent="0.35">
      <c r="A266" s="68"/>
      <c r="B266" s="61"/>
      <c r="C266" s="61"/>
      <c r="D266" s="49" t="s">
        <v>9944</v>
      </c>
      <c r="E266" s="53" t="s">
        <v>9945</v>
      </c>
      <c r="F266" s="8" t="s">
        <v>9689</v>
      </c>
      <c r="G266" s="8" t="s">
        <v>9721</v>
      </c>
      <c r="H266" s="8" t="s">
        <v>9700</v>
      </c>
      <c r="I266" s="57"/>
      <c r="J266" s="57">
        <v>126</v>
      </c>
      <c r="K266" s="25"/>
      <c r="L266" s="25"/>
      <c r="M266" s="25"/>
      <c r="N266" s="8" t="str">
        <f t="shared" si="4"/>
        <v>Não</v>
      </c>
      <c r="O266" s="64">
        <v>94.5</v>
      </c>
      <c r="P266" s="64">
        <v>157.5</v>
      </c>
    </row>
    <row r="267" spans="1:16" s="44" customFormat="1" ht="17.25" customHeight="1" x14ac:dyDescent="0.35">
      <c r="A267" s="68"/>
      <c r="B267" s="61"/>
      <c r="C267" s="61"/>
      <c r="D267" s="49" t="s">
        <v>9946</v>
      </c>
      <c r="E267" s="53" t="s">
        <v>9947</v>
      </c>
      <c r="F267" s="8" t="s">
        <v>9689</v>
      </c>
      <c r="G267" s="8" t="s">
        <v>9721</v>
      </c>
      <c r="H267" s="8" t="s">
        <v>9700</v>
      </c>
      <c r="I267" s="57"/>
      <c r="J267" s="57">
        <v>32</v>
      </c>
      <c r="K267" s="25"/>
      <c r="L267" s="25"/>
      <c r="M267" s="25"/>
      <c r="N267" s="8" t="str">
        <f t="shared" si="4"/>
        <v>Não</v>
      </c>
      <c r="O267" s="64">
        <v>24</v>
      </c>
      <c r="P267" s="64">
        <v>40</v>
      </c>
    </row>
    <row r="268" spans="1:16" s="44" customFormat="1" ht="17.25" customHeight="1" x14ac:dyDescent="0.35">
      <c r="A268" s="68"/>
      <c r="B268" s="61"/>
      <c r="C268" s="61"/>
      <c r="D268" s="49" t="s">
        <v>9948</v>
      </c>
      <c r="E268" s="53" t="s">
        <v>9949</v>
      </c>
      <c r="F268" s="8" t="s">
        <v>9689</v>
      </c>
      <c r="G268" s="8" t="s">
        <v>9721</v>
      </c>
      <c r="H268" s="8" t="s">
        <v>9700</v>
      </c>
      <c r="I268" s="57"/>
      <c r="J268" s="57">
        <v>0</v>
      </c>
      <c r="K268" s="25"/>
      <c r="L268" s="25"/>
      <c r="M268" s="25"/>
      <c r="N268" s="8" t="str">
        <f t="shared" si="4"/>
        <v>Não</v>
      </c>
      <c r="O268" s="64">
        <v>0</v>
      </c>
      <c r="P268" s="64">
        <v>0</v>
      </c>
    </row>
    <row r="269" spans="1:16" s="44" customFormat="1" ht="17.25" customHeight="1" x14ac:dyDescent="0.35">
      <c r="A269" s="68"/>
      <c r="B269" s="61"/>
      <c r="C269" s="61"/>
      <c r="D269" s="49" t="s">
        <v>9950</v>
      </c>
      <c r="E269" s="53" t="s">
        <v>9951</v>
      </c>
      <c r="F269" s="8" t="s">
        <v>9689</v>
      </c>
      <c r="G269" s="8" t="s">
        <v>9721</v>
      </c>
      <c r="H269" s="8" t="s">
        <v>9700</v>
      </c>
      <c r="I269" s="57"/>
      <c r="J269" s="57">
        <v>2828</v>
      </c>
      <c r="K269" s="25"/>
      <c r="L269" s="25"/>
      <c r="M269" s="25"/>
      <c r="N269" s="8" t="str">
        <f t="shared" si="4"/>
        <v>Não</v>
      </c>
      <c r="O269" s="64">
        <v>2121</v>
      </c>
      <c r="P269" s="64">
        <v>3535</v>
      </c>
    </row>
    <row r="270" spans="1:16" s="44" customFormat="1" ht="17.25" customHeight="1" x14ac:dyDescent="0.35">
      <c r="A270" s="68"/>
      <c r="B270" s="61"/>
      <c r="C270" s="61"/>
      <c r="D270" s="49" t="s">
        <v>9952</v>
      </c>
      <c r="E270" s="53" t="s">
        <v>9953</v>
      </c>
      <c r="F270" s="8" t="s">
        <v>9689</v>
      </c>
      <c r="G270" s="8" t="s">
        <v>9721</v>
      </c>
      <c r="H270" s="8" t="s">
        <v>9700</v>
      </c>
      <c r="I270" s="57"/>
      <c r="J270" s="57">
        <v>1049</v>
      </c>
      <c r="K270" s="25"/>
      <c r="L270" s="25"/>
      <c r="M270" s="25"/>
      <c r="N270" s="8" t="str">
        <f t="shared" si="4"/>
        <v>Não</v>
      </c>
      <c r="O270" s="64">
        <v>786.75</v>
      </c>
      <c r="P270" s="64">
        <v>1311.25</v>
      </c>
    </row>
    <row r="271" spans="1:16" s="44" customFormat="1" ht="17.25" customHeight="1" x14ac:dyDescent="0.35">
      <c r="A271" s="68"/>
      <c r="B271" s="61"/>
      <c r="C271" s="61"/>
      <c r="D271" s="49" t="s">
        <v>9954</v>
      </c>
      <c r="E271" s="53" t="s">
        <v>9955</v>
      </c>
      <c r="F271" s="8" t="s">
        <v>9689</v>
      </c>
      <c r="G271" s="8" t="s">
        <v>9721</v>
      </c>
      <c r="H271" s="8" t="s">
        <v>9700</v>
      </c>
      <c r="I271" s="57"/>
      <c r="J271" s="57">
        <v>603</v>
      </c>
      <c r="K271" s="25"/>
      <c r="L271" s="25"/>
      <c r="M271" s="25"/>
      <c r="N271" s="8" t="str">
        <f t="shared" si="4"/>
        <v>Não</v>
      </c>
      <c r="O271" s="64">
        <v>452.25</v>
      </c>
      <c r="P271" s="64">
        <v>753.75</v>
      </c>
    </row>
    <row r="272" spans="1:16" s="44" customFormat="1" ht="17.25" customHeight="1" x14ac:dyDescent="0.35">
      <c r="A272" s="68"/>
      <c r="B272" s="61"/>
      <c r="C272" s="61"/>
      <c r="D272" s="49" t="s">
        <v>9956</v>
      </c>
      <c r="E272" s="53" t="s">
        <v>9957</v>
      </c>
      <c r="F272" s="8" t="s">
        <v>9689</v>
      </c>
      <c r="G272" s="8" t="s">
        <v>9721</v>
      </c>
      <c r="H272" s="8" t="s">
        <v>9700</v>
      </c>
      <c r="I272" s="57"/>
      <c r="J272" s="57">
        <v>423</v>
      </c>
      <c r="K272" s="25"/>
      <c r="L272" s="25"/>
      <c r="M272" s="25"/>
      <c r="N272" s="8" t="str">
        <f t="shared" si="4"/>
        <v>Não</v>
      </c>
      <c r="O272" s="64">
        <v>317.25</v>
      </c>
      <c r="P272" s="64">
        <v>528.75</v>
      </c>
    </row>
    <row r="273" spans="1:16" s="44" customFormat="1" ht="17.25" customHeight="1" x14ac:dyDescent="0.35">
      <c r="A273" s="68"/>
      <c r="B273" s="61"/>
      <c r="C273" s="61"/>
      <c r="D273" s="49" t="s">
        <v>9958</v>
      </c>
      <c r="E273" s="53" t="s">
        <v>9959</v>
      </c>
      <c r="F273" s="8" t="s">
        <v>9689</v>
      </c>
      <c r="G273" s="8" t="s">
        <v>9721</v>
      </c>
      <c r="H273" s="8" t="s">
        <v>9700</v>
      </c>
      <c r="I273" s="57"/>
      <c r="J273" s="57">
        <v>344</v>
      </c>
      <c r="K273" s="25"/>
      <c r="L273" s="25"/>
      <c r="M273" s="25"/>
      <c r="N273" s="8" t="str">
        <f t="shared" si="4"/>
        <v>Não</v>
      </c>
      <c r="O273" s="64">
        <v>258</v>
      </c>
      <c r="P273" s="64">
        <v>430</v>
      </c>
    </row>
    <row r="274" spans="1:16" s="44" customFormat="1" ht="17.25" customHeight="1" x14ac:dyDescent="0.35">
      <c r="A274" s="68"/>
      <c r="B274" s="61"/>
      <c r="C274" s="61"/>
      <c r="D274" s="49" t="s">
        <v>9960</v>
      </c>
      <c r="E274" s="53" t="s">
        <v>9961</v>
      </c>
      <c r="F274" s="8" t="s">
        <v>9689</v>
      </c>
      <c r="G274" s="8" t="s">
        <v>9721</v>
      </c>
      <c r="H274" s="8" t="s">
        <v>9700</v>
      </c>
      <c r="I274" s="57"/>
      <c r="J274" s="57">
        <v>240</v>
      </c>
      <c r="K274" s="25"/>
      <c r="L274" s="25"/>
      <c r="M274" s="25"/>
      <c r="N274" s="8" t="str">
        <f t="shared" si="4"/>
        <v>Não</v>
      </c>
      <c r="O274" s="64">
        <v>180</v>
      </c>
      <c r="P274" s="64">
        <v>300</v>
      </c>
    </row>
    <row r="275" spans="1:16" s="44" customFormat="1" ht="17.25" customHeight="1" x14ac:dyDescent="0.35">
      <c r="A275" s="68"/>
      <c r="B275" s="61"/>
      <c r="C275" s="61"/>
      <c r="D275" s="49" t="s">
        <v>9962</v>
      </c>
      <c r="E275" s="53" t="s">
        <v>9963</v>
      </c>
      <c r="F275" s="8" t="s">
        <v>9689</v>
      </c>
      <c r="G275" s="8" t="s">
        <v>9721</v>
      </c>
      <c r="H275" s="8" t="s">
        <v>9700</v>
      </c>
      <c r="I275" s="57"/>
      <c r="J275" s="57">
        <v>207</v>
      </c>
      <c r="K275" s="25"/>
      <c r="L275" s="25"/>
      <c r="M275" s="25"/>
      <c r="N275" s="8" t="str">
        <f t="shared" si="4"/>
        <v>Não</v>
      </c>
      <c r="O275" s="64">
        <v>155.25</v>
      </c>
      <c r="P275" s="64">
        <v>258.75</v>
      </c>
    </row>
    <row r="276" spans="1:16" s="44" customFormat="1" ht="17.25" customHeight="1" x14ac:dyDescent="0.35">
      <c r="A276" s="68"/>
      <c r="B276" s="61"/>
      <c r="C276" s="61"/>
      <c r="D276" s="49" t="s">
        <v>9964</v>
      </c>
      <c r="E276" s="53" t="s">
        <v>9965</v>
      </c>
      <c r="F276" s="8" t="s">
        <v>9689</v>
      </c>
      <c r="G276" s="8" t="s">
        <v>9721</v>
      </c>
      <c r="H276" s="8" t="s">
        <v>9700</v>
      </c>
      <c r="I276" s="57"/>
      <c r="J276" s="57">
        <v>179</v>
      </c>
      <c r="K276" s="25"/>
      <c r="L276" s="25"/>
      <c r="M276" s="25"/>
      <c r="N276" s="8" t="str">
        <f t="shared" si="4"/>
        <v>Não</v>
      </c>
      <c r="O276" s="64">
        <v>134.25</v>
      </c>
      <c r="P276" s="64">
        <v>223.75</v>
      </c>
    </row>
    <row r="277" spans="1:16" s="44" customFormat="1" ht="17.25" customHeight="1" x14ac:dyDescent="0.35">
      <c r="A277" s="68"/>
      <c r="B277" s="61"/>
      <c r="C277" s="61"/>
      <c r="D277" s="49" t="s">
        <v>9966</v>
      </c>
      <c r="E277" s="53" t="s">
        <v>9967</v>
      </c>
      <c r="F277" s="8" t="s">
        <v>9689</v>
      </c>
      <c r="G277" s="8" t="s">
        <v>9721</v>
      </c>
      <c r="H277" s="8" t="s">
        <v>9700</v>
      </c>
      <c r="I277" s="57"/>
      <c r="J277" s="57">
        <v>165</v>
      </c>
      <c r="K277" s="25"/>
      <c r="L277" s="25"/>
      <c r="M277" s="25"/>
      <c r="N277" s="8" t="str">
        <f t="shared" si="4"/>
        <v>Não</v>
      </c>
      <c r="O277" s="64">
        <v>123.75</v>
      </c>
      <c r="P277" s="64">
        <v>206.25</v>
      </c>
    </row>
  </sheetData>
  <dataConsolidate link="1"/>
  <mergeCells count="18">
    <mergeCell ref="A40:A41"/>
    <mergeCell ref="A42:A64"/>
    <mergeCell ref="A65:A81"/>
    <mergeCell ref="A82:A85"/>
    <mergeCell ref="A188:A277"/>
    <mergeCell ref="A86:A94"/>
    <mergeCell ref="A114:A124"/>
    <mergeCell ref="A126:A146"/>
    <mergeCell ref="A178:A187"/>
    <mergeCell ref="A95:A113"/>
    <mergeCell ref="A147:A167"/>
    <mergeCell ref="A168:A177"/>
    <mergeCell ref="A36:A39"/>
    <mergeCell ref="A4:A7"/>
    <mergeCell ref="A2:A3"/>
    <mergeCell ref="A8:A21"/>
    <mergeCell ref="A23:A30"/>
    <mergeCell ref="A31:A35"/>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I34" sqref="G1:I3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election activeCell="N2" sqref="N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10512</v>
      </c>
      <c r="D2" s="35" t="s">
        <v>10513</v>
      </c>
      <c r="E2" s="35" t="s">
        <v>10514</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10515</v>
      </c>
      <c r="D3" s="35" t="s">
        <v>10513</v>
      </c>
      <c r="E3" s="35" t="s">
        <v>10516</v>
      </c>
      <c r="F3" s="36" t="s">
        <v>10522</v>
      </c>
      <c r="G3" s="36" t="s">
        <v>10524</v>
      </c>
      <c r="H3" s="36" t="s">
        <v>10517</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10518</v>
      </c>
      <c r="D4" s="35" t="s">
        <v>10513</v>
      </c>
      <c r="E4" s="35" t="s">
        <v>10514</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10519</v>
      </c>
      <c r="D5" s="35" t="s">
        <v>10513</v>
      </c>
      <c r="E5" s="35" t="s">
        <v>10516</v>
      </c>
      <c r="F5" s="36" t="s">
        <v>10522</v>
      </c>
      <c r="G5" s="36" t="s">
        <v>10524</v>
      </c>
      <c r="H5" s="36" t="s">
        <v>10517</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10520</v>
      </c>
      <c r="D6" s="35" t="s">
        <v>10571</v>
      </c>
      <c r="E6" s="35" t="s">
        <v>10514</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10521</v>
      </c>
      <c r="D7" s="35" t="s">
        <v>10571</v>
      </c>
      <c r="E7" s="35" t="s">
        <v>10569</v>
      </c>
      <c r="F7" s="36" t="s">
        <v>10522</v>
      </c>
      <c r="G7" s="36" t="s">
        <v>10524</v>
      </c>
      <c r="H7" s="36" t="s">
        <v>10524</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10523</v>
      </c>
      <c r="D8" s="35" t="s">
        <v>10571</v>
      </c>
      <c r="E8" s="35" t="s">
        <v>10572</v>
      </c>
      <c r="F8" s="36" t="s">
        <v>10522</v>
      </c>
      <c r="G8" s="36" t="s">
        <v>10524</v>
      </c>
      <c r="H8" s="36" t="s">
        <v>10530</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10525</v>
      </c>
      <c r="D9" s="35" t="s">
        <v>10571</v>
      </c>
      <c r="E9" s="35" t="s">
        <v>10573</v>
      </c>
      <c r="F9" s="36" t="s">
        <v>10522</v>
      </c>
      <c r="G9" s="36" t="s">
        <v>10524</v>
      </c>
      <c r="H9" s="36" t="s">
        <v>10517</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10526</v>
      </c>
      <c r="D10" s="35" t="s">
        <v>10574</v>
      </c>
      <c r="E10" s="35" t="s">
        <v>10514</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10527</v>
      </c>
      <c r="D11" s="35" t="s">
        <v>10574</v>
      </c>
      <c r="E11" s="35" t="s">
        <v>10575</v>
      </c>
      <c r="F11" s="36" t="s">
        <v>10522</v>
      </c>
      <c r="G11" s="36" t="s">
        <v>10524</v>
      </c>
      <c r="H11" s="36" t="s">
        <v>10530</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10528</v>
      </c>
      <c r="D12" s="35" t="s">
        <v>10574</v>
      </c>
      <c r="E12" s="35" t="s">
        <v>10570</v>
      </c>
      <c r="F12" s="36" t="s">
        <v>10522</v>
      </c>
      <c r="G12" s="36" t="s">
        <v>10524</v>
      </c>
      <c r="H12" s="36" t="s">
        <v>10517</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10529</v>
      </c>
      <c r="D13" s="35" t="s">
        <v>10574</v>
      </c>
      <c r="E13" s="35" t="s">
        <v>10531</v>
      </c>
      <c r="F13" s="36" t="s">
        <v>10522</v>
      </c>
      <c r="G13" s="36" t="s">
        <v>10524</v>
      </c>
      <c r="H13" s="36" t="s">
        <v>10568</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G7" sqref="G7"/>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10576</v>
      </c>
      <c r="G1" s="32" t="s">
        <v>10577</v>
      </c>
      <c r="H1" s="32" t="s">
        <v>10578</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10532</v>
      </c>
      <c r="B2" s="25" t="s">
        <v>10512</v>
      </c>
      <c r="C2" s="25" t="s">
        <v>10515</v>
      </c>
      <c r="D2" s="25" t="s">
        <v>10533</v>
      </c>
      <c r="E2" s="25" t="s">
        <v>10534</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10532</v>
      </c>
      <c r="B3" s="25" t="s">
        <v>10512</v>
      </c>
      <c r="C3" s="25" t="s">
        <v>10515</v>
      </c>
      <c r="D3" s="25" t="s">
        <v>10535</v>
      </c>
      <c r="E3" s="25" t="s">
        <v>10536</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10532</v>
      </c>
      <c r="B4" s="25" t="s">
        <v>10512</v>
      </c>
      <c r="C4" s="25" t="s">
        <v>10515</v>
      </c>
      <c r="D4" s="25" t="s">
        <v>10537</v>
      </c>
      <c r="E4" s="25" t="s">
        <v>10538</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10532</v>
      </c>
      <c r="B5" s="25" t="s">
        <v>10512</v>
      </c>
      <c r="C5" s="25" t="s">
        <v>10515</v>
      </c>
      <c r="D5" s="25" t="s">
        <v>10539</v>
      </c>
      <c r="E5" s="25" t="s">
        <v>10540</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10532</v>
      </c>
      <c r="B6" s="25" t="s">
        <v>10512</v>
      </c>
      <c r="C6" s="25" t="s">
        <v>10515</v>
      </c>
      <c r="D6" s="25" t="s">
        <v>10541</v>
      </c>
      <c r="E6" s="25" t="s">
        <v>10542</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10532</v>
      </c>
      <c r="B7" s="25" t="s">
        <v>10512</v>
      </c>
      <c r="C7" s="25" t="s">
        <v>10515</v>
      </c>
      <c r="D7" s="25" t="s">
        <v>10543</v>
      </c>
      <c r="E7" s="25" t="s">
        <v>10544</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10532</v>
      </c>
      <c r="B8" s="25" t="s">
        <v>10512</v>
      </c>
      <c r="C8" s="25" t="s">
        <v>10515</v>
      </c>
      <c r="D8" s="25" t="s">
        <v>10545</v>
      </c>
      <c r="E8" s="25" t="s">
        <v>10546</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10532</v>
      </c>
      <c r="B9" s="25" t="s">
        <v>10512</v>
      </c>
      <c r="C9" s="25" t="s">
        <v>10547</v>
      </c>
      <c r="D9" s="25" t="s">
        <v>9782</v>
      </c>
      <c r="E9" s="25" t="s">
        <v>10548</v>
      </c>
      <c r="F9" s="25">
        <v>659321</v>
      </c>
      <c r="G9" s="25">
        <v>0.89712319853843836</v>
      </c>
      <c r="H9" s="25">
        <v>160</v>
      </c>
      <c r="I9" s="66">
        <v>506.14494972182558</v>
      </c>
      <c r="J9" s="67">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10532</v>
      </c>
      <c r="B10" s="25" t="s">
        <v>10549</v>
      </c>
      <c r="C10" s="25" t="s">
        <v>9782</v>
      </c>
      <c r="D10" s="25" t="s">
        <v>9782</v>
      </c>
      <c r="E10" s="25" t="s">
        <v>10194</v>
      </c>
      <c r="F10" s="25">
        <f>F9</f>
        <v>659321</v>
      </c>
      <c r="G10" s="25">
        <f>G9</f>
        <v>0.89712319853843836</v>
      </c>
      <c r="H10" s="25">
        <f>(H9*N9)/(N9)</f>
        <v>160</v>
      </c>
      <c r="I10" s="25">
        <f>(I9*N9)/(N9)</f>
        <v>506.14494972182558</v>
      </c>
      <c r="J10" s="42">
        <f>(J9*N9)/(N9)</f>
        <v>0.56812156780698142</v>
      </c>
      <c r="K10" s="25">
        <f t="shared" ref="K10:W10" si="0">K9</f>
        <v>35</v>
      </c>
      <c r="L10" s="25">
        <f t="shared" si="0"/>
        <v>390.50456992442491</v>
      </c>
      <c r="M10" s="25">
        <f t="shared" si="0"/>
        <v>45.367348140794775</v>
      </c>
      <c r="N10" s="25">
        <f t="shared" si="0"/>
        <v>234.07097893311607</v>
      </c>
      <c r="O10" s="25">
        <f t="shared" si="0"/>
        <v>39.047603670132972</v>
      </c>
      <c r="P10" s="25">
        <f t="shared" si="0"/>
        <v>90.630234921836859</v>
      </c>
      <c r="Q10" s="25">
        <f t="shared" si="0"/>
        <v>104.39314034114622</v>
      </c>
      <c r="R10" s="25">
        <f t="shared" si="0"/>
        <v>23.249099982531749</v>
      </c>
      <c r="S10" s="25">
        <f t="shared" si="0"/>
        <v>39.116596091173477</v>
      </c>
      <c r="T10" s="25">
        <f t="shared" si="0"/>
        <v>42.02744426744097</v>
      </c>
      <c r="U10" s="25">
        <f t="shared" si="0"/>
        <v>0</v>
      </c>
      <c r="V10" s="25">
        <f t="shared" si="0"/>
        <v>28424.549769330308</v>
      </c>
      <c r="W10" s="25">
        <f t="shared" si="0"/>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10550</v>
      </c>
      <c r="B11" s="25" t="s">
        <v>10512</v>
      </c>
      <c r="C11" s="25" t="s">
        <v>10515</v>
      </c>
      <c r="D11" s="25" t="s">
        <v>10533</v>
      </c>
      <c r="E11" s="25" t="s">
        <v>10551</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10550</v>
      </c>
      <c r="B12" s="25" t="s">
        <v>10512</v>
      </c>
      <c r="C12" s="25" t="s">
        <v>10515</v>
      </c>
      <c r="D12" s="25" t="s">
        <v>10535</v>
      </c>
      <c r="E12" s="25" t="s">
        <v>10552</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10550</v>
      </c>
      <c r="B13" s="25" t="s">
        <v>10512</v>
      </c>
      <c r="C13" s="25" t="s">
        <v>10515</v>
      </c>
      <c r="D13" s="25" t="s">
        <v>10537</v>
      </c>
      <c r="E13" s="25" t="s">
        <v>10553</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10550</v>
      </c>
      <c r="B14" s="25" t="s">
        <v>10512</v>
      </c>
      <c r="C14" s="25" t="s">
        <v>10515</v>
      </c>
      <c r="D14" s="25" t="s">
        <v>10539</v>
      </c>
      <c r="E14" s="25" t="s">
        <v>10554</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10550</v>
      </c>
      <c r="B15" s="25" t="s">
        <v>10512</v>
      </c>
      <c r="C15" s="25" t="s">
        <v>10515</v>
      </c>
      <c r="D15" s="25" t="s">
        <v>10541</v>
      </c>
      <c r="E15" s="25" t="s">
        <v>10555</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10550</v>
      </c>
      <c r="B16" s="25" t="s">
        <v>10512</v>
      </c>
      <c r="C16" s="25" t="s">
        <v>10515</v>
      </c>
      <c r="D16" s="25" t="s">
        <v>10543</v>
      </c>
      <c r="E16" s="25" t="s">
        <v>10556</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10550</v>
      </c>
      <c r="B17" s="25" t="s">
        <v>10512</v>
      </c>
      <c r="C17" s="25" t="s">
        <v>10515</v>
      </c>
      <c r="D17" s="25" t="s">
        <v>10545</v>
      </c>
      <c r="E17" s="25" t="s">
        <v>10557</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10550</v>
      </c>
      <c r="B18" s="25" t="s">
        <v>10512</v>
      </c>
      <c r="C18" s="25" t="s">
        <v>10547</v>
      </c>
      <c r="D18" s="25" t="s">
        <v>9782</v>
      </c>
      <c r="E18" s="25" t="s">
        <v>10558</v>
      </c>
      <c r="F18" s="25">
        <v>659321</v>
      </c>
      <c r="G18" s="25">
        <v>0.89712319853843836</v>
      </c>
      <c r="H18" s="25">
        <v>160</v>
      </c>
      <c r="I18" s="40">
        <v>482.03623532955328</v>
      </c>
      <c r="J18" s="67">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10550</v>
      </c>
      <c r="B19" s="25" t="s">
        <v>10549</v>
      </c>
      <c r="C19" s="25" t="s">
        <v>9782</v>
      </c>
      <c r="D19" s="25" t="s">
        <v>9782</v>
      </c>
      <c r="E19" s="25" t="s">
        <v>10195</v>
      </c>
      <c r="F19" s="25">
        <f>F18</f>
        <v>659321</v>
      </c>
      <c r="G19" s="25">
        <f>G18</f>
        <v>0.89712319853843836</v>
      </c>
      <c r="H19" s="25">
        <f>(H18*N18)/(N18)</f>
        <v>160</v>
      </c>
      <c r="I19" s="25">
        <f>(I18*N18)/(N18)</f>
        <v>482.03623532955328</v>
      </c>
      <c r="J19" s="42">
        <f>(J18*N18)/(N18)</f>
        <v>0.56637018892248214</v>
      </c>
      <c r="K19" s="25">
        <f t="shared" ref="K19:W19" si="1">K18</f>
        <v>35</v>
      </c>
      <c r="L19" s="25">
        <f t="shared" si="1"/>
        <v>390.50456992442491</v>
      </c>
      <c r="M19" s="25">
        <f t="shared" si="1"/>
        <v>45.367348140794775</v>
      </c>
      <c r="N19" s="25">
        <f t="shared" si="1"/>
        <v>234.07097893311607</v>
      </c>
      <c r="O19" s="25">
        <f t="shared" si="1"/>
        <v>39.047603670132972</v>
      </c>
      <c r="P19" s="25">
        <f t="shared" si="1"/>
        <v>90.630234921836859</v>
      </c>
      <c r="Q19" s="25">
        <f t="shared" si="1"/>
        <v>104.39314034114622</v>
      </c>
      <c r="R19" s="25">
        <f t="shared" si="1"/>
        <v>23.249099982531749</v>
      </c>
      <c r="S19" s="25">
        <f t="shared" si="1"/>
        <v>39.116596091173477</v>
      </c>
      <c r="T19" s="25">
        <f t="shared" si="1"/>
        <v>42.02744426744097</v>
      </c>
      <c r="U19" s="25">
        <f t="shared" si="1"/>
        <v>0</v>
      </c>
      <c r="V19" s="25">
        <f t="shared" si="1"/>
        <v>0</v>
      </c>
      <c r="W19" s="25">
        <f t="shared" si="1"/>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10559</v>
      </c>
      <c r="B20" s="25" t="s">
        <v>10512</v>
      </c>
      <c r="C20" s="25" t="s">
        <v>10515</v>
      </c>
      <c r="D20" s="25" t="s">
        <v>10533</v>
      </c>
      <c r="E20" s="25" t="s">
        <v>10560</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10559</v>
      </c>
      <c r="B21" s="25" t="s">
        <v>10512</v>
      </c>
      <c r="C21" s="25" t="s">
        <v>10515</v>
      </c>
      <c r="D21" s="25" t="s">
        <v>10535</v>
      </c>
      <c r="E21" s="25" t="s">
        <v>10561</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10559</v>
      </c>
      <c r="B22" s="25" t="s">
        <v>10512</v>
      </c>
      <c r="C22" s="25" t="s">
        <v>10515</v>
      </c>
      <c r="D22" s="25" t="s">
        <v>10537</v>
      </c>
      <c r="E22" s="25" t="s">
        <v>10562</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10559</v>
      </c>
      <c r="B23" s="25" t="s">
        <v>10512</v>
      </c>
      <c r="C23" s="25" t="s">
        <v>10515</v>
      </c>
      <c r="D23" s="25" t="s">
        <v>10539</v>
      </c>
      <c r="E23" s="25" t="s">
        <v>10563</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10559</v>
      </c>
      <c r="B24" s="25" t="s">
        <v>10512</v>
      </c>
      <c r="C24" s="25" t="s">
        <v>10515</v>
      </c>
      <c r="D24" s="25" t="s">
        <v>10541</v>
      </c>
      <c r="E24" s="25" t="s">
        <v>10564</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10559</v>
      </c>
      <c r="B25" s="25" t="s">
        <v>10512</v>
      </c>
      <c r="C25" s="25" t="s">
        <v>10515</v>
      </c>
      <c r="D25" s="25" t="s">
        <v>10543</v>
      </c>
      <c r="E25" s="25" t="s">
        <v>10565</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10559</v>
      </c>
      <c r="B26" s="25" t="s">
        <v>10512</v>
      </c>
      <c r="C26" s="25" t="s">
        <v>10515</v>
      </c>
      <c r="D26" s="25" t="s">
        <v>10545</v>
      </c>
      <c r="E26" s="25" t="s">
        <v>10566</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10559</v>
      </c>
      <c r="B27" s="25" t="s">
        <v>10512</v>
      </c>
      <c r="C27" s="25" t="s">
        <v>10547</v>
      </c>
      <c r="D27" s="25" t="s">
        <v>9782</v>
      </c>
      <c r="E27" s="25" t="s">
        <v>10567</v>
      </c>
      <c r="F27" s="25">
        <v>659321</v>
      </c>
      <c r="G27" s="25">
        <v>0.89712319853843836</v>
      </c>
      <c r="H27" s="25">
        <v>160</v>
      </c>
      <c r="I27" s="66">
        <v>506.14494972182558</v>
      </c>
      <c r="J27" s="67">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10559</v>
      </c>
      <c r="B28" s="25" t="s">
        <v>10549</v>
      </c>
      <c r="C28" s="25" t="s">
        <v>9782</v>
      </c>
      <c r="D28" s="25" t="s">
        <v>9782</v>
      </c>
      <c r="E28" s="25" t="s">
        <v>10196</v>
      </c>
      <c r="F28" s="25">
        <f>F27</f>
        <v>659321</v>
      </c>
      <c r="G28" s="25">
        <f>G27</f>
        <v>0.89712319853843836</v>
      </c>
      <c r="H28" s="25">
        <f>(H27*N27)/(N27)</f>
        <v>160</v>
      </c>
      <c r="I28" s="25">
        <f>(I27*N27)/(N27)</f>
        <v>506.14494972182558</v>
      </c>
      <c r="J28" s="42">
        <f>(J27*N27)/(N27)</f>
        <v>0.65737181273075951</v>
      </c>
      <c r="K28" s="25">
        <f t="shared" ref="K28:W28" si="2">K27</f>
        <v>35</v>
      </c>
      <c r="L28" s="25">
        <f t="shared" si="2"/>
        <v>318.92099828485453</v>
      </c>
      <c r="M28" s="25">
        <f t="shared" si="2"/>
        <v>54.014805128558955</v>
      </c>
      <c r="N28" s="25">
        <f t="shared" si="2"/>
        <v>234.07097893311607</v>
      </c>
      <c r="O28" s="25">
        <f t="shared" si="2"/>
        <v>39.047603670132972</v>
      </c>
      <c r="P28" s="25">
        <f t="shared" si="2"/>
        <v>90.630234921836859</v>
      </c>
      <c r="Q28" s="25">
        <f t="shared" si="2"/>
        <v>104.39314034114622</v>
      </c>
      <c r="R28" s="25">
        <f t="shared" si="2"/>
        <v>23.249099982531749</v>
      </c>
      <c r="S28" s="25">
        <f t="shared" si="2"/>
        <v>39.116596091173477</v>
      </c>
      <c r="T28" s="25">
        <f t="shared" si="2"/>
        <v>42.02744426744097</v>
      </c>
      <c r="U28" s="25">
        <f t="shared" si="2"/>
        <v>0</v>
      </c>
      <c r="V28" s="25">
        <f t="shared" si="2"/>
        <v>28424.549769330308</v>
      </c>
      <c r="W28" s="25">
        <f t="shared" si="2"/>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10532</v>
      </c>
      <c r="B29" s="25" t="s">
        <v>10518</v>
      </c>
      <c r="C29" s="25" t="s">
        <v>10519</v>
      </c>
      <c r="D29" s="25" t="s">
        <v>10533</v>
      </c>
      <c r="E29" s="25" t="s">
        <v>10579</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10532</v>
      </c>
      <c r="B30" s="25" t="s">
        <v>10518</v>
      </c>
      <c r="C30" s="25" t="s">
        <v>10519</v>
      </c>
      <c r="D30" s="25" t="s">
        <v>10535</v>
      </c>
      <c r="E30" s="25" t="s">
        <v>10580</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10532</v>
      </c>
      <c r="B31" s="25" t="s">
        <v>10518</v>
      </c>
      <c r="C31" s="25" t="s">
        <v>10519</v>
      </c>
      <c r="D31" s="25" t="s">
        <v>10537</v>
      </c>
      <c r="E31" s="25" t="s">
        <v>10581</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10532</v>
      </c>
      <c r="B32" s="25" t="s">
        <v>10518</v>
      </c>
      <c r="C32" s="25" t="s">
        <v>10519</v>
      </c>
      <c r="D32" s="25" t="s">
        <v>10539</v>
      </c>
      <c r="E32" s="25" t="s">
        <v>10582</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10532</v>
      </c>
      <c r="B33" s="25" t="s">
        <v>10518</v>
      </c>
      <c r="C33" s="25" t="s">
        <v>10519</v>
      </c>
      <c r="D33" s="25" t="s">
        <v>10541</v>
      </c>
      <c r="E33" s="25" t="s">
        <v>10583</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10532</v>
      </c>
      <c r="B34" s="25" t="s">
        <v>10518</v>
      </c>
      <c r="C34" s="25" t="s">
        <v>10519</v>
      </c>
      <c r="D34" s="25" t="s">
        <v>10543</v>
      </c>
      <c r="E34" s="25" t="s">
        <v>10584</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10532</v>
      </c>
      <c r="B35" s="25" t="s">
        <v>10518</v>
      </c>
      <c r="C35" s="25" t="s">
        <v>10519</v>
      </c>
      <c r="D35" s="25" t="s">
        <v>10545</v>
      </c>
      <c r="E35" s="25" t="s">
        <v>10585</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10532</v>
      </c>
      <c r="B36" s="25" t="s">
        <v>10518</v>
      </c>
      <c r="C36" s="25" t="s">
        <v>10586</v>
      </c>
      <c r="D36" s="25" t="s">
        <v>9782</v>
      </c>
      <c r="E36" s="25" t="s">
        <v>10587</v>
      </c>
      <c r="F36" s="25">
        <v>659321</v>
      </c>
      <c r="G36" s="25">
        <v>0.89712319853843836</v>
      </c>
      <c r="H36" s="25">
        <v>160</v>
      </c>
      <c r="I36" s="66">
        <v>506.14494972182558</v>
      </c>
      <c r="J36" s="67">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10532</v>
      </c>
      <c r="B37" s="25" t="s">
        <v>10588</v>
      </c>
      <c r="C37" s="25" t="s">
        <v>9782</v>
      </c>
      <c r="D37" s="25" t="s">
        <v>9782</v>
      </c>
      <c r="E37" s="25" t="s">
        <v>10197</v>
      </c>
      <c r="F37" s="25">
        <f>F36</f>
        <v>659321</v>
      </c>
      <c r="G37" s="25">
        <f>G36</f>
        <v>0.89712319853843836</v>
      </c>
      <c r="H37" s="25">
        <f>(H36*N36)/(N36)</f>
        <v>160</v>
      </c>
      <c r="I37" s="25">
        <f>(I36*N36)/(N36)</f>
        <v>506.14494972182558</v>
      </c>
      <c r="J37" s="42">
        <f>(J36*N36)/(N36)</f>
        <v>0.56812156780698142</v>
      </c>
      <c r="K37" s="25">
        <f t="shared" ref="K37:W37" si="3">K36</f>
        <v>35</v>
      </c>
      <c r="L37" s="25">
        <f t="shared" si="3"/>
        <v>390.50456992442491</v>
      </c>
      <c r="M37" s="25">
        <f t="shared" si="3"/>
        <v>45.367348140794775</v>
      </c>
      <c r="N37" s="25">
        <f t="shared" si="3"/>
        <v>234.07097893311607</v>
      </c>
      <c r="O37" s="25">
        <f t="shared" si="3"/>
        <v>39.047603670132972</v>
      </c>
      <c r="P37" s="25">
        <f t="shared" si="3"/>
        <v>90.630234921836859</v>
      </c>
      <c r="Q37" s="25">
        <f t="shared" si="3"/>
        <v>104.39314034114622</v>
      </c>
      <c r="R37" s="25">
        <f t="shared" si="3"/>
        <v>23.249099982531749</v>
      </c>
      <c r="S37" s="25">
        <f t="shared" si="3"/>
        <v>39.116596091173477</v>
      </c>
      <c r="T37" s="25">
        <f t="shared" si="3"/>
        <v>42.02744426744097</v>
      </c>
      <c r="U37" s="25">
        <f t="shared" si="3"/>
        <v>0</v>
      </c>
      <c r="V37" s="25">
        <f t="shared" si="3"/>
        <v>28424.549769330308</v>
      </c>
      <c r="W37" s="25">
        <f t="shared" si="3"/>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10550</v>
      </c>
      <c r="B38" s="25" t="s">
        <v>10518</v>
      </c>
      <c r="C38" s="25" t="s">
        <v>10519</v>
      </c>
      <c r="D38" s="25" t="s">
        <v>10533</v>
      </c>
      <c r="E38" s="25" t="s">
        <v>10589</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10550</v>
      </c>
      <c r="B39" s="25" t="s">
        <v>10518</v>
      </c>
      <c r="C39" s="25" t="s">
        <v>10519</v>
      </c>
      <c r="D39" s="25" t="s">
        <v>10535</v>
      </c>
      <c r="E39" s="25" t="s">
        <v>10590</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10550</v>
      </c>
      <c r="B40" s="25" t="s">
        <v>10518</v>
      </c>
      <c r="C40" s="25" t="s">
        <v>10519</v>
      </c>
      <c r="D40" s="25" t="s">
        <v>10537</v>
      </c>
      <c r="E40" s="25" t="s">
        <v>10591</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10550</v>
      </c>
      <c r="B41" s="25" t="s">
        <v>10518</v>
      </c>
      <c r="C41" s="25" t="s">
        <v>10519</v>
      </c>
      <c r="D41" s="25" t="s">
        <v>10539</v>
      </c>
      <c r="E41" s="25" t="s">
        <v>10592</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10550</v>
      </c>
      <c r="B42" s="25" t="s">
        <v>10518</v>
      </c>
      <c r="C42" s="25" t="s">
        <v>10519</v>
      </c>
      <c r="D42" s="25" t="s">
        <v>10541</v>
      </c>
      <c r="E42" s="25" t="s">
        <v>10593</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10550</v>
      </c>
      <c r="B43" s="25" t="s">
        <v>10518</v>
      </c>
      <c r="C43" s="25" t="s">
        <v>10519</v>
      </c>
      <c r="D43" s="25" t="s">
        <v>10543</v>
      </c>
      <c r="E43" s="25" t="s">
        <v>10594</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10550</v>
      </c>
      <c r="B44" s="25" t="s">
        <v>10518</v>
      </c>
      <c r="C44" s="25" t="s">
        <v>10519</v>
      </c>
      <c r="D44" s="25" t="s">
        <v>10545</v>
      </c>
      <c r="E44" s="25" t="s">
        <v>10595</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10550</v>
      </c>
      <c r="B45" s="25" t="s">
        <v>10518</v>
      </c>
      <c r="C45" s="25" t="s">
        <v>10586</v>
      </c>
      <c r="D45" s="25" t="s">
        <v>9782</v>
      </c>
      <c r="E45" s="25" t="s">
        <v>10596</v>
      </c>
      <c r="F45" s="25">
        <v>659321</v>
      </c>
      <c r="G45" s="25">
        <v>0.89712319853843836</v>
      </c>
      <c r="H45" s="25">
        <v>160</v>
      </c>
      <c r="I45" s="40">
        <v>482.03623532955328</v>
      </c>
      <c r="J45" s="67">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10550</v>
      </c>
      <c r="B46" s="25" t="s">
        <v>10588</v>
      </c>
      <c r="C46" s="25" t="s">
        <v>9782</v>
      </c>
      <c r="D46" s="25" t="s">
        <v>9782</v>
      </c>
      <c r="E46" s="25" t="s">
        <v>10198</v>
      </c>
      <c r="F46" s="25">
        <f>F45</f>
        <v>659321</v>
      </c>
      <c r="G46" s="25">
        <f>G45</f>
        <v>0.89712319853843836</v>
      </c>
      <c r="H46" s="25">
        <f>(H45*N45)/(N45)</f>
        <v>160</v>
      </c>
      <c r="I46" s="25">
        <f>(I45*N45)/(N45)</f>
        <v>482.03623532955328</v>
      </c>
      <c r="J46" s="42">
        <f>(J45*N45)/(N45)</f>
        <v>0.56637018892248214</v>
      </c>
      <c r="K46" s="25">
        <f t="shared" ref="K46:W46" si="4">K45</f>
        <v>35</v>
      </c>
      <c r="L46" s="25">
        <f t="shared" si="4"/>
        <v>390.50456992442491</v>
      </c>
      <c r="M46" s="25">
        <f t="shared" si="4"/>
        <v>45.367348140794775</v>
      </c>
      <c r="N46" s="25">
        <f t="shared" si="4"/>
        <v>234.07097893311607</v>
      </c>
      <c r="O46" s="25">
        <f t="shared" si="4"/>
        <v>39.047603670132972</v>
      </c>
      <c r="P46" s="25">
        <f t="shared" si="4"/>
        <v>90.630234921836859</v>
      </c>
      <c r="Q46" s="25">
        <f t="shared" si="4"/>
        <v>104.39314034114622</v>
      </c>
      <c r="R46" s="25">
        <f t="shared" si="4"/>
        <v>23.249099982531749</v>
      </c>
      <c r="S46" s="25">
        <f t="shared" si="4"/>
        <v>39.116596091173477</v>
      </c>
      <c r="T46" s="25">
        <f t="shared" si="4"/>
        <v>42.02744426744097</v>
      </c>
      <c r="U46" s="25">
        <f t="shared" si="4"/>
        <v>0</v>
      </c>
      <c r="V46" s="25">
        <f t="shared" si="4"/>
        <v>0</v>
      </c>
      <c r="W46" s="25">
        <f t="shared" si="4"/>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10559</v>
      </c>
      <c r="B47" s="25" t="s">
        <v>10518</v>
      </c>
      <c r="C47" s="25" t="s">
        <v>10519</v>
      </c>
      <c r="D47" s="25" t="s">
        <v>10533</v>
      </c>
      <c r="E47" s="25" t="s">
        <v>10597</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10559</v>
      </c>
      <c r="B48" s="25" t="s">
        <v>10518</v>
      </c>
      <c r="C48" s="25" t="s">
        <v>10519</v>
      </c>
      <c r="D48" s="25" t="s">
        <v>10535</v>
      </c>
      <c r="E48" s="25" t="s">
        <v>10598</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10559</v>
      </c>
      <c r="B49" s="25" t="s">
        <v>10518</v>
      </c>
      <c r="C49" s="25" t="s">
        <v>10519</v>
      </c>
      <c r="D49" s="25" t="s">
        <v>10537</v>
      </c>
      <c r="E49" s="25" t="s">
        <v>10599</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10559</v>
      </c>
      <c r="B50" s="25" t="s">
        <v>10518</v>
      </c>
      <c r="C50" s="25" t="s">
        <v>10519</v>
      </c>
      <c r="D50" s="25" t="s">
        <v>10539</v>
      </c>
      <c r="E50" s="25" t="s">
        <v>10600</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10559</v>
      </c>
      <c r="B51" s="25" t="s">
        <v>10518</v>
      </c>
      <c r="C51" s="25" t="s">
        <v>10519</v>
      </c>
      <c r="D51" s="25" t="s">
        <v>10541</v>
      </c>
      <c r="E51" s="25" t="s">
        <v>10601</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10559</v>
      </c>
      <c r="B52" s="25" t="s">
        <v>10518</v>
      </c>
      <c r="C52" s="25" t="s">
        <v>10519</v>
      </c>
      <c r="D52" s="25" t="s">
        <v>10543</v>
      </c>
      <c r="E52" s="25" t="s">
        <v>10602</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10559</v>
      </c>
      <c r="B53" s="25" t="s">
        <v>10518</v>
      </c>
      <c r="C53" s="25" t="s">
        <v>10519</v>
      </c>
      <c r="D53" s="25" t="s">
        <v>10545</v>
      </c>
      <c r="E53" s="25" t="s">
        <v>10603</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10559</v>
      </c>
      <c r="B54" s="25" t="s">
        <v>10518</v>
      </c>
      <c r="C54" s="25" t="s">
        <v>10586</v>
      </c>
      <c r="D54" s="25" t="s">
        <v>9782</v>
      </c>
      <c r="E54" s="25" t="s">
        <v>10604</v>
      </c>
      <c r="F54" s="25">
        <v>659321</v>
      </c>
      <c r="G54" s="25">
        <v>0.89712319853843836</v>
      </c>
      <c r="H54" s="25">
        <v>160</v>
      </c>
      <c r="I54" s="66">
        <v>506.14494972182558</v>
      </c>
      <c r="J54" s="67">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10559</v>
      </c>
      <c r="B55" s="25" t="s">
        <v>10588</v>
      </c>
      <c r="C55" s="25" t="s">
        <v>9782</v>
      </c>
      <c r="D55" s="25" t="s">
        <v>9782</v>
      </c>
      <c r="E55" s="25" t="s">
        <v>10199</v>
      </c>
      <c r="F55" s="25">
        <f>F54</f>
        <v>659321</v>
      </c>
      <c r="G55" s="25">
        <f>G54</f>
        <v>0.89712319853843836</v>
      </c>
      <c r="H55" s="25">
        <f>(H54*N54)/(N54)</f>
        <v>160</v>
      </c>
      <c r="I55" s="25">
        <f>(I54*N54)/(N54)</f>
        <v>506.14494972182558</v>
      </c>
      <c r="J55" s="42">
        <f>(J54*N54)/(N54)</f>
        <v>0.65737181273075951</v>
      </c>
      <c r="K55" s="25">
        <f t="shared" ref="K55:W55" si="5">K54</f>
        <v>35</v>
      </c>
      <c r="L55" s="25">
        <f t="shared" si="5"/>
        <v>318.92099828485453</v>
      </c>
      <c r="M55" s="25">
        <f t="shared" si="5"/>
        <v>54.014805128558955</v>
      </c>
      <c r="N55" s="25">
        <f t="shared" si="5"/>
        <v>234.07097893311607</v>
      </c>
      <c r="O55" s="25">
        <f t="shared" si="5"/>
        <v>39.047603670132972</v>
      </c>
      <c r="P55" s="25">
        <f t="shared" si="5"/>
        <v>90.630234921836859</v>
      </c>
      <c r="Q55" s="25">
        <f t="shared" si="5"/>
        <v>104.39314034114622</v>
      </c>
      <c r="R55" s="25">
        <f t="shared" si="5"/>
        <v>23.249099982531749</v>
      </c>
      <c r="S55" s="25">
        <f t="shared" si="5"/>
        <v>39.116596091173477</v>
      </c>
      <c r="T55" s="25">
        <f t="shared" si="5"/>
        <v>42.02744426744097</v>
      </c>
      <c r="U55" s="25">
        <f t="shared" si="5"/>
        <v>0</v>
      </c>
      <c r="V55" s="25">
        <f t="shared" si="5"/>
        <v>28424.549769330308</v>
      </c>
      <c r="W55" s="25">
        <f t="shared" si="5"/>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10532</v>
      </c>
      <c r="B56" s="25" t="s">
        <v>10520</v>
      </c>
      <c r="C56" s="25" t="s">
        <v>10521</v>
      </c>
      <c r="D56" s="25" t="s">
        <v>10533</v>
      </c>
      <c r="E56" s="25" t="s">
        <v>10605</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10532</v>
      </c>
      <c r="B57" s="25" t="s">
        <v>10520</v>
      </c>
      <c r="C57" s="25" t="s">
        <v>10521</v>
      </c>
      <c r="D57" s="25" t="s">
        <v>10535</v>
      </c>
      <c r="E57" s="25" t="s">
        <v>10606</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10532</v>
      </c>
      <c r="B58" s="25" t="s">
        <v>10520</v>
      </c>
      <c r="C58" s="25" t="s">
        <v>10521</v>
      </c>
      <c r="D58" s="25" t="s">
        <v>10537</v>
      </c>
      <c r="E58" s="25" t="s">
        <v>10607</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10532</v>
      </c>
      <c r="B59" s="25" t="s">
        <v>10520</v>
      </c>
      <c r="C59" s="25" t="s">
        <v>10521</v>
      </c>
      <c r="D59" s="25" t="s">
        <v>10539</v>
      </c>
      <c r="E59" s="25" t="s">
        <v>10608</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10532</v>
      </c>
      <c r="B60" s="25" t="s">
        <v>10520</v>
      </c>
      <c r="C60" s="25" t="s">
        <v>10521</v>
      </c>
      <c r="D60" s="25" t="s">
        <v>10541</v>
      </c>
      <c r="E60" s="25" t="s">
        <v>10609</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10532</v>
      </c>
      <c r="B61" s="25" t="s">
        <v>10520</v>
      </c>
      <c r="C61" s="25" t="s">
        <v>10521</v>
      </c>
      <c r="D61" s="25" t="s">
        <v>10543</v>
      </c>
      <c r="E61" s="25" t="s">
        <v>10610</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10532</v>
      </c>
      <c r="B62" s="25" t="s">
        <v>10520</v>
      </c>
      <c r="C62" s="25" t="s">
        <v>10521</v>
      </c>
      <c r="D62" s="25" t="s">
        <v>10545</v>
      </c>
      <c r="E62" s="25" t="s">
        <v>10611</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10532</v>
      </c>
      <c r="B63" s="25" t="s">
        <v>10520</v>
      </c>
      <c r="C63" s="25" t="s">
        <v>10612</v>
      </c>
      <c r="D63" s="25" t="s">
        <v>9782</v>
      </c>
      <c r="E63" s="25" t="s">
        <v>10613</v>
      </c>
      <c r="F63" s="25">
        <v>96866</v>
      </c>
      <c r="G63" s="25">
        <v>0.8970991984690615</v>
      </c>
      <c r="H63" s="25">
        <v>160</v>
      </c>
      <c r="I63" s="66">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10532</v>
      </c>
      <c r="B64" s="25" t="s">
        <v>10520</v>
      </c>
      <c r="C64" s="25" t="s">
        <v>10523</v>
      </c>
      <c r="D64" s="25" t="s">
        <v>10533</v>
      </c>
      <c r="E64" s="25" t="s">
        <v>10614</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10532</v>
      </c>
      <c r="B65" s="25" t="s">
        <v>10520</v>
      </c>
      <c r="C65" s="25" t="s">
        <v>10523</v>
      </c>
      <c r="D65" s="25" t="s">
        <v>10535</v>
      </c>
      <c r="E65" s="25" t="s">
        <v>10615</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10532</v>
      </c>
      <c r="B66" s="25" t="s">
        <v>10520</v>
      </c>
      <c r="C66" s="25" t="s">
        <v>10523</v>
      </c>
      <c r="D66" s="25" t="s">
        <v>10537</v>
      </c>
      <c r="E66" s="25" t="s">
        <v>10616</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10532</v>
      </c>
      <c r="B67" s="25" t="s">
        <v>10520</v>
      </c>
      <c r="C67" s="25" t="s">
        <v>10523</v>
      </c>
      <c r="D67" s="25" t="s">
        <v>10539</v>
      </c>
      <c r="E67" s="25" t="s">
        <v>10617</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10532</v>
      </c>
      <c r="B68" s="25" t="s">
        <v>10520</v>
      </c>
      <c r="C68" s="25" t="s">
        <v>10523</v>
      </c>
      <c r="D68" s="25" t="s">
        <v>10541</v>
      </c>
      <c r="E68" s="25" t="s">
        <v>10618</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10532</v>
      </c>
      <c r="B69" s="25" t="s">
        <v>10520</v>
      </c>
      <c r="C69" s="25" t="s">
        <v>10523</v>
      </c>
      <c r="D69" s="25" t="s">
        <v>10543</v>
      </c>
      <c r="E69" s="25" t="s">
        <v>10619</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10532</v>
      </c>
      <c r="B70" s="25" t="s">
        <v>10520</v>
      </c>
      <c r="C70" s="25" t="s">
        <v>10523</v>
      </c>
      <c r="D70" s="25" t="s">
        <v>10545</v>
      </c>
      <c r="E70" s="25" t="s">
        <v>10620</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10532</v>
      </c>
      <c r="B71" s="25" t="s">
        <v>10520</v>
      </c>
      <c r="C71" s="25" t="s">
        <v>10621</v>
      </c>
      <c r="D71" s="25" t="s">
        <v>9782</v>
      </c>
      <c r="E71" s="25" t="s">
        <v>10622</v>
      </c>
      <c r="F71" s="25">
        <v>164168</v>
      </c>
      <c r="G71" s="25">
        <v>0.89713644492477818</v>
      </c>
      <c r="H71" s="25">
        <v>160</v>
      </c>
      <c r="I71" s="66">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10532</v>
      </c>
      <c r="B72" s="25" t="s">
        <v>10520</v>
      </c>
      <c r="C72" s="25" t="s">
        <v>10525</v>
      </c>
      <c r="D72" s="25" t="s">
        <v>10533</v>
      </c>
      <c r="E72" s="25" t="s">
        <v>10623</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10532</v>
      </c>
      <c r="B73" s="25" t="s">
        <v>10520</v>
      </c>
      <c r="C73" s="25" t="s">
        <v>10525</v>
      </c>
      <c r="D73" s="25" t="s">
        <v>10535</v>
      </c>
      <c r="E73" s="25" t="s">
        <v>10624</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10532</v>
      </c>
      <c r="B74" s="25" t="s">
        <v>10520</v>
      </c>
      <c r="C74" s="25" t="s">
        <v>10525</v>
      </c>
      <c r="D74" s="25" t="s">
        <v>10537</v>
      </c>
      <c r="E74" s="25" t="s">
        <v>10625</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10532</v>
      </c>
      <c r="B75" s="25" t="s">
        <v>10520</v>
      </c>
      <c r="C75" s="25" t="s">
        <v>10525</v>
      </c>
      <c r="D75" s="25" t="s">
        <v>10539</v>
      </c>
      <c r="E75" s="25" t="s">
        <v>10626</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10532</v>
      </c>
      <c r="B76" s="25" t="s">
        <v>10520</v>
      </c>
      <c r="C76" s="25" t="s">
        <v>10525</v>
      </c>
      <c r="D76" s="25" t="s">
        <v>10541</v>
      </c>
      <c r="E76" s="25" t="s">
        <v>10627</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10532</v>
      </c>
      <c r="B77" s="25" t="s">
        <v>10520</v>
      </c>
      <c r="C77" s="25" t="s">
        <v>10525</v>
      </c>
      <c r="D77" s="25" t="s">
        <v>10543</v>
      </c>
      <c r="E77" s="25" t="s">
        <v>10628</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10532</v>
      </c>
      <c r="B78" s="25" t="s">
        <v>10520</v>
      </c>
      <c r="C78" s="25" t="s">
        <v>10525</v>
      </c>
      <c r="D78" s="25" t="s">
        <v>10545</v>
      </c>
      <c r="E78" s="25" t="s">
        <v>10629</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10532</v>
      </c>
      <c r="B79" s="25" t="s">
        <v>10520</v>
      </c>
      <c r="C79" s="25" t="s">
        <v>10630</v>
      </c>
      <c r="D79" s="25" t="s">
        <v>9782</v>
      </c>
      <c r="E79" s="25" t="s">
        <v>10631</v>
      </c>
      <c r="F79" s="25">
        <v>398287</v>
      </c>
      <c r="G79" s="25">
        <v>0.89712357554790034</v>
      </c>
      <c r="H79" s="25">
        <v>160</v>
      </c>
      <c r="I79" s="40">
        <v>440.35765031040711</v>
      </c>
      <c r="J79" s="67">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10532</v>
      </c>
      <c r="B80" s="25" t="s">
        <v>10632</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0.69281790354129835</v>
      </c>
      <c r="K80" s="25">
        <f>K63</f>
        <v>35</v>
      </c>
      <c r="L80" s="25">
        <f t="shared" ref="L80:W80" si="6">L63+L71+L79</f>
        <v>551.87730734566071</v>
      </c>
      <c r="M80" s="25">
        <f t="shared" si="6"/>
        <v>76.25962457754045</v>
      </c>
      <c r="N80" s="25">
        <f t="shared" si="6"/>
        <v>234.07097893311612</v>
      </c>
      <c r="O80" s="25">
        <f t="shared" si="6"/>
        <v>43.629543082748711</v>
      </c>
      <c r="P80" s="25">
        <f t="shared" si="6"/>
        <v>90.630234921836916</v>
      </c>
      <c r="Q80" s="25">
        <f t="shared" si="6"/>
        <v>99.811200928530525</v>
      </c>
      <c r="R80" s="25">
        <f t="shared" si="6"/>
        <v>18.66716056991601</v>
      </c>
      <c r="S80" s="25">
        <f t="shared" si="6"/>
        <v>39.116596091173506</v>
      </c>
      <c r="T80" s="25">
        <f t="shared" si="6"/>
        <v>42.027444267441012</v>
      </c>
      <c r="U80" s="25">
        <f t="shared" si="6"/>
        <v>0</v>
      </c>
      <c r="V80" s="25">
        <f t="shared" si="6"/>
        <v>28424.549769330315</v>
      </c>
      <c r="W80" s="25">
        <f t="shared" si="6"/>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10550</v>
      </c>
      <c r="B81" s="25" t="s">
        <v>10520</v>
      </c>
      <c r="C81" s="25" t="s">
        <v>10521</v>
      </c>
      <c r="D81" s="25" t="s">
        <v>10533</v>
      </c>
      <c r="E81" s="25" t="s">
        <v>10633</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10550</v>
      </c>
      <c r="B82" s="25" t="s">
        <v>10520</v>
      </c>
      <c r="C82" s="25" t="s">
        <v>10521</v>
      </c>
      <c r="D82" s="25" t="s">
        <v>10535</v>
      </c>
      <c r="E82" s="25" t="s">
        <v>10634</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10550</v>
      </c>
      <c r="B83" s="25" t="s">
        <v>10520</v>
      </c>
      <c r="C83" s="25" t="s">
        <v>10521</v>
      </c>
      <c r="D83" s="25" t="s">
        <v>10537</v>
      </c>
      <c r="E83" s="25" t="s">
        <v>10635</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10550</v>
      </c>
      <c r="B84" s="25" t="s">
        <v>10520</v>
      </c>
      <c r="C84" s="25" t="s">
        <v>10521</v>
      </c>
      <c r="D84" s="25" t="s">
        <v>10539</v>
      </c>
      <c r="E84" s="25" t="s">
        <v>10636</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10550</v>
      </c>
      <c r="B85" s="25" t="s">
        <v>10520</v>
      </c>
      <c r="C85" s="25" t="s">
        <v>10521</v>
      </c>
      <c r="D85" s="25" t="s">
        <v>10541</v>
      </c>
      <c r="E85" s="25" t="s">
        <v>10637</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10550</v>
      </c>
      <c r="B86" s="25" t="s">
        <v>10520</v>
      </c>
      <c r="C86" s="25" t="s">
        <v>10521</v>
      </c>
      <c r="D86" s="25" t="s">
        <v>10543</v>
      </c>
      <c r="E86" s="25" t="s">
        <v>10638</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10550</v>
      </c>
      <c r="B87" s="25" t="s">
        <v>10520</v>
      </c>
      <c r="C87" s="25" t="s">
        <v>10521</v>
      </c>
      <c r="D87" s="25" t="s">
        <v>10545</v>
      </c>
      <c r="E87" s="25" t="s">
        <v>10639</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10550</v>
      </c>
      <c r="B88" s="25" t="s">
        <v>10520</v>
      </c>
      <c r="C88" s="25" t="s">
        <v>10612</v>
      </c>
      <c r="D88" s="25" t="s">
        <v>9782</v>
      </c>
      <c r="E88" s="25" t="s">
        <v>10640</v>
      </c>
      <c r="F88" s="25">
        <v>96866</v>
      </c>
      <c r="G88" s="25">
        <v>0.8970991984690615</v>
      </c>
      <c r="H88" s="25">
        <v>160</v>
      </c>
      <c r="I88" s="66">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10550</v>
      </c>
      <c r="B89" s="25" t="s">
        <v>10520</v>
      </c>
      <c r="C89" s="25" t="s">
        <v>10523</v>
      </c>
      <c r="D89" s="25" t="s">
        <v>10533</v>
      </c>
      <c r="E89" s="25" t="s">
        <v>10641</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10550</v>
      </c>
      <c r="B90" s="25" t="s">
        <v>10520</v>
      </c>
      <c r="C90" s="25" t="s">
        <v>10523</v>
      </c>
      <c r="D90" s="25" t="s">
        <v>10535</v>
      </c>
      <c r="E90" s="25" t="s">
        <v>10642</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10550</v>
      </c>
      <c r="B91" s="25" t="s">
        <v>10520</v>
      </c>
      <c r="C91" s="25" t="s">
        <v>10523</v>
      </c>
      <c r="D91" s="25" t="s">
        <v>10537</v>
      </c>
      <c r="E91" s="25" t="s">
        <v>10643</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10550</v>
      </c>
      <c r="B92" s="25" t="s">
        <v>10520</v>
      </c>
      <c r="C92" s="25" t="s">
        <v>10523</v>
      </c>
      <c r="D92" s="25" t="s">
        <v>10539</v>
      </c>
      <c r="E92" s="25" t="s">
        <v>10644</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10550</v>
      </c>
      <c r="B93" s="25" t="s">
        <v>10520</v>
      </c>
      <c r="C93" s="25" t="s">
        <v>10523</v>
      </c>
      <c r="D93" s="25" t="s">
        <v>10541</v>
      </c>
      <c r="E93" s="25" t="s">
        <v>10645</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10550</v>
      </c>
      <c r="B94" s="25" t="s">
        <v>10520</v>
      </c>
      <c r="C94" s="25" t="s">
        <v>10523</v>
      </c>
      <c r="D94" s="25" t="s">
        <v>10543</v>
      </c>
      <c r="E94" s="25" t="s">
        <v>10646</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10550</v>
      </c>
      <c r="B95" s="25" t="s">
        <v>10520</v>
      </c>
      <c r="C95" s="25" t="s">
        <v>10523</v>
      </c>
      <c r="D95" s="25" t="s">
        <v>10545</v>
      </c>
      <c r="E95" s="25" t="s">
        <v>10647</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10550</v>
      </c>
      <c r="B96" s="25" t="s">
        <v>10520</v>
      </c>
      <c r="C96" s="25" t="s">
        <v>10621</v>
      </c>
      <c r="D96" s="25" t="s">
        <v>9782</v>
      </c>
      <c r="E96" s="25" t="s">
        <v>10648</v>
      </c>
      <c r="F96" s="25">
        <v>164168</v>
      </c>
      <c r="G96" s="25">
        <v>0.89713644492477818</v>
      </c>
      <c r="H96" s="25">
        <v>160</v>
      </c>
      <c r="I96" s="66">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10550</v>
      </c>
      <c r="B97" s="25" t="s">
        <v>10520</v>
      </c>
      <c r="C97" s="25" t="s">
        <v>10525</v>
      </c>
      <c r="D97" s="25" t="s">
        <v>10533</v>
      </c>
      <c r="E97" s="25" t="s">
        <v>10649</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10550</v>
      </c>
      <c r="B98" s="25" t="s">
        <v>10520</v>
      </c>
      <c r="C98" s="25" t="s">
        <v>10525</v>
      </c>
      <c r="D98" s="25" t="s">
        <v>10535</v>
      </c>
      <c r="E98" s="25" t="s">
        <v>10650</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10550</v>
      </c>
      <c r="B99" s="25" t="s">
        <v>10520</v>
      </c>
      <c r="C99" s="25" t="s">
        <v>10525</v>
      </c>
      <c r="D99" s="25" t="s">
        <v>10537</v>
      </c>
      <c r="E99" s="25" t="s">
        <v>10651</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10550</v>
      </c>
      <c r="B100" s="25" t="s">
        <v>10520</v>
      </c>
      <c r="C100" s="25" t="s">
        <v>10525</v>
      </c>
      <c r="D100" s="25" t="s">
        <v>10539</v>
      </c>
      <c r="E100" s="25" t="s">
        <v>10652</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10550</v>
      </c>
      <c r="B101" s="25" t="s">
        <v>10520</v>
      </c>
      <c r="C101" s="25" t="s">
        <v>10525</v>
      </c>
      <c r="D101" s="25" t="s">
        <v>10541</v>
      </c>
      <c r="E101" s="25" t="s">
        <v>10653</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10550</v>
      </c>
      <c r="B102" s="25" t="s">
        <v>10520</v>
      </c>
      <c r="C102" s="25" t="s">
        <v>10525</v>
      </c>
      <c r="D102" s="25" t="s">
        <v>10543</v>
      </c>
      <c r="E102" s="25" t="s">
        <v>10654</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10550</v>
      </c>
      <c r="B103" s="25" t="s">
        <v>10520</v>
      </c>
      <c r="C103" s="25" t="s">
        <v>10525</v>
      </c>
      <c r="D103" s="25" t="s">
        <v>10545</v>
      </c>
      <c r="E103" s="25" t="s">
        <v>10655</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10550</v>
      </c>
      <c r="B104" s="25" t="s">
        <v>10520</v>
      </c>
      <c r="C104" s="25" t="s">
        <v>10630</v>
      </c>
      <c r="D104" s="25" t="s">
        <v>9782</v>
      </c>
      <c r="E104" s="25" t="s">
        <v>10656</v>
      </c>
      <c r="F104" s="25">
        <v>398287</v>
      </c>
      <c r="G104" s="25">
        <v>0.89712357554790034</v>
      </c>
      <c r="H104" s="25">
        <v>160</v>
      </c>
      <c r="I104" s="40">
        <v>389.44685199321879</v>
      </c>
      <c r="J104" s="67">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10550</v>
      </c>
      <c r="B105" s="25" t="s">
        <v>10632</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 t="shared" ref="L105:W105" si="7">L88+L96+L104</f>
        <v>551.87730734566071</v>
      </c>
      <c r="M105" s="25">
        <f t="shared" si="7"/>
        <v>76.25962457754045</v>
      </c>
      <c r="N105" s="25">
        <f t="shared" si="7"/>
        <v>234.07097893311612</v>
      </c>
      <c r="O105" s="25">
        <f t="shared" si="7"/>
        <v>43.629543082748711</v>
      </c>
      <c r="P105" s="25">
        <f t="shared" si="7"/>
        <v>90.630234921836916</v>
      </c>
      <c r="Q105" s="25">
        <f t="shared" si="7"/>
        <v>99.811200928530525</v>
      </c>
      <c r="R105" s="25">
        <f t="shared" si="7"/>
        <v>18.66716056991601</v>
      </c>
      <c r="S105" s="25">
        <f t="shared" si="7"/>
        <v>39.116596091173506</v>
      </c>
      <c r="T105" s="25">
        <f t="shared" si="7"/>
        <v>42.027444267441012</v>
      </c>
      <c r="U105" s="25">
        <f t="shared" si="7"/>
        <v>0</v>
      </c>
      <c r="V105" s="25">
        <f t="shared" si="7"/>
        <v>0</v>
      </c>
      <c r="W105" s="25">
        <f t="shared" si="7"/>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10559</v>
      </c>
      <c r="B106" s="25" t="s">
        <v>10520</v>
      </c>
      <c r="C106" s="25" t="s">
        <v>10521</v>
      </c>
      <c r="D106" s="25" t="s">
        <v>10533</v>
      </c>
      <c r="E106" s="25" t="s">
        <v>10657</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10559</v>
      </c>
      <c r="B107" s="25" t="s">
        <v>10520</v>
      </c>
      <c r="C107" s="25" t="s">
        <v>10521</v>
      </c>
      <c r="D107" s="25" t="s">
        <v>10535</v>
      </c>
      <c r="E107" s="25" t="s">
        <v>10658</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10559</v>
      </c>
      <c r="B108" s="25" t="s">
        <v>10520</v>
      </c>
      <c r="C108" s="25" t="s">
        <v>10521</v>
      </c>
      <c r="D108" s="25" t="s">
        <v>10537</v>
      </c>
      <c r="E108" s="25" t="s">
        <v>10659</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10559</v>
      </c>
      <c r="B109" s="25" t="s">
        <v>10520</v>
      </c>
      <c r="C109" s="25" t="s">
        <v>10521</v>
      </c>
      <c r="D109" s="25" t="s">
        <v>10539</v>
      </c>
      <c r="E109" s="25" t="s">
        <v>10660</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10559</v>
      </c>
      <c r="B110" s="25" t="s">
        <v>10520</v>
      </c>
      <c r="C110" s="25" t="s">
        <v>10521</v>
      </c>
      <c r="D110" s="25" t="s">
        <v>10541</v>
      </c>
      <c r="E110" s="25" t="s">
        <v>10661</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10559</v>
      </c>
      <c r="B111" s="25" t="s">
        <v>10520</v>
      </c>
      <c r="C111" s="25" t="s">
        <v>10521</v>
      </c>
      <c r="D111" s="25" t="s">
        <v>10543</v>
      </c>
      <c r="E111" s="25" t="s">
        <v>10662</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10559</v>
      </c>
      <c r="B112" s="25" t="s">
        <v>10520</v>
      </c>
      <c r="C112" s="25" t="s">
        <v>10521</v>
      </c>
      <c r="D112" s="25" t="s">
        <v>10545</v>
      </c>
      <c r="E112" s="25" t="s">
        <v>10663</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10559</v>
      </c>
      <c r="B113" s="25" t="s">
        <v>10520</v>
      </c>
      <c r="C113" s="25" t="s">
        <v>10612</v>
      </c>
      <c r="D113" s="25" t="s">
        <v>9782</v>
      </c>
      <c r="E113" s="25" t="s">
        <v>10664</v>
      </c>
      <c r="F113" s="25">
        <v>96866</v>
      </c>
      <c r="G113" s="25">
        <v>0.8970991984690615</v>
      </c>
      <c r="H113" s="25">
        <v>160</v>
      </c>
      <c r="I113" s="66">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10559</v>
      </c>
      <c r="B114" s="25" t="s">
        <v>10520</v>
      </c>
      <c r="C114" s="25" t="s">
        <v>10523</v>
      </c>
      <c r="D114" s="25" t="s">
        <v>10533</v>
      </c>
      <c r="E114" s="25" t="s">
        <v>10665</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10559</v>
      </c>
      <c r="B115" s="25" t="s">
        <v>10520</v>
      </c>
      <c r="C115" s="25" t="s">
        <v>10523</v>
      </c>
      <c r="D115" s="25" t="s">
        <v>10535</v>
      </c>
      <c r="E115" s="25" t="s">
        <v>10666</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10559</v>
      </c>
      <c r="B116" s="25" t="s">
        <v>10520</v>
      </c>
      <c r="C116" s="25" t="s">
        <v>10523</v>
      </c>
      <c r="D116" s="25" t="s">
        <v>10537</v>
      </c>
      <c r="E116" s="25" t="s">
        <v>10667</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10559</v>
      </c>
      <c r="B117" s="25" t="s">
        <v>10520</v>
      </c>
      <c r="C117" s="25" t="s">
        <v>10523</v>
      </c>
      <c r="D117" s="25" t="s">
        <v>10539</v>
      </c>
      <c r="E117" s="25" t="s">
        <v>10668</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10559</v>
      </c>
      <c r="B118" s="25" t="s">
        <v>10520</v>
      </c>
      <c r="C118" s="25" t="s">
        <v>10523</v>
      </c>
      <c r="D118" s="25" t="s">
        <v>10541</v>
      </c>
      <c r="E118" s="25" t="s">
        <v>10669</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10559</v>
      </c>
      <c r="B119" s="25" t="s">
        <v>10520</v>
      </c>
      <c r="C119" s="25" t="s">
        <v>10523</v>
      </c>
      <c r="D119" s="25" t="s">
        <v>10543</v>
      </c>
      <c r="E119" s="25" t="s">
        <v>10670</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10559</v>
      </c>
      <c r="B120" s="25" t="s">
        <v>10520</v>
      </c>
      <c r="C120" s="25" t="s">
        <v>10523</v>
      </c>
      <c r="D120" s="25" t="s">
        <v>10545</v>
      </c>
      <c r="E120" s="25" t="s">
        <v>10671</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10559</v>
      </c>
      <c r="B121" s="25" t="s">
        <v>10520</v>
      </c>
      <c r="C121" s="25" t="s">
        <v>10621</v>
      </c>
      <c r="D121" s="25" t="s">
        <v>9782</v>
      </c>
      <c r="E121" s="25" t="s">
        <v>10672</v>
      </c>
      <c r="F121" s="25">
        <v>164168</v>
      </c>
      <c r="G121" s="25">
        <v>0.89713644492477818</v>
      </c>
      <c r="H121" s="25">
        <v>160</v>
      </c>
      <c r="I121" s="66">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10559</v>
      </c>
      <c r="B122" s="25" t="s">
        <v>10520</v>
      </c>
      <c r="C122" s="25" t="s">
        <v>10525</v>
      </c>
      <c r="D122" s="25" t="s">
        <v>10533</v>
      </c>
      <c r="E122" s="25" t="s">
        <v>10673</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10559</v>
      </c>
      <c r="B123" s="25" t="s">
        <v>10520</v>
      </c>
      <c r="C123" s="25" t="s">
        <v>10525</v>
      </c>
      <c r="D123" s="25" t="s">
        <v>10535</v>
      </c>
      <c r="E123" s="25" t="s">
        <v>10674</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10559</v>
      </c>
      <c r="B124" s="25" t="s">
        <v>10520</v>
      </c>
      <c r="C124" s="25" t="s">
        <v>10525</v>
      </c>
      <c r="D124" s="25" t="s">
        <v>10537</v>
      </c>
      <c r="E124" s="25" t="s">
        <v>10675</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10559</v>
      </c>
      <c r="B125" s="25" t="s">
        <v>10520</v>
      </c>
      <c r="C125" s="25" t="s">
        <v>10525</v>
      </c>
      <c r="D125" s="25" t="s">
        <v>10539</v>
      </c>
      <c r="E125" s="25" t="s">
        <v>10676</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10559</v>
      </c>
      <c r="B126" s="25" t="s">
        <v>10520</v>
      </c>
      <c r="C126" s="25" t="s">
        <v>10525</v>
      </c>
      <c r="D126" s="25" t="s">
        <v>10541</v>
      </c>
      <c r="E126" s="25" t="s">
        <v>10677</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10559</v>
      </c>
      <c r="B127" s="25" t="s">
        <v>10520</v>
      </c>
      <c r="C127" s="25" t="s">
        <v>10525</v>
      </c>
      <c r="D127" s="25" t="s">
        <v>10543</v>
      </c>
      <c r="E127" s="25" t="s">
        <v>10678</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10559</v>
      </c>
      <c r="B128" s="25" t="s">
        <v>10520</v>
      </c>
      <c r="C128" s="25" t="s">
        <v>10525</v>
      </c>
      <c r="D128" s="25" t="s">
        <v>10545</v>
      </c>
      <c r="E128" s="25" t="s">
        <v>10679</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10559</v>
      </c>
      <c r="B129" s="25" t="s">
        <v>10520</v>
      </c>
      <c r="C129" s="25" t="s">
        <v>10630</v>
      </c>
      <c r="D129" s="25" t="s">
        <v>9782</v>
      </c>
      <c r="E129" s="25" t="s">
        <v>10680</v>
      </c>
      <c r="F129" s="25">
        <v>398287</v>
      </c>
      <c r="G129" s="25">
        <v>0.89712357554790034</v>
      </c>
      <c r="H129" s="25">
        <v>160</v>
      </c>
      <c r="I129" s="40">
        <v>440.35765031040711</v>
      </c>
      <c r="J129" s="67">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10559</v>
      </c>
      <c r="B130" s="25" t="s">
        <v>10632</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 t="shared" ref="L130:W130" si="8">L113+L121+L129</f>
        <v>418.03206888970391</v>
      </c>
      <c r="M130" s="25">
        <f t="shared" si="8"/>
        <v>78.36461691461227</v>
      </c>
      <c r="N130" s="25">
        <f t="shared" si="8"/>
        <v>234.07097893311612</v>
      </c>
      <c r="O130" s="25">
        <f t="shared" si="8"/>
        <v>43.629543082748711</v>
      </c>
      <c r="P130" s="25">
        <f t="shared" si="8"/>
        <v>90.630234921836916</v>
      </c>
      <c r="Q130" s="25">
        <f t="shared" si="8"/>
        <v>99.811200928530525</v>
      </c>
      <c r="R130" s="25">
        <f t="shared" si="8"/>
        <v>18.66716056991601</v>
      </c>
      <c r="S130" s="25">
        <f t="shared" si="8"/>
        <v>39.116596091173506</v>
      </c>
      <c r="T130" s="25">
        <f t="shared" si="8"/>
        <v>42.027444267441012</v>
      </c>
      <c r="U130" s="25">
        <f t="shared" si="8"/>
        <v>0</v>
      </c>
      <c r="V130" s="25">
        <f t="shared" si="8"/>
        <v>28424.549769330315</v>
      </c>
      <c r="W130" s="25">
        <f t="shared" si="8"/>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10532</v>
      </c>
      <c r="B131" s="25" t="s">
        <v>10526</v>
      </c>
      <c r="C131" s="25" t="s">
        <v>10527</v>
      </c>
      <c r="D131" s="25" t="s">
        <v>10533</v>
      </c>
      <c r="E131" s="25" t="s">
        <v>10681</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10532</v>
      </c>
      <c r="B132" s="25" t="s">
        <v>10526</v>
      </c>
      <c r="C132" s="25" t="s">
        <v>10527</v>
      </c>
      <c r="D132" s="25" t="s">
        <v>10535</v>
      </c>
      <c r="E132" s="25" t="s">
        <v>10682</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10532</v>
      </c>
      <c r="B133" s="25" t="s">
        <v>10526</v>
      </c>
      <c r="C133" s="25" t="s">
        <v>10527</v>
      </c>
      <c r="D133" s="25" t="s">
        <v>10537</v>
      </c>
      <c r="E133" s="25" t="s">
        <v>10683</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10532</v>
      </c>
      <c r="B134" s="25" t="s">
        <v>10526</v>
      </c>
      <c r="C134" s="25" t="s">
        <v>10527</v>
      </c>
      <c r="D134" s="25" t="s">
        <v>10539</v>
      </c>
      <c r="E134" s="25" t="s">
        <v>10684</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10532</v>
      </c>
      <c r="B135" s="25" t="s">
        <v>10526</v>
      </c>
      <c r="C135" s="25" t="s">
        <v>10527</v>
      </c>
      <c r="D135" s="25" t="s">
        <v>10541</v>
      </c>
      <c r="E135" s="25" t="s">
        <v>10685</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10532</v>
      </c>
      <c r="B136" s="25" t="s">
        <v>10526</v>
      </c>
      <c r="C136" s="25" t="s">
        <v>10527</v>
      </c>
      <c r="D136" s="25" t="s">
        <v>10543</v>
      </c>
      <c r="E136" s="25" t="s">
        <v>10686</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10532</v>
      </c>
      <c r="B137" s="25" t="s">
        <v>10526</v>
      </c>
      <c r="C137" s="25" t="s">
        <v>10527</v>
      </c>
      <c r="D137" s="25" t="s">
        <v>10545</v>
      </c>
      <c r="E137" s="25" t="s">
        <v>10687</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10532</v>
      </c>
      <c r="B138" s="25" t="s">
        <v>10526</v>
      </c>
      <c r="C138" s="25" t="s">
        <v>10688</v>
      </c>
      <c r="D138" s="25" t="s">
        <v>9782</v>
      </c>
      <c r="E138" s="25" t="s">
        <v>10689</v>
      </c>
      <c r="F138" s="25">
        <v>165293</v>
      </c>
      <c r="G138" s="25">
        <v>0.89713268816379099</v>
      </c>
      <c r="H138" s="25">
        <v>160</v>
      </c>
      <c r="I138" s="66">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10532</v>
      </c>
      <c r="B139" s="25" t="s">
        <v>10526</v>
      </c>
      <c r="C139" s="25" t="s">
        <v>10528</v>
      </c>
      <c r="D139" s="25" t="s">
        <v>10533</v>
      </c>
      <c r="E139" s="25" t="s">
        <v>10690</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10532</v>
      </c>
      <c r="B140" s="25" t="s">
        <v>10526</v>
      </c>
      <c r="C140" s="25" t="s">
        <v>10528</v>
      </c>
      <c r="D140" s="25" t="s">
        <v>10535</v>
      </c>
      <c r="E140" s="25" t="s">
        <v>10691</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10532</v>
      </c>
      <c r="B141" s="25" t="s">
        <v>10526</v>
      </c>
      <c r="C141" s="25" t="s">
        <v>10528</v>
      </c>
      <c r="D141" s="25" t="s">
        <v>10537</v>
      </c>
      <c r="E141" s="25" t="s">
        <v>10692</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10532</v>
      </c>
      <c r="B142" s="25" t="s">
        <v>10526</v>
      </c>
      <c r="C142" s="25" t="s">
        <v>10528</v>
      </c>
      <c r="D142" s="25" t="s">
        <v>10539</v>
      </c>
      <c r="E142" s="25" t="s">
        <v>10693</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10532</v>
      </c>
      <c r="B143" s="25" t="s">
        <v>10526</v>
      </c>
      <c r="C143" s="25" t="s">
        <v>10528</v>
      </c>
      <c r="D143" s="25" t="s">
        <v>10541</v>
      </c>
      <c r="E143" s="25" t="s">
        <v>10694</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10532</v>
      </c>
      <c r="B144" s="25" t="s">
        <v>10526</v>
      </c>
      <c r="C144" s="25" t="s">
        <v>10528</v>
      </c>
      <c r="D144" s="25" t="s">
        <v>10543</v>
      </c>
      <c r="E144" s="25" t="s">
        <v>10695</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10532</v>
      </c>
      <c r="B145" s="25" t="s">
        <v>10526</v>
      </c>
      <c r="C145" s="25" t="s">
        <v>10528</v>
      </c>
      <c r="D145" s="25" t="s">
        <v>10545</v>
      </c>
      <c r="E145" s="25" t="s">
        <v>10696</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10532</v>
      </c>
      <c r="B146" s="25" t="s">
        <v>10526</v>
      </c>
      <c r="C146" s="25" t="s">
        <v>10697</v>
      </c>
      <c r="D146" s="25" t="s">
        <v>9782</v>
      </c>
      <c r="E146" s="25" t="s">
        <v>10698</v>
      </c>
      <c r="F146" s="25">
        <v>380159</v>
      </c>
      <c r="G146" s="25">
        <v>0.89711388605351761</v>
      </c>
      <c r="H146" s="25">
        <v>160</v>
      </c>
      <c r="I146" s="40">
        <v>449.28765031040706</v>
      </c>
      <c r="J146" s="67">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10532</v>
      </c>
      <c r="B147" s="25" t="s">
        <v>10526</v>
      </c>
      <c r="C147" s="25" t="s">
        <v>10529</v>
      </c>
      <c r="D147" s="25" t="s">
        <v>10533</v>
      </c>
      <c r="E147" s="25" t="s">
        <v>10699</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10532</v>
      </c>
      <c r="B148" s="25" t="s">
        <v>10526</v>
      </c>
      <c r="C148" s="25" t="s">
        <v>10529</v>
      </c>
      <c r="D148" s="25" t="s">
        <v>10535</v>
      </c>
      <c r="E148" s="25" t="s">
        <v>10700</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10532</v>
      </c>
      <c r="B149" s="25" t="s">
        <v>10526</v>
      </c>
      <c r="C149" s="25" t="s">
        <v>10529</v>
      </c>
      <c r="D149" s="25" t="s">
        <v>10537</v>
      </c>
      <c r="E149" s="25" t="s">
        <v>10701</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10532</v>
      </c>
      <c r="B150" s="25" t="s">
        <v>10526</v>
      </c>
      <c r="C150" s="25" t="s">
        <v>10529</v>
      </c>
      <c r="D150" s="25" t="s">
        <v>10539</v>
      </c>
      <c r="E150" s="25" t="s">
        <v>10702</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10532</v>
      </c>
      <c r="B151" s="25" t="s">
        <v>10526</v>
      </c>
      <c r="C151" s="25" t="s">
        <v>10529</v>
      </c>
      <c r="D151" s="25" t="s">
        <v>10541</v>
      </c>
      <c r="E151" s="25" t="s">
        <v>10703</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10532</v>
      </c>
      <c r="B152" s="25" t="s">
        <v>10526</v>
      </c>
      <c r="C152" s="25" t="s">
        <v>10529</v>
      </c>
      <c r="D152" s="25" t="s">
        <v>10543</v>
      </c>
      <c r="E152" s="25" t="s">
        <v>10704</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10532</v>
      </c>
      <c r="B153" s="25" t="s">
        <v>10526</v>
      </c>
      <c r="C153" s="25" t="s">
        <v>10529</v>
      </c>
      <c r="D153" s="25" t="s">
        <v>10545</v>
      </c>
      <c r="E153" s="25" t="s">
        <v>10705</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10532</v>
      </c>
      <c r="B154" s="25" t="s">
        <v>10526</v>
      </c>
      <c r="C154" s="25" t="s">
        <v>10706</v>
      </c>
      <c r="D154" s="25" t="s">
        <v>9782</v>
      </c>
      <c r="E154" s="25" t="s">
        <v>10707</v>
      </c>
      <c r="F154" s="25">
        <v>113869</v>
      </c>
      <c r="G154" s="25">
        <v>0.89714051366644942</v>
      </c>
      <c r="H154" s="25">
        <v>160</v>
      </c>
      <c r="I154" s="66">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10532</v>
      </c>
      <c r="B155" s="25" t="s">
        <v>10708</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 t="shared" ref="L155:W155" si="9">L138+L146+L154</f>
        <v>587.16925648034157</v>
      </c>
      <c r="M155" s="25">
        <f t="shared" si="9"/>
        <v>79.824632423838082</v>
      </c>
      <c r="N155" s="25">
        <f t="shared" si="9"/>
        <v>234.07097893311609</v>
      </c>
      <c r="O155" s="25">
        <f t="shared" si="9"/>
        <v>43.629543082748697</v>
      </c>
      <c r="P155" s="25">
        <f t="shared" si="9"/>
        <v>90.630234921836887</v>
      </c>
      <c r="Q155" s="25">
        <f t="shared" si="9"/>
        <v>99.811200928530496</v>
      </c>
      <c r="R155" s="25">
        <f t="shared" si="9"/>
        <v>18.667160569916007</v>
      </c>
      <c r="S155" s="25">
        <f t="shared" si="9"/>
        <v>39.116596091173484</v>
      </c>
      <c r="T155" s="25">
        <f t="shared" si="9"/>
        <v>42.027444267440998</v>
      </c>
      <c r="U155" s="25">
        <f t="shared" si="9"/>
        <v>0</v>
      </c>
      <c r="V155" s="25">
        <f t="shared" si="9"/>
        <v>28424.549769330319</v>
      </c>
      <c r="W155" s="25">
        <f t="shared" si="9"/>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10550</v>
      </c>
      <c r="B156" s="25" t="s">
        <v>10526</v>
      </c>
      <c r="C156" s="25" t="s">
        <v>10527</v>
      </c>
      <c r="D156" s="25" t="s">
        <v>10533</v>
      </c>
      <c r="E156" s="25" t="s">
        <v>10709</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10550</v>
      </c>
      <c r="B157" s="25" t="s">
        <v>10526</v>
      </c>
      <c r="C157" s="25" t="s">
        <v>10527</v>
      </c>
      <c r="D157" s="25" t="s">
        <v>10535</v>
      </c>
      <c r="E157" s="25" t="s">
        <v>10710</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10550</v>
      </c>
      <c r="B158" s="25" t="s">
        <v>10526</v>
      </c>
      <c r="C158" s="25" t="s">
        <v>10527</v>
      </c>
      <c r="D158" s="25" t="s">
        <v>10537</v>
      </c>
      <c r="E158" s="25" t="s">
        <v>10711</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10550</v>
      </c>
      <c r="B159" s="25" t="s">
        <v>10526</v>
      </c>
      <c r="C159" s="25" t="s">
        <v>10527</v>
      </c>
      <c r="D159" s="25" t="s">
        <v>10539</v>
      </c>
      <c r="E159" s="25" t="s">
        <v>10712</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10550</v>
      </c>
      <c r="B160" s="25" t="s">
        <v>10526</v>
      </c>
      <c r="C160" s="25" t="s">
        <v>10527</v>
      </c>
      <c r="D160" s="25" t="s">
        <v>10541</v>
      </c>
      <c r="E160" s="25" t="s">
        <v>10713</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10550</v>
      </c>
      <c r="B161" s="25" t="s">
        <v>10526</v>
      </c>
      <c r="C161" s="25" t="s">
        <v>10527</v>
      </c>
      <c r="D161" s="25" t="s">
        <v>10543</v>
      </c>
      <c r="E161" s="25" t="s">
        <v>10714</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10550</v>
      </c>
      <c r="B162" s="25" t="s">
        <v>10526</v>
      </c>
      <c r="C162" s="25" t="s">
        <v>10527</v>
      </c>
      <c r="D162" s="25" t="s">
        <v>10545</v>
      </c>
      <c r="E162" s="25" t="s">
        <v>10715</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10550</v>
      </c>
      <c r="B163" s="25" t="s">
        <v>10526</v>
      </c>
      <c r="C163" s="25" t="s">
        <v>10688</v>
      </c>
      <c r="D163" s="25" t="s">
        <v>9782</v>
      </c>
      <c r="E163" s="25" t="s">
        <v>10716</v>
      </c>
      <c r="F163" s="25">
        <v>165293</v>
      </c>
      <c r="G163" s="25">
        <v>0.89713268816379099</v>
      </c>
      <c r="H163" s="25">
        <v>160</v>
      </c>
      <c r="I163" s="66">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10550</v>
      </c>
      <c r="B164" s="25" t="s">
        <v>10526</v>
      </c>
      <c r="C164" s="25" t="s">
        <v>10528</v>
      </c>
      <c r="D164" s="25" t="s">
        <v>10533</v>
      </c>
      <c r="E164" s="25" t="s">
        <v>10717</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10550</v>
      </c>
      <c r="B165" s="25" t="s">
        <v>10526</v>
      </c>
      <c r="C165" s="25" t="s">
        <v>10528</v>
      </c>
      <c r="D165" s="25" t="s">
        <v>10535</v>
      </c>
      <c r="E165" s="25" t="s">
        <v>10718</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10550</v>
      </c>
      <c r="B166" s="25" t="s">
        <v>10526</v>
      </c>
      <c r="C166" s="25" t="s">
        <v>10528</v>
      </c>
      <c r="D166" s="25" t="s">
        <v>10537</v>
      </c>
      <c r="E166" s="25" t="s">
        <v>10719</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10550</v>
      </c>
      <c r="B167" s="25" t="s">
        <v>10526</v>
      </c>
      <c r="C167" s="25" t="s">
        <v>10528</v>
      </c>
      <c r="D167" s="25" t="s">
        <v>10539</v>
      </c>
      <c r="E167" s="25" t="s">
        <v>10720</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10550</v>
      </c>
      <c r="B168" s="25" t="s">
        <v>10526</v>
      </c>
      <c r="C168" s="25" t="s">
        <v>10528</v>
      </c>
      <c r="D168" s="25" t="s">
        <v>10541</v>
      </c>
      <c r="E168" s="25" t="s">
        <v>10721</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10550</v>
      </c>
      <c r="B169" s="25" t="s">
        <v>10526</v>
      </c>
      <c r="C169" s="25" t="s">
        <v>10528</v>
      </c>
      <c r="D169" s="25" t="s">
        <v>10543</v>
      </c>
      <c r="E169" s="25" t="s">
        <v>10722</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10550</v>
      </c>
      <c r="B170" s="25" t="s">
        <v>10526</v>
      </c>
      <c r="C170" s="25" t="s">
        <v>10528</v>
      </c>
      <c r="D170" s="25" t="s">
        <v>10545</v>
      </c>
      <c r="E170" s="25" t="s">
        <v>10723</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10550</v>
      </c>
      <c r="B171" s="25" t="s">
        <v>10526</v>
      </c>
      <c r="C171" s="25" t="s">
        <v>10697</v>
      </c>
      <c r="D171" s="25" t="s">
        <v>9782</v>
      </c>
      <c r="E171" s="25" t="s">
        <v>10724</v>
      </c>
      <c r="F171" s="25">
        <v>380159</v>
      </c>
      <c r="G171" s="25">
        <v>0.89711388605351761</v>
      </c>
      <c r="H171" s="25">
        <v>160</v>
      </c>
      <c r="I171" s="40">
        <v>398.2948802944631</v>
      </c>
      <c r="J171" s="67">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10550</v>
      </c>
      <c r="B172" s="25" t="s">
        <v>10526</v>
      </c>
      <c r="C172" s="25" t="s">
        <v>10529</v>
      </c>
      <c r="D172" s="25" t="s">
        <v>10533</v>
      </c>
      <c r="E172" s="25" t="s">
        <v>10725</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10550</v>
      </c>
      <c r="B173" s="25" t="s">
        <v>10526</v>
      </c>
      <c r="C173" s="25" t="s">
        <v>10529</v>
      </c>
      <c r="D173" s="25" t="s">
        <v>10535</v>
      </c>
      <c r="E173" s="25" t="s">
        <v>10726</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10550</v>
      </c>
      <c r="B174" s="25" t="s">
        <v>10526</v>
      </c>
      <c r="C174" s="25" t="s">
        <v>10529</v>
      </c>
      <c r="D174" s="25" t="s">
        <v>10537</v>
      </c>
      <c r="E174" s="25" t="s">
        <v>10727</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10550</v>
      </c>
      <c r="B175" s="25" t="s">
        <v>10526</v>
      </c>
      <c r="C175" s="25" t="s">
        <v>10529</v>
      </c>
      <c r="D175" s="25" t="s">
        <v>10539</v>
      </c>
      <c r="E175" s="25" t="s">
        <v>10728</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10550</v>
      </c>
      <c r="B176" s="25" t="s">
        <v>10526</v>
      </c>
      <c r="C176" s="25" t="s">
        <v>10529</v>
      </c>
      <c r="D176" s="25" t="s">
        <v>10541</v>
      </c>
      <c r="E176" s="25" t="s">
        <v>10729</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10550</v>
      </c>
      <c r="B177" s="25" t="s">
        <v>10526</v>
      </c>
      <c r="C177" s="25" t="s">
        <v>10529</v>
      </c>
      <c r="D177" s="25" t="s">
        <v>10543</v>
      </c>
      <c r="E177" s="25" t="s">
        <v>10730</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10550</v>
      </c>
      <c r="B178" s="25" t="s">
        <v>10526</v>
      </c>
      <c r="C178" s="25" t="s">
        <v>10529</v>
      </c>
      <c r="D178" s="25" t="s">
        <v>10545</v>
      </c>
      <c r="E178" s="25" t="s">
        <v>10731</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10550</v>
      </c>
      <c r="B179" s="25" t="s">
        <v>10526</v>
      </c>
      <c r="C179" s="25" t="s">
        <v>10706</v>
      </c>
      <c r="D179" s="25" t="s">
        <v>9782</v>
      </c>
      <c r="E179" s="25" t="s">
        <v>10732</v>
      </c>
      <c r="F179" s="25">
        <v>113869</v>
      </c>
      <c r="G179" s="25">
        <v>0.89714051366644942</v>
      </c>
      <c r="H179" s="25">
        <v>160</v>
      </c>
      <c r="I179" s="66">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10550</v>
      </c>
      <c r="B180" s="25" t="s">
        <v>10708</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 t="shared" ref="L180:W180" si="10">L163+L171+L179</f>
        <v>587.16925648034157</v>
      </c>
      <c r="M180" s="25">
        <f t="shared" si="10"/>
        <v>79.824632423838082</v>
      </c>
      <c r="N180" s="25">
        <f t="shared" si="10"/>
        <v>234.07097893311609</v>
      </c>
      <c r="O180" s="25">
        <f t="shared" si="10"/>
        <v>43.629543082748697</v>
      </c>
      <c r="P180" s="25">
        <f t="shared" si="10"/>
        <v>90.630234921836887</v>
      </c>
      <c r="Q180" s="25">
        <f t="shared" si="10"/>
        <v>99.811200928530496</v>
      </c>
      <c r="R180" s="25">
        <f t="shared" si="10"/>
        <v>18.667160569916007</v>
      </c>
      <c r="S180" s="25">
        <f t="shared" si="10"/>
        <v>39.116596091173484</v>
      </c>
      <c r="T180" s="25">
        <f t="shared" si="10"/>
        <v>42.027444267440998</v>
      </c>
      <c r="U180" s="25">
        <f t="shared" si="10"/>
        <v>0</v>
      </c>
      <c r="V180" s="25">
        <f t="shared" si="10"/>
        <v>0</v>
      </c>
      <c r="W180" s="25">
        <f t="shared" si="10"/>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10559</v>
      </c>
      <c r="B181" s="25" t="s">
        <v>10526</v>
      </c>
      <c r="C181" s="25" t="s">
        <v>10527</v>
      </c>
      <c r="D181" s="25" t="s">
        <v>10533</v>
      </c>
      <c r="E181" s="25" t="s">
        <v>10733</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10559</v>
      </c>
      <c r="B182" s="25" t="s">
        <v>10526</v>
      </c>
      <c r="C182" s="25" t="s">
        <v>10527</v>
      </c>
      <c r="D182" s="25" t="s">
        <v>10535</v>
      </c>
      <c r="E182" s="25" t="s">
        <v>10734</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10559</v>
      </c>
      <c r="B183" s="25" t="s">
        <v>10526</v>
      </c>
      <c r="C183" s="25" t="s">
        <v>10527</v>
      </c>
      <c r="D183" s="25" t="s">
        <v>10537</v>
      </c>
      <c r="E183" s="25" t="s">
        <v>10735</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10559</v>
      </c>
      <c r="B184" s="25" t="s">
        <v>10526</v>
      </c>
      <c r="C184" s="25" t="s">
        <v>10527</v>
      </c>
      <c r="D184" s="25" t="s">
        <v>10539</v>
      </c>
      <c r="E184" s="25" t="s">
        <v>10736</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10559</v>
      </c>
      <c r="B185" s="25" t="s">
        <v>10526</v>
      </c>
      <c r="C185" s="25" t="s">
        <v>10527</v>
      </c>
      <c r="D185" s="25" t="s">
        <v>10541</v>
      </c>
      <c r="E185" s="25" t="s">
        <v>10737</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10559</v>
      </c>
      <c r="B186" s="25" t="s">
        <v>10526</v>
      </c>
      <c r="C186" s="25" t="s">
        <v>10527</v>
      </c>
      <c r="D186" s="25" t="s">
        <v>10543</v>
      </c>
      <c r="E186" s="25" t="s">
        <v>10738</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10559</v>
      </c>
      <c r="B187" s="25" t="s">
        <v>10526</v>
      </c>
      <c r="C187" s="25" t="s">
        <v>10527</v>
      </c>
      <c r="D187" s="25" t="s">
        <v>10545</v>
      </c>
      <c r="E187" s="25" t="s">
        <v>10739</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10559</v>
      </c>
      <c r="B188" s="25" t="s">
        <v>10526</v>
      </c>
      <c r="C188" s="25" t="s">
        <v>10688</v>
      </c>
      <c r="D188" s="25" t="s">
        <v>9782</v>
      </c>
      <c r="E188" s="25" t="s">
        <v>10740</v>
      </c>
      <c r="F188" s="25">
        <v>165293</v>
      </c>
      <c r="G188" s="25">
        <v>0.89713268816379099</v>
      </c>
      <c r="H188" s="25">
        <v>160</v>
      </c>
      <c r="I188" s="66">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10559</v>
      </c>
      <c r="B189" s="25" t="s">
        <v>10526</v>
      </c>
      <c r="C189" s="25" t="s">
        <v>10528</v>
      </c>
      <c r="D189" s="25" t="s">
        <v>10533</v>
      </c>
      <c r="E189" s="25" t="s">
        <v>10741</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10559</v>
      </c>
      <c r="B190" s="25" t="s">
        <v>10526</v>
      </c>
      <c r="C190" s="25" t="s">
        <v>10528</v>
      </c>
      <c r="D190" s="25" t="s">
        <v>10535</v>
      </c>
      <c r="E190" s="25" t="s">
        <v>10742</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10559</v>
      </c>
      <c r="B191" s="25" t="s">
        <v>10526</v>
      </c>
      <c r="C191" s="25" t="s">
        <v>10528</v>
      </c>
      <c r="D191" s="25" t="s">
        <v>10537</v>
      </c>
      <c r="E191" s="25" t="s">
        <v>10743</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10559</v>
      </c>
      <c r="B192" s="25" t="s">
        <v>10526</v>
      </c>
      <c r="C192" s="25" t="s">
        <v>10528</v>
      </c>
      <c r="D192" s="25" t="s">
        <v>10539</v>
      </c>
      <c r="E192" s="25" t="s">
        <v>10744</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10559</v>
      </c>
      <c r="B193" s="25" t="s">
        <v>10526</v>
      </c>
      <c r="C193" s="25" t="s">
        <v>10528</v>
      </c>
      <c r="D193" s="25" t="s">
        <v>10541</v>
      </c>
      <c r="E193" s="25" t="s">
        <v>10745</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10559</v>
      </c>
      <c r="B194" s="25" t="s">
        <v>10526</v>
      </c>
      <c r="C194" s="25" t="s">
        <v>10528</v>
      </c>
      <c r="D194" s="25" t="s">
        <v>10543</v>
      </c>
      <c r="E194" s="25" t="s">
        <v>10746</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10559</v>
      </c>
      <c r="B195" s="25" t="s">
        <v>10526</v>
      </c>
      <c r="C195" s="25" t="s">
        <v>10528</v>
      </c>
      <c r="D195" s="25" t="s">
        <v>10545</v>
      </c>
      <c r="E195" s="25" t="s">
        <v>10747</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10559</v>
      </c>
      <c r="B196" s="25" t="s">
        <v>10526</v>
      </c>
      <c r="C196" s="25" t="s">
        <v>10697</v>
      </c>
      <c r="D196" s="25" t="s">
        <v>9782</v>
      </c>
      <c r="E196" s="25" t="s">
        <v>10748</v>
      </c>
      <c r="F196" s="25">
        <v>380159</v>
      </c>
      <c r="G196" s="25">
        <v>0.89711388605351761</v>
      </c>
      <c r="H196" s="25">
        <v>160</v>
      </c>
      <c r="I196" s="40">
        <v>449.28765031040706</v>
      </c>
      <c r="J196" s="67">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10559</v>
      </c>
      <c r="B197" s="25" t="s">
        <v>10526</v>
      </c>
      <c r="C197" s="25" t="s">
        <v>10529</v>
      </c>
      <c r="D197" s="25" t="s">
        <v>10533</v>
      </c>
      <c r="E197" s="25" t="s">
        <v>10749</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10559</v>
      </c>
      <c r="B198" s="25" t="s">
        <v>10526</v>
      </c>
      <c r="C198" s="25" t="s">
        <v>10529</v>
      </c>
      <c r="D198" s="25" t="s">
        <v>10535</v>
      </c>
      <c r="E198" s="25" t="s">
        <v>10750</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10559</v>
      </c>
      <c r="B199" s="25" t="s">
        <v>10526</v>
      </c>
      <c r="C199" s="25" t="s">
        <v>10529</v>
      </c>
      <c r="D199" s="25" t="s">
        <v>10537</v>
      </c>
      <c r="E199" s="25" t="s">
        <v>10751</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10559</v>
      </c>
      <c r="B200" s="25" t="s">
        <v>10526</v>
      </c>
      <c r="C200" s="25" t="s">
        <v>10529</v>
      </c>
      <c r="D200" s="25" t="s">
        <v>10539</v>
      </c>
      <c r="E200" s="25" t="s">
        <v>10752</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10559</v>
      </c>
      <c r="B201" s="25" t="s">
        <v>10526</v>
      </c>
      <c r="C201" s="25" t="s">
        <v>10529</v>
      </c>
      <c r="D201" s="25" t="s">
        <v>10541</v>
      </c>
      <c r="E201" s="25" t="s">
        <v>10753</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10559</v>
      </c>
      <c r="B202" s="25" t="s">
        <v>10526</v>
      </c>
      <c r="C202" s="25" t="s">
        <v>10529</v>
      </c>
      <c r="D202" s="25" t="s">
        <v>10543</v>
      </c>
      <c r="E202" s="25" t="s">
        <v>10754</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10559</v>
      </c>
      <c r="B203" s="25" t="s">
        <v>10526</v>
      </c>
      <c r="C203" s="25" t="s">
        <v>10529</v>
      </c>
      <c r="D203" s="25" t="s">
        <v>10545</v>
      </c>
      <c r="E203" s="25" t="s">
        <v>10755</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10559</v>
      </c>
      <c r="B204" s="25" t="s">
        <v>10526</v>
      </c>
      <c r="C204" s="25" t="s">
        <v>10706</v>
      </c>
      <c r="D204" s="25" t="s">
        <v>9782</v>
      </c>
      <c r="E204" s="25" t="s">
        <v>10756</v>
      </c>
      <c r="F204" s="25">
        <v>113869</v>
      </c>
      <c r="G204" s="25">
        <v>0.89714051366644942</v>
      </c>
      <c r="H204" s="25">
        <v>160</v>
      </c>
      <c r="I204" s="66">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10559</v>
      </c>
      <c r="B205" s="25" t="s">
        <v>10708</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 t="shared" ref="L205:W205" si="11">L188+L196+L204</f>
        <v>453.26427952359359</v>
      </c>
      <c r="M205" s="25">
        <f t="shared" si="11"/>
        <v>81.88931499282404</v>
      </c>
      <c r="N205" s="25">
        <f t="shared" si="11"/>
        <v>234.07097893311609</v>
      </c>
      <c r="O205" s="25">
        <f t="shared" si="11"/>
        <v>43.629543082748697</v>
      </c>
      <c r="P205" s="25">
        <f t="shared" si="11"/>
        <v>90.630234921836887</v>
      </c>
      <c r="Q205" s="25">
        <f t="shared" si="11"/>
        <v>99.811200928530496</v>
      </c>
      <c r="R205" s="25">
        <f t="shared" si="11"/>
        <v>18.667160569916007</v>
      </c>
      <c r="S205" s="25">
        <f t="shared" si="11"/>
        <v>39.116596091173484</v>
      </c>
      <c r="T205" s="25">
        <f t="shared" si="11"/>
        <v>42.027444267440998</v>
      </c>
      <c r="U205" s="25">
        <f t="shared" si="11"/>
        <v>0</v>
      </c>
      <c r="V205" s="25">
        <f t="shared" si="11"/>
        <v>28424.549769330319</v>
      </c>
      <c r="W205" s="25">
        <f t="shared" si="11"/>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zoomScale="80" zoomScaleNormal="80" workbookViewId="0">
      <selection activeCell="M24" sqref="M24"/>
    </sheetView>
  </sheetViews>
  <sheetFormatPr defaultColWidth="10" defaultRowHeight="15" x14ac:dyDescent="0.25"/>
  <sheetData>
    <row r="1" spans="1:63" ht="198.75" thickBot="1" x14ac:dyDescent="0.3">
      <c r="A1" s="32" t="s">
        <v>10060</v>
      </c>
      <c r="B1" s="32" t="s">
        <v>10347</v>
      </c>
      <c r="C1" s="32" t="s">
        <v>10348</v>
      </c>
      <c r="D1" s="32" t="s">
        <v>10576</v>
      </c>
      <c r="E1" s="32" t="s">
        <v>10577</v>
      </c>
      <c r="F1" s="32" t="s">
        <v>10578</v>
      </c>
      <c r="G1" s="32" t="str">
        <f>AM1</f>
        <v>Nova RT | TARIFA LÍQUIDA pós MODICIDADE TARIFÁRIA</v>
      </c>
      <c r="H1" s="32" t="str">
        <f>BK1</f>
        <v>% EF RT &amp; CM | Eficiência Valorização RT + Custos Movimentação:
 (Esforço s/ Tarifa Munícipe)</v>
      </c>
      <c r="I1" s="32" t="s">
        <v>10072</v>
      </c>
      <c r="J1" s="32" t="s">
        <v>10073</v>
      </c>
      <c r="K1" s="32" t="s">
        <v>10074</v>
      </c>
      <c r="L1" s="32" t="s">
        <v>10075</v>
      </c>
      <c r="M1" s="32" t="s">
        <v>10076</v>
      </c>
      <c r="N1" s="32" t="s">
        <v>10077</v>
      </c>
      <c r="O1" s="32" t="s">
        <v>10078</v>
      </c>
      <c r="P1" s="32" t="s">
        <v>10079</v>
      </c>
      <c r="Q1" s="32" t="s">
        <v>10080</v>
      </c>
      <c r="R1" s="32" t="s">
        <v>10081</v>
      </c>
      <c r="S1" s="32" t="s">
        <v>10082</v>
      </c>
      <c r="T1" s="32" t="s">
        <v>10083</v>
      </c>
      <c r="U1" s="32" t="s">
        <v>10084</v>
      </c>
      <c r="V1" s="32" t="s">
        <v>10085</v>
      </c>
      <c r="W1" s="32" t="s">
        <v>10086</v>
      </c>
      <c r="X1" s="32" t="s">
        <v>10087</v>
      </c>
      <c r="Y1" s="32" t="s">
        <v>10088</v>
      </c>
      <c r="Z1" s="32" t="s">
        <v>10089</v>
      </c>
      <c r="AA1" s="32" t="s">
        <v>10090</v>
      </c>
      <c r="AB1" s="32" t="s">
        <v>10091</v>
      </c>
      <c r="AC1" s="32" t="s">
        <v>10092</v>
      </c>
      <c r="AD1" s="32" t="s">
        <v>10093</v>
      </c>
      <c r="AE1" s="32" t="s">
        <v>10094</v>
      </c>
      <c r="AF1" s="32" t="s">
        <v>10095</v>
      </c>
      <c r="AG1" s="32" t="s">
        <v>10096</v>
      </c>
      <c r="AH1" s="32" t="s">
        <v>10097</v>
      </c>
      <c r="AI1" s="32" t="s">
        <v>10098</v>
      </c>
      <c r="AJ1" s="32" t="s">
        <v>10099</v>
      </c>
      <c r="AK1" s="32" t="s">
        <v>10100</v>
      </c>
      <c r="AL1" s="32" t="s">
        <v>10101</v>
      </c>
      <c r="AM1" s="32" t="s">
        <v>10102</v>
      </c>
      <c r="AN1" s="32" t="s">
        <v>10103</v>
      </c>
      <c r="AO1" s="32" t="s">
        <v>10104</v>
      </c>
      <c r="AP1" s="32" t="s">
        <v>10105</v>
      </c>
      <c r="AQ1" s="32" t="s">
        <v>10106</v>
      </c>
      <c r="AR1" s="32" t="s">
        <v>10107</v>
      </c>
      <c r="AS1" s="32" t="s">
        <v>10108</v>
      </c>
      <c r="AT1" s="32" t="s">
        <v>10109</v>
      </c>
      <c r="AU1" s="32" t="s">
        <v>10110</v>
      </c>
      <c r="AV1" s="32" t="s">
        <v>10111</v>
      </c>
      <c r="AW1" s="32" t="s">
        <v>10112</v>
      </c>
      <c r="AX1" s="32" t="s">
        <v>10113</v>
      </c>
      <c r="AY1" s="32" t="s">
        <v>10114</v>
      </c>
      <c r="AZ1" s="32" t="s">
        <v>10115</v>
      </c>
      <c r="BA1" s="32" t="s">
        <v>10116</v>
      </c>
      <c r="BB1" s="32" t="s">
        <v>10117</v>
      </c>
      <c r="BC1" s="32" t="s">
        <v>10118</v>
      </c>
      <c r="BD1" s="32" t="s">
        <v>10119</v>
      </c>
      <c r="BE1" s="32" t="s">
        <v>10120</v>
      </c>
      <c r="BF1" s="32" t="s">
        <v>10121</v>
      </c>
      <c r="BG1" s="32" t="s">
        <v>10122</v>
      </c>
      <c r="BH1" s="32" t="s">
        <v>10123</v>
      </c>
      <c r="BI1" s="32" t="s">
        <v>10124</v>
      </c>
      <c r="BJ1" s="32" t="s">
        <v>10125</v>
      </c>
      <c r="BK1" s="32" t="s">
        <v>10126</v>
      </c>
    </row>
    <row r="2" spans="1:63" ht="2.25"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ht="29.25" customHeight="1" thickBot="1" x14ac:dyDescent="0.3">
      <c r="A3" s="32"/>
      <c r="B3" s="32"/>
      <c r="C3" s="32"/>
      <c r="D3" s="32" t="s">
        <v>10761</v>
      </c>
      <c r="E3" s="32" t="s">
        <v>10762</v>
      </c>
      <c r="F3" s="32" t="s">
        <v>10132</v>
      </c>
      <c r="G3" s="32" t="s">
        <v>10132</v>
      </c>
      <c r="H3" s="32" t="s">
        <v>9634</v>
      </c>
      <c r="I3" s="32" t="s">
        <v>10763</v>
      </c>
      <c r="J3" s="32" t="s">
        <v>9980</v>
      </c>
      <c r="K3" s="32" t="s">
        <v>9980</v>
      </c>
      <c r="L3" s="32" t="s">
        <v>10764</v>
      </c>
      <c r="M3" s="32" t="s">
        <v>10764</v>
      </c>
      <c r="N3" s="32" t="s">
        <v>10764</v>
      </c>
      <c r="O3" s="32" t="s">
        <v>10764</v>
      </c>
      <c r="P3" s="32" t="s">
        <v>10764</v>
      </c>
      <c r="Q3" s="32" t="s">
        <v>10764</v>
      </c>
      <c r="R3" s="32" t="s">
        <v>10764</v>
      </c>
      <c r="S3" s="32" t="s">
        <v>10765</v>
      </c>
      <c r="T3" s="32" t="s">
        <v>10765</v>
      </c>
      <c r="U3" s="32" t="s">
        <v>10766</v>
      </c>
      <c r="V3" s="32" t="s">
        <v>10767</v>
      </c>
      <c r="W3" s="32" t="s">
        <v>9700</v>
      </c>
      <c r="X3" s="32" t="s">
        <v>9700</v>
      </c>
      <c r="Y3" s="32" t="s">
        <v>9700</v>
      </c>
      <c r="Z3" s="32" t="s">
        <v>9700</v>
      </c>
      <c r="AA3" s="32" t="s">
        <v>9700</v>
      </c>
      <c r="AB3" s="32" t="s">
        <v>9700</v>
      </c>
      <c r="AC3" s="32" t="s">
        <v>9700</v>
      </c>
      <c r="AD3" s="32" t="s">
        <v>9700</v>
      </c>
      <c r="AE3" s="32" t="s">
        <v>9700</v>
      </c>
      <c r="AF3" s="32" t="s">
        <v>9700</v>
      </c>
      <c r="AG3" s="32" t="s">
        <v>9700</v>
      </c>
      <c r="AH3" s="32" t="s">
        <v>9700</v>
      </c>
      <c r="AI3" s="32" t="s">
        <v>9700</v>
      </c>
      <c r="AJ3" s="32" t="s">
        <v>9700</v>
      </c>
      <c r="AK3" s="32" t="s">
        <v>9700</v>
      </c>
      <c r="AL3" s="32" t="s">
        <v>9700</v>
      </c>
      <c r="AM3" s="32" t="s">
        <v>9700</v>
      </c>
      <c r="AN3" s="32" t="s">
        <v>9700</v>
      </c>
      <c r="AO3" s="32" t="s">
        <v>9700</v>
      </c>
      <c r="AP3" s="32" t="s">
        <v>9700</v>
      </c>
      <c r="AQ3" s="32" t="s">
        <v>9700</v>
      </c>
      <c r="AR3" s="32" t="s">
        <v>9700</v>
      </c>
      <c r="AS3" s="32" t="s">
        <v>9700</v>
      </c>
      <c r="AT3" s="32" t="s">
        <v>9700</v>
      </c>
      <c r="AU3" s="32" t="s">
        <v>9700</v>
      </c>
      <c r="AV3" s="32" t="s">
        <v>9700</v>
      </c>
      <c r="AW3" s="32" t="s">
        <v>9700</v>
      </c>
      <c r="AX3" s="32" t="s">
        <v>9700</v>
      </c>
      <c r="AY3" s="32" t="s">
        <v>9700</v>
      </c>
      <c r="AZ3" s="32" t="s">
        <v>9700</v>
      </c>
      <c r="BA3" s="32" t="s">
        <v>9700</v>
      </c>
      <c r="BB3" s="32" t="s">
        <v>9700</v>
      </c>
      <c r="BC3" s="32" t="s">
        <v>9700</v>
      </c>
      <c r="BD3" s="32" t="s">
        <v>9700</v>
      </c>
      <c r="BE3" s="32" t="s">
        <v>9700</v>
      </c>
      <c r="BF3" s="32" t="s">
        <v>9700</v>
      </c>
      <c r="BG3" s="32" t="s">
        <v>9700</v>
      </c>
      <c r="BH3" s="32" t="s">
        <v>9700</v>
      </c>
      <c r="BI3" s="32" t="s">
        <v>9700</v>
      </c>
      <c r="BJ3" s="32" t="s">
        <v>9634</v>
      </c>
      <c r="BK3" s="32" t="s">
        <v>9634</v>
      </c>
    </row>
    <row r="4" spans="1:63" ht="16.5" x14ac:dyDescent="0.25">
      <c r="A4" s="50" t="s">
        <v>10194</v>
      </c>
      <c r="B4" s="52">
        <f>'Banco de Dados'!$I$29</f>
        <v>500</v>
      </c>
      <c r="C4" s="51">
        <f>'Banco de Dados'!$I$30/100</f>
        <v>0.86</v>
      </c>
      <c r="D4" s="69">
        <f>IFERROR(VLOOKUP($A4,'Arranjos Consolidados'!$E$2:$BM$302,D$2,FALSE),"")</f>
        <v>659321</v>
      </c>
      <c r="E4" s="69">
        <f>IFERROR(VLOOKUP($A4,'Arranjos Consolidados'!$E$2:$BM$302,E$2,FALSE),"")</f>
        <v>0.89712319853843836</v>
      </c>
      <c r="F4" s="69">
        <f>IFERROR(VLOOKUP($A4,'Arranjos Consolidados'!$E$2:$BM$302,F$2,FALSE),"")</f>
        <v>160</v>
      </c>
      <c r="G4" s="70">
        <f>IFERROR(VLOOKUP($A4,'Arranjos Consolidados'!$E$2:$BM$302,G$2,FALSE),"")</f>
        <v>506.14494972182558</v>
      </c>
      <c r="H4" s="72">
        <f>IFERROR(VLOOKUP($A4,'Arranjos Consolidados'!$E$2:$BM$302,H$2,FALSE),"")</f>
        <v>0.56812156780698142</v>
      </c>
      <c r="I4" s="69">
        <f>IFERROR(VLOOKUP($A4,'Arranjos Consolidados'!$E$2:$BM$302,I$2,FALSE),"")</f>
        <v>35</v>
      </c>
      <c r="J4" s="70">
        <f>IFERROR(VLOOKUP($A4,'Arranjos Consolidados'!$E$2:$BM$302,J$2,FALSE),"")</f>
        <v>390.50456992442491</v>
      </c>
      <c r="K4" s="70">
        <f>IFERROR(VLOOKUP($A4,'Arranjos Consolidados'!$E$2:$BM$302,K$2,FALSE),"")</f>
        <v>45.367348140794775</v>
      </c>
      <c r="L4" s="70">
        <f>IFERROR(VLOOKUP($A4,'Arranjos Consolidados'!$E$2:$BM$302,L$2,FALSE),"")</f>
        <v>234.07097893311607</v>
      </c>
      <c r="M4" s="70">
        <f>IFERROR(VLOOKUP($A4,'Arranjos Consolidados'!$E$2:$BM$302,M$2,FALSE),"")</f>
        <v>39.047603670132972</v>
      </c>
      <c r="N4" s="70">
        <f>IFERROR(VLOOKUP($A4,'Arranjos Consolidados'!$E$2:$BM$302,N$2,FALSE),"")</f>
        <v>90.630234921836859</v>
      </c>
      <c r="O4" s="70">
        <f>IFERROR(VLOOKUP($A4,'Arranjos Consolidados'!$E$2:$BM$302,O$2,FALSE),"")</f>
        <v>104.39314034114622</v>
      </c>
      <c r="P4" s="70">
        <f>IFERROR(VLOOKUP($A4,'Arranjos Consolidados'!$E$2:$BM$302,P$2,FALSE),"")</f>
        <v>23.249099982531749</v>
      </c>
      <c r="Q4" s="70">
        <f>IFERROR(VLOOKUP($A4,'Arranjos Consolidados'!$E$2:$BM$302,Q$2,FALSE),"")</f>
        <v>39.116596091173477</v>
      </c>
      <c r="R4" s="70">
        <f>IFERROR(VLOOKUP($A4,'Arranjos Consolidados'!$E$2:$BM$302,R$2,FALSE),"")</f>
        <v>42.02744426744097</v>
      </c>
      <c r="S4" s="70">
        <f>IFERROR(VLOOKUP($A4,'Arranjos Consolidados'!$E$2:$BM$302,S$2,FALSE),"")</f>
        <v>0</v>
      </c>
      <c r="T4" s="70">
        <f>IFERROR(VLOOKUP($A4,'Arranjos Consolidados'!$E$2:$BM$302,T$2,FALSE),"")</f>
        <v>28424.549769330308</v>
      </c>
      <c r="U4" s="70">
        <f>IFERROR(VLOOKUP($A4,'Arranjos Consolidados'!$E$2:$BM$302,U$2,FALSE),"")</f>
        <v>0</v>
      </c>
      <c r="V4" s="70">
        <f>IFERROR(VLOOKUP($A4,'Arranjos Consolidados'!$E$2:$BM$302,V$2,FALSE),"")</f>
        <v>0</v>
      </c>
      <c r="W4" s="70">
        <f>IFERROR(VLOOKUP($A4,'Arranjos Consolidados'!$E$2:$BM$302,W$2,FALSE),"")</f>
        <v>647.8067780741369</v>
      </c>
      <c r="X4" s="69">
        <f>IFERROR(VLOOKUP($A4,'Arranjos Consolidados'!$E$2:$BM$302,X$2,FALSE),"")</f>
        <v>0</v>
      </c>
      <c r="Y4" s="70">
        <f>IFERROR(VLOOKUP($A4,'Arranjos Consolidados'!$E$2:$BM$302,Y$2,FALSE),"")</f>
        <v>339.87</v>
      </c>
      <c r="Z4" s="69">
        <f>IFERROR(VLOOKUP($A4,'Arranjos Consolidados'!$E$2:$BM$302,Z$2,FALSE),"")</f>
        <v>0.71</v>
      </c>
      <c r="AA4" s="69">
        <f>IFERROR(VLOOKUP($A4,'Arranjos Consolidados'!$E$2:$BM$302,AA$2,FALSE),"")</f>
        <v>307.22677807413692</v>
      </c>
      <c r="AB4" s="70">
        <f>IFERROR(VLOOKUP($A4,'Arranjos Consolidados'!$E$2:$BM$302,AB$2,FALSE),"")</f>
        <v>141.66182835231132</v>
      </c>
      <c r="AC4" s="69">
        <f>IFERROR(VLOOKUP($A4,'Arranjos Consolidados'!$E$2:$BM$302,AC$2,FALSE),"")</f>
        <v>-16.863187372212348</v>
      </c>
      <c r="AD4" s="69">
        <f>IFERROR(VLOOKUP($A4,'Arranjos Consolidados'!$E$2:$BM$302,AD$2,FALSE),"")</f>
        <v>0</v>
      </c>
      <c r="AE4" s="69">
        <f>IFERROR(VLOOKUP($A4,'Arranjos Consolidados'!$E$2:$BM$302,AE$2,FALSE),"")</f>
        <v>0</v>
      </c>
      <c r="AF4" s="69">
        <f>IFERROR(VLOOKUP($A4,'Arranjos Consolidados'!$E$2:$BM$302,AF$2,FALSE),"")</f>
        <v>-23.33787223009903</v>
      </c>
      <c r="AG4" s="69">
        <f>IFERROR(VLOOKUP($A4,'Arranjos Consolidados'!$E$2:$BM$302,AG$2,FALSE),"")</f>
        <v>-101.46076874999997</v>
      </c>
      <c r="AH4" s="69">
        <f>IFERROR(VLOOKUP($A4,'Arranjos Consolidados'!$E$2:$BM$302,AH$2,FALSE),"")</f>
        <v>0</v>
      </c>
      <c r="AI4" s="69">
        <f>IFERROR(VLOOKUP($A4,'Arranjos Consolidados'!$E$2:$BM$302,AI$2,FALSE),"")</f>
        <v>0</v>
      </c>
      <c r="AJ4" s="69">
        <f>IFERROR(VLOOKUP($A4,'Arranjos Consolidados'!$E$2:$BM$302,AJ$2,FALSE),"")</f>
        <v>0</v>
      </c>
      <c r="AK4" s="69">
        <f>IFERROR(VLOOKUP($A4,'Arranjos Consolidados'!$E$2:$BM$302,AK$2,FALSE),"")</f>
        <v>0</v>
      </c>
      <c r="AL4" s="69">
        <f>IFERROR(VLOOKUP($A4,'Arranjos Consolidados'!$E$2:$BM$302,AL$2,FALSE),"")</f>
        <v>0.46109857103057239</v>
      </c>
      <c r="AM4" s="69">
        <f>IFERROR(VLOOKUP($A4,'Arranjos Consolidados'!$E$2:$BM$302,AM$2,FALSE),"")</f>
        <v>506.14494972182558</v>
      </c>
      <c r="AN4" s="69">
        <f>IFERROR(VLOOKUP($A4,'Arranjos Consolidados'!$E$2:$BM$302,AN$2,FALSE),"")</f>
        <v>40.201059602311368</v>
      </c>
      <c r="AO4" s="69">
        <f>IFERROR(VLOOKUP($A4,'Arranjos Consolidados'!$E$2:$BM$302,AO$2,FALSE),"")</f>
        <v>16.863187372212348</v>
      </c>
      <c r="AP4" s="69">
        <f>IFERROR(VLOOKUP($A4,'Arranjos Consolidados'!$E$2:$BM$302,AP$2,FALSE),"")</f>
        <v>0</v>
      </c>
      <c r="AQ4" s="69">
        <f>IFERROR(VLOOKUP($A4,'Arranjos Consolidados'!$E$2:$BM$302,AQ$2,FALSE),"")</f>
        <v>0</v>
      </c>
      <c r="AR4" s="69">
        <f>IFERROR(VLOOKUP($A4,'Arranjos Consolidados'!$E$2:$BM$302,AR$2,FALSE),"")</f>
        <v>23.33787223009903</v>
      </c>
      <c r="AS4" s="69">
        <f>IFERROR(VLOOKUP($A4,'Arranjos Consolidados'!$E$2:$BM$302,AS$2,FALSE),"")</f>
        <v>247.91575249306351</v>
      </c>
      <c r="AT4" s="69">
        <f>IFERROR(VLOOKUP($A4,'Arranjos Consolidados'!$E$2:$BM$302,AT$2,FALSE),"")</f>
        <v>58.138247985755498</v>
      </c>
      <c r="AU4" s="69">
        <f>IFERROR(VLOOKUP($A4,'Arranjos Consolidados'!$E$2:$BM$302,AU$2,FALSE),"")</f>
        <v>58.138247985755498</v>
      </c>
      <c r="AV4" s="69">
        <f>IFERROR(VLOOKUP($A4,'Arranjos Consolidados'!$E$2:$BM$302,AV$2,FALSE),"")</f>
        <v>0</v>
      </c>
      <c r="AW4" s="69">
        <f>IFERROR(VLOOKUP($A4,'Arranjos Consolidados'!$E$2:$BM$302,AW$2,FALSE),"")</f>
        <v>0</v>
      </c>
      <c r="AX4" s="69">
        <f>IFERROR(VLOOKUP($A4,'Arranjos Consolidados'!$E$2:$BM$302,AX$2,FALSE),"")</f>
        <v>134.59007694571139</v>
      </c>
      <c r="AY4" s="69">
        <f>IFERROR(VLOOKUP($A4,'Arranjos Consolidados'!$E$2:$BM$302,AY$2,FALSE),"")</f>
        <v>77.861174682099374</v>
      </c>
      <c r="AZ4" s="69">
        <f>IFERROR(VLOOKUP($A4,'Arranjos Consolidados'!$E$2:$BM$302,AZ$2,FALSE),"")</f>
        <v>23.637042609838353</v>
      </c>
      <c r="BA4" s="69">
        <f>IFERROR(VLOOKUP($A4,'Arranjos Consolidados'!$E$2:$BM$302,BA$2,FALSE),"")</f>
        <v>33.091859653773689</v>
      </c>
      <c r="BB4" s="69">
        <f>IFERROR(VLOOKUP($A4,'Arranjos Consolidados'!$E$2:$BM$302,BB$2,FALSE),"")</f>
        <v>0</v>
      </c>
      <c r="BC4" s="69">
        <f>IFERROR(VLOOKUP($A4,'Arranjos Consolidados'!$E$2:$BM$302,BC$2,FALSE),"")</f>
        <v>55.187427561596607</v>
      </c>
      <c r="BD4" s="69">
        <f>IFERROR(VLOOKUP($A4,'Arranjos Consolidados'!$E$2:$BM$302,BD$2,FALSE),"")</f>
        <v>8.6879524867501186</v>
      </c>
      <c r="BE4" s="69">
        <f>IFERROR(VLOOKUP($A4,'Arranjos Consolidados'!$E$2:$BM$302,BE$2,FALSE),"")</f>
        <v>1.4901660226239113</v>
      </c>
      <c r="BF4" s="69">
        <f>IFERROR(VLOOKUP($A4,'Arranjos Consolidados'!$E$2:$BM$302,BF$2,FALSE),"")</f>
        <v>45.009309052222584</v>
      </c>
      <c r="BG4" s="69">
        <f>IFERROR(VLOOKUP($A4,'Arranjos Consolidados'!$E$2:$BM$302,BG$2,FALSE),"")</f>
        <v>0</v>
      </c>
      <c r="BH4" s="69">
        <f>IFERROR(VLOOKUP($A4,'Arranjos Consolidados'!$E$2:$BM$302,BH$2,FALSE),"")</f>
        <v>288.11681209537488</v>
      </c>
      <c r="BI4" s="69">
        <f>IFERROR(VLOOKUP($A4,'Arranjos Consolidados'!$E$2:$BM$302,BI$2,FALSE),"")</f>
        <v>429.77864044768626</v>
      </c>
      <c r="BJ4" s="69">
        <f>IFERROR(VLOOKUP($A4,'Arranjos Consolidados'!$E$2:$BM$302,BJ$2,FALSE),"")</f>
        <v>0.93595963273800364</v>
      </c>
      <c r="BK4" s="69">
        <f>IFERROR(VLOOKUP($A4,'Arranjos Consolidados'!$E$2:$BM$302,BK$2,FALSE),"")</f>
        <v>0.56812156780698142</v>
      </c>
    </row>
    <row r="5" spans="1:63" ht="16.5" x14ac:dyDescent="0.25">
      <c r="A5" s="50" t="s">
        <v>10197</v>
      </c>
      <c r="B5" s="52">
        <f>'Banco de Dados'!$I$29</f>
        <v>500</v>
      </c>
      <c r="C5" s="51">
        <f>'Banco de Dados'!$I$30/100</f>
        <v>0.86</v>
      </c>
      <c r="D5" s="69">
        <f>IFERROR(VLOOKUP($A5,'Arranjos Consolidados'!$E$2:$BM$302,D$2,FALSE),"")</f>
        <v>659321</v>
      </c>
      <c r="E5" s="69">
        <f>IFERROR(VLOOKUP($A5,'Arranjos Consolidados'!$E$2:$BM$302,E$2,FALSE),"")</f>
        <v>0.89712319853843836</v>
      </c>
      <c r="F5" s="69">
        <f>IFERROR(VLOOKUP($A5,'Arranjos Consolidados'!$E$2:$BM$302,F$2,FALSE),"")</f>
        <v>160</v>
      </c>
      <c r="G5" s="70">
        <f>IFERROR(VLOOKUP($A5,'Arranjos Consolidados'!$E$2:$BM$302,G$2,FALSE),"")</f>
        <v>506.14494972182558</v>
      </c>
      <c r="H5" s="72">
        <f>IFERROR(VLOOKUP($A5,'Arranjos Consolidados'!$E$2:$BM$302,H$2,FALSE),"")</f>
        <v>0.56812156780698142</v>
      </c>
      <c r="I5" s="69">
        <f>IFERROR(VLOOKUP($A5,'Arranjos Consolidados'!$E$2:$BM$302,I$2,FALSE),"")</f>
        <v>35</v>
      </c>
      <c r="J5" s="70">
        <f>IFERROR(VLOOKUP($A5,'Arranjos Consolidados'!$E$2:$BM$302,J$2,FALSE),"")</f>
        <v>390.50456992442491</v>
      </c>
      <c r="K5" s="70">
        <f>IFERROR(VLOOKUP($A5,'Arranjos Consolidados'!$E$2:$BM$302,K$2,FALSE),"")</f>
        <v>45.367348140794775</v>
      </c>
      <c r="L5" s="7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9">
        <f>IFERROR(VLOOKUP($A5,'Arranjos Consolidados'!$E$2:$BM$302,X$2,FALSE),"")</f>
        <v>0</v>
      </c>
      <c r="Y5" s="70">
        <f>IFERROR(VLOOKUP($A5,'Arranjos Consolidados'!$E$2:$BM$302,Y$2,FALSE),"")</f>
        <v>339.87</v>
      </c>
      <c r="Z5" s="69">
        <f>IFERROR(VLOOKUP($A5,'Arranjos Consolidados'!$E$2:$BM$302,Z$2,FALSE),"")</f>
        <v>0.71</v>
      </c>
      <c r="AA5" s="69">
        <f>IFERROR(VLOOKUP($A5,'Arranjos Consolidados'!$E$2:$BM$302,AA$2,FALSE),"")</f>
        <v>307.22677807413692</v>
      </c>
      <c r="AB5" s="70">
        <f>IFERROR(VLOOKUP($A5,'Arranjos Consolidados'!$E$2:$BM$302,AB$2,FALSE),"")</f>
        <v>141.66182835231132</v>
      </c>
      <c r="AC5" s="69">
        <f>IFERROR(VLOOKUP($A5,'Arranjos Consolidados'!$E$2:$BM$302,AC$2,FALSE),"")</f>
        <v>-16.863187372212348</v>
      </c>
      <c r="AD5" s="69">
        <f>IFERROR(VLOOKUP($A5,'Arranjos Consolidados'!$E$2:$BM$302,AD$2,FALSE),"")</f>
        <v>0</v>
      </c>
      <c r="AE5" s="69">
        <f>IFERROR(VLOOKUP($A5,'Arranjos Consolidados'!$E$2:$BM$302,AE$2,FALSE),"")</f>
        <v>0</v>
      </c>
      <c r="AF5" s="69">
        <f>IFERROR(VLOOKUP($A5,'Arranjos Consolidados'!$E$2:$BM$302,AF$2,FALSE),"")</f>
        <v>-23.33787223009903</v>
      </c>
      <c r="AG5" s="69">
        <f>IFERROR(VLOOKUP($A5,'Arranjos Consolidados'!$E$2:$BM$302,AG$2,FALSE),"")</f>
        <v>-101.46076874999997</v>
      </c>
      <c r="AH5" s="69">
        <f>IFERROR(VLOOKUP($A5,'Arranjos Consolidados'!$E$2:$BM$302,AH$2,FALSE),"")</f>
        <v>0</v>
      </c>
      <c r="AI5" s="69">
        <f>IFERROR(VLOOKUP($A5,'Arranjos Consolidados'!$E$2:$BM$302,AI$2,FALSE),"")</f>
        <v>0</v>
      </c>
      <c r="AJ5" s="69">
        <f>IFERROR(VLOOKUP($A5,'Arranjos Consolidados'!$E$2:$BM$302,AJ$2,FALSE),"")</f>
        <v>0</v>
      </c>
      <c r="AK5" s="69">
        <f>IFERROR(VLOOKUP($A5,'Arranjos Consolidados'!$E$2:$BM$302,AK$2,FALSE),"")</f>
        <v>0</v>
      </c>
      <c r="AL5" s="69">
        <f>IFERROR(VLOOKUP($A5,'Arranjos Consolidados'!$E$2:$BM$302,AL$2,FALSE),"")</f>
        <v>0.46109857103057239</v>
      </c>
      <c r="AM5" s="69">
        <f>IFERROR(VLOOKUP($A5,'Arranjos Consolidados'!$E$2:$BM$302,AM$2,FALSE),"")</f>
        <v>506.14494972182558</v>
      </c>
      <c r="AN5" s="69">
        <f>IFERROR(VLOOKUP($A5,'Arranjos Consolidados'!$E$2:$BM$302,AN$2,FALSE),"")</f>
        <v>40.201059602311368</v>
      </c>
      <c r="AO5" s="69">
        <f>IFERROR(VLOOKUP($A5,'Arranjos Consolidados'!$E$2:$BM$302,AO$2,FALSE),"")</f>
        <v>16.863187372212348</v>
      </c>
      <c r="AP5" s="69">
        <f>IFERROR(VLOOKUP($A5,'Arranjos Consolidados'!$E$2:$BM$302,AP$2,FALSE),"")</f>
        <v>0</v>
      </c>
      <c r="AQ5" s="69">
        <f>IFERROR(VLOOKUP($A5,'Arranjos Consolidados'!$E$2:$BM$302,AQ$2,FALSE),"")</f>
        <v>0</v>
      </c>
      <c r="AR5" s="69">
        <f>IFERROR(VLOOKUP($A5,'Arranjos Consolidados'!$E$2:$BM$302,AR$2,FALSE),"")</f>
        <v>23.33787223009903</v>
      </c>
      <c r="AS5" s="69">
        <f>IFERROR(VLOOKUP($A5,'Arranjos Consolidados'!$E$2:$BM$302,AS$2,FALSE),"")</f>
        <v>247.91575249306351</v>
      </c>
      <c r="AT5" s="69">
        <f>IFERROR(VLOOKUP($A5,'Arranjos Consolidados'!$E$2:$BM$302,AT$2,FALSE),"")</f>
        <v>58.138247985755498</v>
      </c>
      <c r="AU5" s="69">
        <f>IFERROR(VLOOKUP($A5,'Arranjos Consolidados'!$E$2:$BM$302,AU$2,FALSE),"")</f>
        <v>58.138247985755498</v>
      </c>
      <c r="AV5" s="69">
        <f>IFERROR(VLOOKUP($A5,'Arranjos Consolidados'!$E$2:$BM$302,AV$2,FALSE),"")</f>
        <v>0</v>
      </c>
      <c r="AW5" s="69">
        <f>IFERROR(VLOOKUP($A5,'Arranjos Consolidados'!$E$2:$BM$302,AW$2,FALSE),"")</f>
        <v>0</v>
      </c>
      <c r="AX5" s="69">
        <f>IFERROR(VLOOKUP($A5,'Arranjos Consolidados'!$E$2:$BM$302,AX$2,FALSE),"")</f>
        <v>134.59007694571139</v>
      </c>
      <c r="AY5" s="69">
        <f>IFERROR(VLOOKUP($A5,'Arranjos Consolidados'!$E$2:$BM$302,AY$2,FALSE),"")</f>
        <v>77.861174682099374</v>
      </c>
      <c r="AZ5" s="69">
        <f>IFERROR(VLOOKUP($A5,'Arranjos Consolidados'!$E$2:$BM$302,AZ$2,FALSE),"")</f>
        <v>23.637042609838353</v>
      </c>
      <c r="BA5" s="69">
        <f>IFERROR(VLOOKUP($A5,'Arranjos Consolidados'!$E$2:$BM$302,BA$2,FALSE),"")</f>
        <v>33.091859653773689</v>
      </c>
      <c r="BB5" s="69">
        <f>IFERROR(VLOOKUP($A5,'Arranjos Consolidados'!$E$2:$BM$302,BB$2,FALSE),"")</f>
        <v>0</v>
      </c>
      <c r="BC5" s="69">
        <f>IFERROR(VLOOKUP($A5,'Arranjos Consolidados'!$E$2:$BM$302,BC$2,FALSE),"")</f>
        <v>55.187427561596607</v>
      </c>
      <c r="BD5" s="69">
        <f>IFERROR(VLOOKUP($A5,'Arranjos Consolidados'!$E$2:$BM$302,BD$2,FALSE),"")</f>
        <v>8.6879524867501186</v>
      </c>
      <c r="BE5" s="69">
        <f>IFERROR(VLOOKUP($A5,'Arranjos Consolidados'!$E$2:$BM$302,BE$2,FALSE),"")</f>
        <v>1.4901660226239113</v>
      </c>
      <c r="BF5" s="69">
        <f>IFERROR(VLOOKUP($A5,'Arranjos Consolidados'!$E$2:$BM$302,BF$2,FALSE),"")</f>
        <v>45.009309052222584</v>
      </c>
      <c r="BG5" s="69">
        <f>IFERROR(VLOOKUP($A5,'Arranjos Consolidados'!$E$2:$BM$302,BG$2,FALSE),"")</f>
        <v>0</v>
      </c>
      <c r="BH5" s="69">
        <f>IFERROR(VLOOKUP($A5,'Arranjos Consolidados'!$E$2:$BM$302,BH$2,FALSE),"")</f>
        <v>288.11681209537488</v>
      </c>
      <c r="BI5" s="69">
        <f>IFERROR(VLOOKUP($A5,'Arranjos Consolidados'!$E$2:$BM$302,BI$2,FALSE),"")</f>
        <v>429.77864044768626</v>
      </c>
      <c r="BJ5" s="69">
        <f>IFERROR(VLOOKUP($A5,'Arranjos Consolidados'!$E$2:$BM$302,BJ$2,FALSE),"")</f>
        <v>0.93595963273800364</v>
      </c>
      <c r="BK5" s="69">
        <f>IFERROR(VLOOKUP($A5,'Arranjos Consolidados'!$E$2:$BM$302,BK$2,FALSE),"")</f>
        <v>0.56812156780698142</v>
      </c>
    </row>
    <row r="6" spans="1:63" ht="16.5" x14ac:dyDescent="0.25">
      <c r="A6" s="50" t="s">
        <v>10200</v>
      </c>
      <c r="B6" s="52">
        <f>'Banco de Dados'!$I$29</f>
        <v>500</v>
      </c>
      <c r="C6" s="51">
        <f>'Banco de Dados'!$I$30/100</f>
        <v>0.86</v>
      </c>
      <c r="D6" s="69">
        <f>IFERROR(VLOOKUP($A6,'Arranjos Consolidados'!$E$2:$BM$302,D$2,FALSE),"")</f>
        <v>96866</v>
      </c>
      <c r="E6" s="69">
        <f>IFERROR(VLOOKUP($A6,'Arranjos Consolidados'!$E$2:$BM$302,E$2,FALSE),"")</f>
        <v>0.8970991984690615</v>
      </c>
      <c r="F6" s="69">
        <f>IFERROR(VLOOKUP($A6,'Arranjos Consolidados'!$E$2:$BM$302,F$2,FALSE),"")</f>
        <v>160</v>
      </c>
      <c r="G6" s="70">
        <f>IFERROR(VLOOKUP($A6,'Arranjos Consolidados'!$E$2:$BM$302,G$2,FALSE),"")</f>
        <v>505.76349213815604</v>
      </c>
      <c r="H6" s="72">
        <f>IFERROR(VLOOKUP($A6,'Arranjos Consolidados'!$E$2:$BM$302,H$2,FALSE),"")</f>
        <v>0.69281790354129835</v>
      </c>
      <c r="I6" s="69">
        <f>IFERROR(VLOOKUP($A6,'Arranjos Consolidados'!$E$2:$BM$302,I$2,FALSE),"")</f>
        <v>35</v>
      </c>
      <c r="J6" s="70">
        <f>IFERROR(VLOOKUP($A6,'Arranjos Consolidados'!$E$2:$BM$302,J$2,FALSE),"")</f>
        <v>551.87730734566071</v>
      </c>
      <c r="K6" s="70">
        <f>IFERROR(VLOOKUP($A6,'Arranjos Consolidados'!$E$2:$BM$302,K$2,FALSE),"")</f>
        <v>76.25962457754045</v>
      </c>
      <c r="L6" s="7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9">
        <f>IFERROR(VLOOKUP($A6,'Arranjos Consolidados'!$E$2:$BM$302,X$2,FALSE),"")</f>
        <v>0</v>
      </c>
      <c r="Y6" s="70">
        <f>IFERROR(VLOOKUP($A6,'Arranjos Consolidados'!$E$2:$BM$302,Y$2,FALSE),"")</f>
        <v>339.87078211483163</v>
      </c>
      <c r="Z6" s="69">
        <f>IFERROR(VLOOKUP($A6,'Arranjos Consolidados'!$E$2:$BM$302,Z$2,FALSE),"")</f>
        <v>0.70999999999999985</v>
      </c>
      <c r="AA6" s="69">
        <f>IFERROR(VLOOKUP($A6,'Arranjos Consolidados'!$E$2:$BM$302,AA$2,FALSE),"")</f>
        <v>306.8646896632178</v>
      </c>
      <c r="AB6" s="70">
        <f>IFERROR(VLOOKUP($A6,'Arranjos Consolidados'!$E$2:$BM$302,AB$2,FALSE),"")</f>
        <v>141.68197963989337</v>
      </c>
      <c r="AC6" s="69">
        <f>IFERROR(VLOOKUP($A6,'Arranjos Consolidados'!$E$2:$BM$302,AC$2,FALSE),"")</f>
        <v>-16.541034108483725</v>
      </c>
      <c r="AD6" s="69">
        <f>IFERROR(VLOOKUP($A6,'Arranjos Consolidados'!$E$2:$BM$302,AD$2,FALSE),"")</f>
        <v>0</v>
      </c>
      <c r="AE6" s="69">
        <f>IFERROR(VLOOKUP($A6,'Arranjos Consolidados'!$E$2:$BM$302,AE$2,FALSE),"")</f>
        <v>0</v>
      </c>
      <c r="AF6" s="69">
        <f>IFERROR(VLOOKUP($A6,'Arranjos Consolidados'!$E$2:$BM$302,AF$2,FALSE),"")</f>
        <v>-23.680176781409752</v>
      </c>
      <c r="AG6" s="69">
        <f>IFERROR(VLOOKUP($A6,'Arranjos Consolidados'!$E$2:$BM$302,AG$2,FALSE),"")</f>
        <v>-101.46076874999999</v>
      </c>
      <c r="AH6" s="69">
        <f>IFERROR(VLOOKUP($A6,'Arranjos Consolidados'!$E$2:$BM$302,AH$2,FALSE),"")</f>
        <v>0</v>
      </c>
      <c r="AI6" s="69">
        <f>IFERROR(VLOOKUP($A6,'Arranjos Consolidados'!$E$2:$BM$302,AI$2,FALSE),"")</f>
        <v>0</v>
      </c>
      <c r="AJ6" s="69">
        <f>IFERROR(VLOOKUP($A6,'Arranjos Consolidados'!$E$2:$BM$302,AJ$2,FALSE),"")</f>
        <v>0</v>
      </c>
      <c r="AK6" s="69">
        <f>IFERROR(VLOOKUP($A6,'Arranjos Consolidados'!$E$2:$BM$302,AK$2,FALSE),"")</f>
        <v>0</v>
      </c>
      <c r="AL6" s="69">
        <f>IFERROR(VLOOKUP($A6,'Arranjos Consolidados'!$E$2:$BM$302,AL$2,FALSE),"")</f>
        <v>0.46175338503260421</v>
      </c>
      <c r="AM6" s="69">
        <f>IFERROR(VLOOKUP($A6,'Arranjos Consolidados'!$E$2:$BM$302,AM$2,FALSE),"")</f>
        <v>505.76349213815604</v>
      </c>
      <c r="AN6" s="69">
        <f>IFERROR(VLOOKUP($A6,'Arranjos Consolidados'!$E$2:$BM$302,AN$2,FALSE),"")</f>
        <v>40.221210889893477</v>
      </c>
      <c r="AO6" s="69">
        <f>IFERROR(VLOOKUP($A6,'Arranjos Consolidados'!$E$2:$BM$302,AO$2,FALSE),"")</f>
        <v>16.541034108483725</v>
      </c>
      <c r="AP6" s="69">
        <f>IFERROR(VLOOKUP($A6,'Arranjos Consolidados'!$E$2:$BM$302,AP$2,FALSE),"")</f>
        <v>0</v>
      </c>
      <c r="AQ6" s="69">
        <f>IFERROR(VLOOKUP($A6,'Arranjos Consolidados'!$E$2:$BM$302,AQ$2,FALSE),"")</f>
        <v>0</v>
      </c>
      <c r="AR6" s="69">
        <f>IFERROR(VLOOKUP($A6,'Arranjos Consolidados'!$E$2:$BM$302,AR$2,FALSE),"")</f>
        <v>23.680176781409752</v>
      </c>
      <c r="AS6" s="69">
        <f>IFERROR(VLOOKUP($A6,'Arranjos Consolidados'!$E$2:$BM$302,AS$2,FALSE),"")</f>
        <v>309.86508373180277</v>
      </c>
      <c r="AT6" s="69">
        <f>IFERROR(VLOOKUP($A6,'Arranjos Consolidados'!$E$2:$BM$302,AT$2,FALSE),"")</f>
        <v>77.089298564734037</v>
      </c>
      <c r="AU6" s="69">
        <f>IFERROR(VLOOKUP($A6,'Arranjos Consolidados'!$E$2:$BM$302,AU$2,FALSE),"")</f>
        <v>77.089298564734037</v>
      </c>
      <c r="AV6" s="69">
        <f>IFERROR(VLOOKUP($A6,'Arranjos Consolidados'!$E$2:$BM$302,AV$2,FALSE),"")</f>
        <v>0</v>
      </c>
      <c r="AW6" s="69">
        <f>IFERROR(VLOOKUP($A6,'Arranjos Consolidados'!$E$2:$BM$302,AW$2,FALSE),"")</f>
        <v>0</v>
      </c>
      <c r="AX6" s="69">
        <f>IFERROR(VLOOKUP($A6,'Arranjos Consolidados'!$E$2:$BM$302,AX$2,FALSE),"")</f>
        <v>185.07042934688161</v>
      </c>
      <c r="AY6" s="69">
        <f>IFERROR(VLOOKUP($A6,'Arranjos Consolidados'!$E$2:$BM$302,AY$2,FALSE),"")</f>
        <v>77.861174682099431</v>
      </c>
      <c r="AZ6" s="69">
        <f>IFERROR(VLOOKUP($A6,'Arranjos Consolidados'!$E$2:$BM$302,AZ$2,FALSE),"")</f>
        <v>44.670522776992577</v>
      </c>
      <c r="BA6" s="69">
        <f>IFERROR(VLOOKUP($A6,'Arranjos Consolidados'!$E$2:$BM$302,BA$2,FALSE),"")</f>
        <v>62.538731887789602</v>
      </c>
      <c r="BB6" s="69">
        <f>IFERROR(VLOOKUP($A6,'Arranjos Consolidados'!$E$2:$BM$302,BB$2,FALSE),"")</f>
        <v>0</v>
      </c>
      <c r="BC6" s="69">
        <f>IFERROR(VLOOKUP($A6,'Arranjos Consolidados'!$E$2:$BM$302,BC$2,FALSE),"")</f>
        <v>47.705355820187087</v>
      </c>
      <c r="BD6" s="69">
        <f>IFERROR(VLOOKUP($A6,'Arranjos Consolidados'!$E$2:$BM$302,BD$2,FALSE),"")</f>
        <v>9.7777489261908066</v>
      </c>
      <c r="BE6" s="69">
        <f>IFERROR(VLOOKUP($A6,'Arranjos Consolidados'!$E$2:$BM$302,BE$2,FALSE),"")</f>
        <v>1.4901660226239124</v>
      </c>
      <c r="BF6" s="69">
        <f>IFERROR(VLOOKUP($A6,'Arranjos Consolidados'!$E$2:$BM$302,BF$2,FALSE),"")</f>
        <v>36.437440871372367</v>
      </c>
      <c r="BG6" s="69">
        <f>IFERROR(VLOOKUP($A6,'Arranjos Consolidados'!$E$2:$BM$302,BG$2,FALSE),"")</f>
        <v>0</v>
      </c>
      <c r="BH6" s="69">
        <f>IFERROR(VLOOKUP($A6,'Arranjos Consolidados'!$E$2:$BM$302,BH$2,FALSE),"")</f>
        <v>350.0862946216962</v>
      </c>
      <c r="BI6" s="69">
        <f>IFERROR(VLOOKUP($A6,'Arranjos Consolidados'!$E$2:$BM$302,BI$2,FALSE),"")</f>
        <v>491.76827426158957</v>
      </c>
      <c r="BJ6" s="69">
        <f>IFERROR(VLOOKUP($A6,'Arranjos Consolidados'!$E$2:$BM$302,BJ$2,FALSE),"")</f>
        <v>1.1413070869985689</v>
      </c>
      <c r="BK6" s="69">
        <f>IFERROR(VLOOKUP($A6,'Arranjos Consolidados'!$E$2:$BM$302,BK$2,FALSE),"")</f>
        <v>0.69281790354129835</v>
      </c>
    </row>
    <row r="7" spans="1:63" ht="16.5" x14ac:dyDescent="0.25">
      <c r="A7" s="50" t="s">
        <v>10205</v>
      </c>
      <c r="B7" s="52">
        <f>'Banco de Dados'!$I$29</f>
        <v>500</v>
      </c>
      <c r="C7" s="51">
        <f>'Banco de Dados'!$I$30/100</f>
        <v>0.86</v>
      </c>
      <c r="D7" s="69">
        <f>IFERROR(VLOOKUP($A7,'Arranjos Consolidados'!$E$2:$BM$302,D$2,FALSE),"")</f>
        <v>165293</v>
      </c>
      <c r="E7" s="69">
        <f>IFERROR(VLOOKUP($A7,'Arranjos Consolidados'!$E$2:$BM$302,E$2,FALSE),"")</f>
        <v>0.89713268816379099</v>
      </c>
      <c r="F7" s="69">
        <f>IFERROR(VLOOKUP($A7,'Arranjos Consolidados'!$E$2:$BM$302,F$2,FALSE),"")</f>
        <v>159.99999999999997</v>
      </c>
      <c r="G7" s="70">
        <f>IFERROR(VLOOKUP($A7,'Arranjos Consolidados'!$E$2:$BM$302,G$2,FALSE),"")</f>
        <v>506.35144984849319</v>
      </c>
      <c r="H7" s="72">
        <f>IFERROR(VLOOKUP($A7,'Arranjos Consolidados'!$E$2:$BM$302,H$2,FALSE),"")</f>
        <v>0.71354272181532186</v>
      </c>
      <c r="I7" s="69">
        <f>IFERROR(VLOOKUP($A7,'Arranjos Consolidados'!$E$2:$BM$302,I$2,FALSE),"")</f>
        <v>35</v>
      </c>
      <c r="J7" s="70">
        <f>IFERROR(VLOOKUP($A7,'Arranjos Consolidados'!$E$2:$BM$302,J$2,FALSE),"")</f>
        <v>587.16925648034157</v>
      </c>
      <c r="K7" s="70">
        <f>IFERROR(VLOOKUP($A7,'Arranjos Consolidados'!$E$2:$BM$302,K$2,FALSE),"")</f>
        <v>79.824632423838082</v>
      </c>
      <c r="L7" s="7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9">
        <f>IFERROR(VLOOKUP($A7,'Arranjos Consolidados'!$E$2:$BM$302,X$2,FALSE),"")</f>
        <v>0</v>
      </c>
      <c r="Y7" s="70">
        <f>IFERROR(VLOOKUP($A7,'Arranjos Consolidados'!$E$2:$BM$302,Y$2,FALSE),"")</f>
        <v>339.87496322094887</v>
      </c>
      <c r="Z7" s="69">
        <f>IFERROR(VLOOKUP($A7,'Arranjos Consolidados'!$E$2:$BM$302,Z$2,FALSE),"")</f>
        <v>0.71</v>
      </c>
      <c r="AA7" s="69">
        <f>IFERROR(VLOOKUP($A7,'Arranjos Consolidados'!$E$2:$BM$302,AA$2,FALSE),"")</f>
        <v>307.41769015945761</v>
      </c>
      <c r="AB7" s="70">
        <f>IFERROR(VLOOKUP($A7,'Arranjos Consolidados'!$E$2:$BM$302,AB$2,FALSE),"")</f>
        <v>141.65120353191338</v>
      </c>
      <c r="AC7" s="69">
        <f>IFERROR(VLOOKUP($A7,'Arranjos Consolidados'!$E$2:$BM$302,AC$2,FALSE),"")</f>
        <v>-17.033043544121316</v>
      </c>
      <c r="AD7" s="69">
        <f>IFERROR(VLOOKUP($A7,'Arranjos Consolidados'!$E$2:$BM$302,AD$2,FALSE),"")</f>
        <v>0</v>
      </c>
      <c r="AE7" s="69">
        <f>IFERROR(VLOOKUP($A7,'Arranjos Consolidados'!$E$2:$BM$302,AE$2,FALSE),"")</f>
        <v>0</v>
      </c>
      <c r="AF7" s="69">
        <f>IFERROR(VLOOKUP($A7,'Arranjos Consolidados'!$E$2:$BM$302,AF$2,FALSE),"")</f>
        <v>-23.157391237792112</v>
      </c>
      <c r="AG7" s="69">
        <f>IFERROR(VLOOKUP($A7,'Arranjos Consolidados'!$E$2:$BM$302,AG$2,FALSE),"")</f>
        <v>-101.46076874999999</v>
      </c>
      <c r="AH7" s="69">
        <f>IFERROR(VLOOKUP($A7,'Arranjos Consolidados'!$E$2:$BM$302,AH$2,FALSE),"")</f>
        <v>0</v>
      </c>
      <c r="AI7" s="69">
        <f>IFERROR(VLOOKUP($A7,'Arranjos Consolidados'!$E$2:$BM$302,AI$2,FALSE),"")</f>
        <v>0</v>
      </c>
      <c r="AJ7" s="69">
        <f>IFERROR(VLOOKUP($A7,'Arranjos Consolidados'!$E$2:$BM$302,AJ$2,FALSE),"")</f>
        <v>0</v>
      </c>
      <c r="AK7" s="69">
        <f>IFERROR(VLOOKUP($A7,'Arranjos Consolidados'!$E$2:$BM$302,AK$2,FALSE),"")</f>
        <v>0</v>
      </c>
      <c r="AL7" s="69">
        <f>IFERROR(VLOOKUP($A7,'Arranjos Consolidados'!$E$2:$BM$302,AL$2,FALSE),"")</f>
        <v>0.46078842070502452</v>
      </c>
      <c r="AM7" s="69">
        <f>IFERROR(VLOOKUP($A7,'Arranjos Consolidados'!$E$2:$BM$302,AM$2,FALSE),"")</f>
        <v>506.35144984849319</v>
      </c>
      <c r="AN7" s="69">
        <f>IFERROR(VLOOKUP($A7,'Arranjos Consolidados'!$E$2:$BM$302,AN$2,FALSE),"")</f>
        <v>40.190434781913424</v>
      </c>
      <c r="AO7" s="69">
        <f>IFERROR(VLOOKUP($A7,'Arranjos Consolidados'!$E$2:$BM$302,AO$2,FALSE),"")</f>
        <v>17.033043544121316</v>
      </c>
      <c r="AP7" s="69">
        <f>IFERROR(VLOOKUP($A7,'Arranjos Consolidados'!$E$2:$BM$302,AP$2,FALSE),"")</f>
        <v>0</v>
      </c>
      <c r="AQ7" s="69">
        <f>IFERROR(VLOOKUP($A7,'Arranjos Consolidados'!$E$2:$BM$302,AQ$2,FALSE),"")</f>
        <v>0</v>
      </c>
      <c r="AR7" s="69">
        <f>IFERROR(VLOOKUP($A7,'Arranjos Consolidados'!$E$2:$BM$302,AR$2,FALSE),"")</f>
        <v>23.157391237792112</v>
      </c>
      <c r="AS7" s="69">
        <f>IFERROR(VLOOKUP($A7,'Arranjos Consolidados'!$E$2:$BM$302,AS$2,FALSE),"")</f>
        <v>323.31992815799407</v>
      </c>
      <c r="AT7" s="69">
        <f>IFERROR(VLOOKUP($A7,'Arranjos Consolidados'!$E$2:$BM$302,AT$2,FALSE),"")</f>
        <v>77.904966587645205</v>
      </c>
      <c r="AU7" s="69">
        <f>IFERROR(VLOOKUP($A7,'Arranjos Consolidados'!$E$2:$BM$302,AU$2,FALSE),"")</f>
        <v>77.904966587645205</v>
      </c>
      <c r="AV7" s="69">
        <f>IFERROR(VLOOKUP($A7,'Arranjos Consolidados'!$E$2:$BM$302,AV$2,FALSE),"")</f>
        <v>0</v>
      </c>
      <c r="AW7" s="69">
        <f>IFERROR(VLOOKUP($A7,'Arranjos Consolidados'!$E$2:$BM$302,AW$2,FALSE),"")</f>
        <v>0</v>
      </c>
      <c r="AX7" s="69">
        <f>IFERROR(VLOOKUP($A7,'Arranjos Consolidados'!$E$2:$BM$302,AX$2,FALSE),"")</f>
        <v>197.77167707404641</v>
      </c>
      <c r="AY7" s="69">
        <f>IFERROR(VLOOKUP($A7,'Arranjos Consolidados'!$E$2:$BM$302,AY$2,FALSE),"")</f>
        <v>77.861174682099403</v>
      </c>
      <c r="AZ7" s="69">
        <f>IFERROR(VLOOKUP($A7,'Arranjos Consolidados'!$E$2:$BM$302,AZ$2,FALSE),"")</f>
        <v>49.962709329977898</v>
      </c>
      <c r="BA7" s="69">
        <f>IFERROR(VLOOKUP($A7,'Arranjos Consolidados'!$E$2:$BM$302,BA$2,FALSE),"")</f>
        <v>69.947793061969065</v>
      </c>
      <c r="BB7" s="69">
        <f>IFERROR(VLOOKUP($A7,'Arranjos Consolidados'!$E$2:$BM$302,BB$2,FALSE),"")</f>
        <v>0</v>
      </c>
      <c r="BC7" s="69">
        <f>IFERROR(VLOOKUP($A7,'Arranjos Consolidados'!$E$2:$BM$302,BC$2,FALSE),"")</f>
        <v>47.643284496302513</v>
      </c>
      <c r="BD7" s="69">
        <f>IFERROR(VLOOKUP($A7,'Arranjos Consolidados'!$E$2:$BM$302,BD$2,FALSE),"")</f>
        <v>9.7640352650908664</v>
      </c>
      <c r="BE7" s="69">
        <f>IFERROR(VLOOKUP($A7,'Arranjos Consolidados'!$E$2:$BM$302,BE$2,FALSE),"")</f>
        <v>1.4901660226239122</v>
      </c>
      <c r="BF7" s="69">
        <f>IFERROR(VLOOKUP($A7,'Arranjos Consolidados'!$E$2:$BM$302,BF$2,FALSE),"")</f>
        <v>36.389083208587728</v>
      </c>
      <c r="BG7" s="69">
        <f>IFERROR(VLOOKUP($A7,'Arranjos Consolidados'!$E$2:$BM$302,BG$2,FALSE),"")</f>
        <v>0</v>
      </c>
      <c r="BH7" s="69">
        <f>IFERROR(VLOOKUP($A7,'Arranjos Consolidados'!$E$2:$BM$302,BH$2,FALSE),"")</f>
        <v>363.51036293990757</v>
      </c>
      <c r="BI7" s="69">
        <f>IFERROR(VLOOKUP($A7,'Arranjos Consolidados'!$E$2:$BM$302,BI$2,FALSE),"")</f>
        <v>505.16156647182095</v>
      </c>
      <c r="BJ7" s="69">
        <f>IFERROR(VLOOKUP($A7,'Arranjos Consolidados'!$E$2:$BM$302,BJ$2,FALSE),"")</f>
        <v>1.1805894514943778</v>
      </c>
      <c r="BK7" s="69">
        <f>IFERROR(VLOOKUP($A7,'Arranjos Consolidados'!$E$2:$BM$302,BK$2,FALSE),"")</f>
        <v>0.71354272181532186</v>
      </c>
    </row>
    <row r="8" spans="1:63" ht="16.5" x14ac:dyDescent="0.25">
      <c r="A8" s="50" t="s">
        <v>10195</v>
      </c>
      <c r="B8" s="52">
        <f>'Banco de Dados'!$I$29</f>
        <v>500</v>
      </c>
      <c r="C8" s="51">
        <f>'Banco de Dados'!$I$30/100</f>
        <v>0.86</v>
      </c>
      <c r="D8" s="69">
        <f>IFERROR(VLOOKUP($A8,'Arranjos Consolidados'!$E$2:$BM$302,D$2,FALSE),"")</f>
        <v>659321</v>
      </c>
      <c r="E8" s="69">
        <f>IFERROR(VLOOKUP($A8,'Arranjos Consolidados'!$E$2:$BM$302,E$2,FALSE),"")</f>
        <v>0.89712319853843836</v>
      </c>
      <c r="F8" s="69">
        <f>IFERROR(VLOOKUP($A8,'Arranjos Consolidados'!$E$2:$BM$302,F$2,FALSE),"")</f>
        <v>160</v>
      </c>
      <c r="G8" s="70">
        <f>IFERROR(VLOOKUP($A8,'Arranjos Consolidados'!$E$2:$BM$302,G$2,FALSE),"")</f>
        <v>482.03623532955328</v>
      </c>
      <c r="H8" s="72">
        <f>IFERROR(VLOOKUP($A8,'Arranjos Consolidados'!$E$2:$BM$302,H$2,FALSE),"")</f>
        <v>0.56637018892248214</v>
      </c>
      <c r="I8" s="69">
        <f>IFERROR(VLOOKUP($A8,'Arranjos Consolidados'!$E$2:$BM$302,I$2,FALSE),"")</f>
        <v>35</v>
      </c>
      <c r="J8" s="70">
        <f>IFERROR(VLOOKUP($A8,'Arranjos Consolidados'!$E$2:$BM$302,J$2,FALSE),"")</f>
        <v>390.50456992442491</v>
      </c>
      <c r="K8" s="70">
        <f>IFERROR(VLOOKUP($A8,'Arranjos Consolidados'!$E$2:$BM$302,K$2,FALSE),"")</f>
        <v>45.367348140794775</v>
      </c>
      <c r="L8" s="7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9">
        <f>IFERROR(VLOOKUP($A8,'Arranjos Consolidados'!$E$2:$BM$302,X$2,FALSE),"")</f>
        <v>0</v>
      </c>
      <c r="Y8" s="70">
        <f>IFERROR(VLOOKUP($A8,'Arranjos Consolidados'!$E$2:$BM$302,Y$2,FALSE),"")</f>
        <v>339.87</v>
      </c>
      <c r="Z8" s="69">
        <f>IFERROR(VLOOKUP($A8,'Arranjos Consolidados'!$E$2:$BM$302,Z$2,FALSE),"")</f>
        <v>0.71</v>
      </c>
      <c r="AA8" s="69">
        <f>IFERROR(VLOOKUP($A8,'Arranjos Consolidados'!$E$2:$BM$302,AA$2,FALSE),"")</f>
        <v>307.22677807413692</v>
      </c>
      <c r="AB8" s="70">
        <f>IFERROR(VLOOKUP($A8,'Arranjos Consolidados'!$E$2:$BM$302,AB$2,FALSE),"")</f>
        <v>165.77054274458362</v>
      </c>
      <c r="AC8" s="69">
        <f>IFERROR(VLOOKUP($A8,'Arranjos Consolidados'!$E$2:$BM$302,AC$2,FALSE),"")</f>
        <v>18.953601922153702</v>
      </c>
      <c r="AD8" s="69">
        <f>IFERROR(VLOOKUP($A8,'Arranjos Consolidados'!$E$2:$BM$302,AD$2,FALSE),"")</f>
        <v>-2.8535227846726419</v>
      </c>
      <c r="AE8" s="69">
        <f>IFERROR(VLOOKUP($A8,'Arranjos Consolidados'!$E$2:$BM$302,AE$2,FALSE),"")</f>
        <v>-5.8554186148467222</v>
      </c>
      <c r="AF8" s="69">
        <f>IFERROR(VLOOKUP($A8,'Arranjos Consolidados'!$E$2:$BM$302,AF$2,FALSE),"")</f>
        <v>0</v>
      </c>
      <c r="AG8" s="69">
        <f>IFERROR(VLOOKUP($A8,'Arranjos Consolidados'!$E$2:$BM$302,AG$2,FALSE),"")</f>
        <v>-101.46076874999997</v>
      </c>
      <c r="AH8" s="69">
        <f>IFERROR(VLOOKUP($A8,'Arranjos Consolidados'!$E$2:$BM$302,AH$2,FALSE),"")</f>
        <v>0</v>
      </c>
      <c r="AI8" s="69">
        <f>IFERROR(VLOOKUP($A8,'Arranjos Consolidados'!$E$2:$BM$302,AI$2,FALSE),"")</f>
        <v>-55.196969467217961</v>
      </c>
      <c r="AJ8" s="69">
        <f>IFERROR(VLOOKUP($A8,'Arranjos Consolidados'!$E$2:$BM$302,AJ$2,FALSE),"")</f>
        <v>0</v>
      </c>
      <c r="AK8" s="69">
        <f>IFERROR(VLOOKUP($A8,'Arranjos Consolidados'!$E$2:$BM$302,AK$2,FALSE),"")</f>
        <v>-19.357465049999991</v>
      </c>
      <c r="AL8" s="69">
        <f>IFERROR(VLOOKUP($A8,'Arranjos Consolidados'!$E$2:$BM$302,AL$2,FALSE),"")</f>
        <v>0.53957061875830858</v>
      </c>
      <c r="AM8" s="69">
        <f>IFERROR(VLOOKUP($A8,'Arranjos Consolidados'!$E$2:$BM$302,AM$2,FALSE),"")</f>
        <v>482.03623532955328</v>
      </c>
      <c r="AN8" s="69">
        <f>IFERROR(VLOOKUP($A8,'Arranjos Consolidados'!$E$2:$BM$302,AN$2,FALSE),"")</f>
        <v>0</v>
      </c>
      <c r="AO8" s="69">
        <f>IFERROR(VLOOKUP($A8,'Arranjos Consolidados'!$E$2:$BM$302,AO$2,FALSE),"")</f>
        <v>0</v>
      </c>
      <c r="AP8" s="69">
        <f>IFERROR(VLOOKUP($A8,'Arranjos Consolidados'!$E$2:$BM$302,AP$2,FALSE),"")</f>
        <v>0</v>
      </c>
      <c r="AQ8" s="69">
        <f>IFERROR(VLOOKUP($A8,'Arranjos Consolidados'!$E$2:$BM$302,AQ$2,FALSE),"")</f>
        <v>0</v>
      </c>
      <c r="AR8" s="69">
        <f>IFERROR(VLOOKUP($A8,'Arranjos Consolidados'!$E$2:$BM$302,AR$2,FALSE),"")</f>
        <v>0</v>
      </c>
      <c r="AS8" s="69">
        <f>IFERROR(VLOOKUP($A8,'Arranjos Consolidados'!$E$2:$BM$302,AS$2,FALSE),"")</f>
        <v>249.46718900063439</v>
      </c>
      <c r="AT8" s="69">
        <f>IFERROR(VLOOKUP($A8,'Arranjos Consolidados'!$E$2:$BM$302,AT$2,FALSE),"")</f>
        <v>58.138247985755498</v>
      </c>
      <c r="AU8" s="69">
        <f>IFERROR(VLOOKUP($A8,'Arranjos Consolidados'!$E$2:$BM$302,AU$2,FALSE),"")</f>
        <v>58.138247985755498</v>
      </c>
      <c r="AV8" s="69">
        <f>IFERROR(VLOOKUP($A8,'Arranjos Consolidados'!$E$2:$BM$302,AV$2,FALSE),"")</f>
        <v>0</v>
      </c>
      <c r="AW8" s="69">
        <f>IFERROR(VLOOKUP($A8,'Arranjos Consolidados'!$E$2:$BM$302,AW$2,FALSE),"")</f>
        <v>0</v>
      </c>
      <c r="AX8" s="69">
        <f>IFERROR(VLOOKUP($A8,'Arranjos Consolidados'!$E$2:$BM$302,AX$2,FALSE),"")</f>
        <v>134.59007694571139</v>
      </c>
      <c r="AY8" s="69">
        <f>IFERROR(VLOOKUP($A8,'Arranjos Consolidados'!$E$2:$BM$302,AY$2,FALSE),"")</f>
        <v>77.861174682099374</v>
      </c>
      <c r="AZ8" s="69">
        <f>IFERROR(VLOOKUP($A8,'Arranjos Consolidados'!$E$2:$BM$302,AZ$2,FALSE),"")</f>
        <v>23.637042609838353</v>
      </c>
      <c r="BA8" s="69">
        <f>IFERROR(VLOOKUP($A8,'Arranjos Consolidados'!$E$2:$BM$302,BA$2,FALSE),"")</f>
        <v>33.091859653773689</v>
      </c>
      <c r="BB8" s="69">
        <f>IFERROR(VLOOKUP($A8,'Arranjos Consolidados'!$E$2:$BM$302,BB$2,FALSE),"")</f>
        <v>0</v>
      </c>
      <c r="BC8" s="69">
        <f>IFERROR(VLOOKUP($A8,'Arranjos Consolidados'!$E$2:$BM$302,BC$2,FALSE),"")</f>
        <v>56.738864069167526</v>
      </c>
      <c r="BD8" s="69">
        <f>IFERROR(VLOOKUP($A8,'Arranjos Consolidados'!$E$2:$BM$302,BD$2,FALSE),"")</f>
        <v>4.9602307608892211</v>
      </c>
      <c r="BE8" s="69">
        <f>IFERROR(VLOOKUP($A8,'Arranjos Consolidados'!$E$2:$BM$302,BE$2,FALSE),"")</f>
        <v>1.4901660226239113</v>
      </c>
      <c r="BF8" s="69">
        <f>IFERROR(VLOOKUP($A8,'Arranjos Consolidados'!$E$2:$BM$302,BF$2,FALSE),"")</f>
        <v>50.288467285654392</v>
      </c>
      <c r="BG8" s="69">
        <f>IFERROR(VLOOKUP($A8,'Arranjos Consolidados'!$E$2:$BM$302,BG$2,FALSE),"")</f>
        <v>0</v>
      </c>
      <c r="BH8" s="69">
        <f>IFERROR(VLOOKUP($A8,'Arranjos Consolidados'!$E$2:$BM$302,BH$2,FALSE),"")</f>
        <v>249.46718900063439</v>
      </c>
      <c r="BI8" s="69">
        <f>IFERROR(VLOOKUP($A8,'Arranjos Consolidados'!$E$2:$BM$302,BI$2,FALSE),"")</f>
        <v>415.23773174521807</v>
      </c>
      <c r="BJ8" s="69">
        <f>IFERROR(VLOOKUP($A8,'Arranjos Consolidados'!$E$2:$BM$302,BJ$2,FALSE),"")</f>
        <v>0.88863007118865422</v>
      </c>
      <c r="BK8" s="69">
        <f>IFERROR(VLOOKUP($A8,'Arranjos Consolidados'!$E$2:$BM$302,BK$2,FALSE),"")</f>
        <v>0.56637018892248214</v>
      </c>
    </row>
    <row r="9" spans="1:63" ht="16.5" x14ac:dyDescent="0.25">
      <c r="A9" s="50" t="s">
        <v>10198</v>
      </c>
      <c r="B9" s="52">
        <f>'Banco de Dados'!$I$29</f>
        <v>500</v>
      </c>
      <c r="C9" s="51">
        <f>'Banco de Dados'!$I$30/100</f>
        <v>0.86</v>
      </c>
      <c r="D9" s="69">
        <f>IFERROR(VLOOKUP($A9,'Arranjos Consolidados'!$E$2:$BM$302,D$2,FALSE),"")</f>
        <v>659321</v>
      </c>
      <c r="E9" s="69">
        <f>IFERROR(VLOOKUP($A9,'Arranjos Consolidados'!$E$2:$BM$302,E$2,FALSE),"")</f>
        <v>0.89712319853843836</v>
      </c>
      <c r="F9" s="69">
        <f>IFERROR(VLOOKUP($A9,'Arranjos Consolidados'!$E$2:$BM$302,F$2,FALSE),"")</f>
        <v>160</v>
      </c>
      <c r="G9" s="70">
        <f>IFERROR(VLOOKUP($A9,'Arranjos Consolidados'!$E$2:$BM$302,G$2,FALSE),"")</f>
        <v>482.03623532955328</v>
      </c>
      <c r="H9" s="72">
        <f>IFERROR(VLOOKUP($A9,'Arranjos Consolidados'!$E$2:$BM$302,H$2,FALSE),"")</f>
        <v>0.56637018892248214</v>
      </c>
      <c r="I9" s="69">
        <f>IFERROR(VLOOKUP($A9,'Arranjos Consolidados'!$E$2:$BM$302,I$2,FALSE),"")</f>
        <v>35</v>
      </c>
      <c r="J9" s="70">
        <f>IFERROR(VLOOKUP($A9,'Arranjos Consolidados'!$E$2:$BM$302,J$2,FALSE),"")</f>
        <v>390.50456992442491</v>
      </c>
      <c r="K9" s="70">
        <f>IFERROR(VLOOKUP($A9,'Arranjos Consolidados'!$E$2:$BM$302,K$2,FALSE),"")</f>
        <v>45.367348140794775</v>
      </c>
      <c r="L9" s="7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9">
        <f>IFERROR(VLOOKUP($A9,'Arranjos Consolidados'!$E$2:$BM$302,X$2,FALSE),"")</f>
        <v>0</v>
      </c>
      <c r="Y9" s="70">
        <f>IFERROR(VLOOKUP($A9,'Arranjos Consolidados'!$E$2:$BM$302,Y$2,FALSE),"")</f>
        <v>339.87</v>
      </c>
      <c r="Z9" s="69">
        <f>IFERROR(VLOOKUP($A9,'Arranjos Consolidados'!$E$2:$BM$302,Z$2,FALSE),"")</f>
        <v>0.71</v>
      </c>
      <c r="AA9" s="69">
        <f>IFERROR(VLOOKUP($A9,'Arranjos Consolidados'!$E$2:$BM$302,AA$2,FALSE),"")</f>
        <v>307.22677807413692</v>
      </c>
      <c r="AB9" s="70">
        <f>IFERROR(VLOOKUP($A9,'Arranjos Consolidados'!$E$2:$BM$302,AB$2,FALSE),"")</f>
        <v>165.77054274458362</v>
      </c>
      <c r="AC9" s="69">
        <f>IFERROR(VLOOKUP($A9,'Arranjos Consolidados'!$E$2:$BM$302,AC$2,FALSE),"")</f>
        <v>18.953601922153702</v>
      </c>
      <c r="AD9" s="69">
        <f>IFERROR(VLOOKUP($A9,'Arranjos Consolidados'!$E$2:$BM$302,AD$2,FALSE),"")</f>
        <v>-2.8535227846726419</v>
      </c>
      <c r="AE9" s="69">
        <f>IFERROR(VLOOKUP($A9,'Arranjos Consolidados'!$E$2:$BM$302,AE$2,FALSE),"")</f>
        <v>-5.8554186148467222</v>
      </c>
      <c r="AF9" s="69">
        <f>IFERROR(VLOOKUP($A9,'Arranjos Consolidados'!$E$2:$BM$302,AF$2,FALSE),"")</f>
        <v>0</v>
      </c>
      <c r="AG9" s="69">
        <f>IFERROR(VLOOKUP($A9,'Arranjos Consolidados'!$E$2:$BM$302,AG$2,FALSE),"")</f>
        <v>-101.46076874999997</v>
      </c>
      <c r="AH9" s="69">
        <f>IFERROR(VLOOKUP($A9,'Arranjos Consolidados'!$E$2:$BM$302,AH$2,FALSE),"")</f>
        <v>0</v>
      </c>
      <c r="AI9" s="69">
        <f>IFERROR(VLOOKUP($A9,'Arranjos Consolidados'!$E$2:$BM$302,AI$2,FALSE),"")</f>
        <v>-55.196969467217961</v>
      </c>
      <c r="AJ9" s="69">
        <f>IFERROR(VLOOKUP($A9,'Arranjos Consolidados'!$E$2:$BM$302,AJ$2,FALSE),"")</f>
        <v>0</v>
      </c>
      <c r="AK9" s="69">
        <f>IFERROR(VLOOKUP($A9,'Arranjos Consolidados'!$E$2:$BM$302,AK$2,FALSE),"")</f>
        <v>-19.357465049999991</v>
      </c>
      <c r="AL9" s="69">
        <f>IFERROR(VLOOKUP($A9,'Arranjos Consolidados'!$E$2:$BM$302,AL$2,FALSE),"")</f>
        <v>0.53957061875830858</v>
      </c>
      <c r="AM9" s="69">
        <f>IFERROR(VLOOKUP($A9,'Arranjos Consolidados'!$E$2:$BM$302,AM$2,FALSE),"")</f>
        <v>482.03623532955328</v>
      </c>
      <c r="AN9" s="69">
        <f>IFERROR(VLOOKUP($A9,'Arranjos Consolidados'!$E$2:$BM$302,AN$2,FALSE),"")</f>
        <v>0</v>
      </c>
      <c r="AO9" s="69">
        <f>IFERROR(VLOOKUP($A9,'Arranjos Consolidados'!$E$2:$BM$302,AO$2,FALSE),"")</f>
        <v>0</v>
      </c>
      <c r="AP9" s="69">
        <f>IFERROR(VLOOKUP($A9,'Arranjos Consolidados'!$E$2:$BM$302,AP$2,FALSE),"")</f>
        <v>0</v>
      </c>
      <c r="AQ9" s="69">
        <f>IFERROR(VLOOKUP($A9,'Arranjos Consolidados'!$E$2:$BM$302,AQ$2,FALSE),"")</f>
        <v>0</v>
      </c>
      <c r="AR9" s="69">
        <f>IFERROR(VLOOKUP($A9,'Arranjos Consolidados'!$E$2:$BM$302,AR$2,FALSE),"")</f>
        <v>0</v>
      </c>
      <c r="AS9" s="69">
        <f>IFERROR(VLOOKUP($A9,'Arranjos Consolidados'!$E$2:$BM$302,AS$2,FALSE),"")</f>
        <v>249.46718900063439</v>
      </c>
      <c r="AT9" s="69">
        <f>IFERROR(VLOOKUP($A9,'Arranjos Consolidados'!$E$2:$BM$302,AT$2,FALSE),"")</f>
        <v>58.138247985755498</v>
      </c>
      <c r="AU9" s="69">
        <f>IFERROR(VLOOKUP($A9,'Arranjos Consolidados'!$E$2:$BM$302,AU$2,FALSE),"")</f>
        <v>58.138247985755498</v>
      </c>
      <c r="AV9" s="69">
        <f>IFERROR(VLOOKUP($A9,'Arranjos Consolidados'!$E$2:$BM$302,AV$2,FALSE),"")</f>
        <v>0</v>
      </c>
      <c r="AW9" s="69">
        <f>IFERROR(VLOOKUP($A9,'Arranjos Consolidados'!$E$2:$BM$302,AW$2,FALSE),"")</f>
        <v>0</v>
      </c>
      <c r="AX9" s="69">
        <f>IFERROR(VLOOKUP($A9,'Arranjos Consolidados'!$E$2:$BM$302,AX$2,FALSE),"")</f>
        <v>134.59007694571139</v>
      </c>
      <c r="AY9" s="69">
        <f>IFERROR(VLOOKUP($A9,'Arranjos Consolidados'!$E$2:$BM$302,AY$2,FALSE),"")</f>
        <v>77.861174682099374</v>
      </c>
      <c r="AZ9" s="69">
        <f>IFERROR(VLOOKUP($A9,'Arranjos Consolidados'!$E$2:$BM$302,AZ$2,FALSE),"")</f>
        <v>23.637042609838353</v>
      </c>
      <c r="BA9" s="69">
        <f>IFERROR(VLOOKUP($A9,'Arranjos Consolidados'!$E$2:$BM$302,BA$2,FALSE),"")</f>
        <v>33.091859653773689</v>
      </c>
      <c r="BB9" s="69">
        <f>IFERROR(VLOOKUP($A9,'Arranjos Consolidados'!$E$2:$BM$302,BB$2,FALSE),"")</f>
        <v>0</v>
      </c>
      <c r="BC9" s="69">
        <f>IFERROR(VLOOKUP($A9,'Arranjos Consolidados'!$E$2:$BM$302,BC$2,FALSE),"")</f>
        <v>56.738864069167526</v>
      </c>
      <c r="BD9" s="69">
        <f>IFERROR(VLOOKUP($A9,'Arranjos Consolidados'!$E$2:$BM$302,BD$2,FALSE),"")</f>
        <v>4.9602307608892211</v>
      </c>
      <c r="BE9" s="69">
        <f>IFERROR(VLOOKUP($A9,'Arranjos Consolidados'!$E$2:$BM$302,BE$2,FALSE),"")</f>
        <v>1.4901660226239113</v>
      </c>
      <c r="BF9" s="69">
        <f>IFERROR(VLOOKUP($A9,'Arranjos Consolidados'!$E$2:$BM$302,BF$2,FALSE),"")</f>
        <v>50.288467285654392</v>
      </c>
      <c r="BG9" s="69">
        <f>IFERROR(VLOOKUP($A9,'Arranjos Consolidados'!$E$2:$BM$302,BG$2,FALSE),"")</f>
        <v>0</v>
      </c>
      <c r="BH9" s="69">
        <f>IFERROR(VLOOKUP($A9,'Arranjos Consolidados'!$E$2:$BM$302,BH$2,FALSE),"")</f>
        <v>249.46718900063439</v>
      </c>
      <c r="BI9" s="69">
        <f>IFERROR(VLOOKUP($A9,'Arranjos Consolidados'!$E$2:$BM$302,BI$2,FALSE),"")</f>
        <v>415.23773174521807</v>
      </c>
      <c r="BJ9" s="69">
        <f>IFERROR(VLOOKUP($A9,'Arranjos Consolidados'!$E$2:$BM$302,BJ$2,FALSE),"")</f>
        <v>0.88863007118865422</v>
      </c>
      <c r="BK9" s="69">
        <f>IFERROR(VLOOKUP($A9,'Arranjos Consolidados'!$E$2:$BM$302,BK$2,FALSE),"")</f>
        <v>0.56637018892248214</v>
      </c>
    </row>
    <row r="10" spans="1:63" ht="16.5" x14ac:dyDescent="0.25">
      <c r="A10" s="50" t="s">
        <v>10201</v>
      </c>
      <c r="B10" s="52">
        <f>'Banco de Dados'!$I$29</f>
        <v>500</v>
      </c>
      <c r="C10" s="51">
        <f>'Banco de Dados'!$I$30/100</f>
        <v>0.86</v>
      </c>
      <c r="D10" s="69">
        <f>IFERROR(VLOOKUP($A10,'Arranjos Consolidados'!$E$2:$BM$302,D$2,FALSE),"")</f>
        <v>96866</v>
      </c>
      <c r="E10" s="69">
        <f>IFERROR(VLOOKUP($A10,'Arranjos Consolidados'!$E$2:$BM$302,E$2,FALSE),"")</f>
        <v>0.8970991984690615</v>
      </c>
      <c r="F10" s="69">
        <f>IFERROR(VLOOKUP($A10,'Arranjos Consolidados'!$E$2:$BM$302,F$2,FALSE),"")</f>
        <v>160</v>
      </c>
      <c r="G10" s="70">
        <f>IFERROR(VLOOKUP($A10,'Arranjos Consolidados'!$E$2:$BM$302,G$2,FALSE),"")</f>
        <v>452.53091967042508</v>
      </c>
      <c r="H10" s="72">
        <f>IFERROR(VLOOKUP($A10,'Arranjos Consolidados'!$E$2:$BM$302,H$2,FALSE),"")</f>
        <v>0.81184138478873935</v>
      </c>
      <c r="I10" s="69">
        <f>IFERROR(VLOOKUP($A10,'Arranjos Consolidados'!$E$2:$BM$302,I$2,FALSE),"")</f>
        <v>35</v>
      </c>
      <c r="J10" s="70">
        <f>IFERROR(VLOOKUP($A10,'Arranjos Consolidados'!$E$2:$BM$302,J$2,FALSE),"")</f>
        <v>551.87730734566071</v>
      </c>
      <c r="K10" s="70">
        <f>IFERROR(VLOOKUP($A10,'Arranjos Consolidados'!$E$2:$BM$302,K$2,FALSE),"")</f>
        <v>76.25962457754045</v>
      </c>
      <c r="L10" s="7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9">
        <f>IFERROR(VLOOKUP($A10,'Arranjos Consolidados'!$E$2:$BM$302,X$2,FALSE),"")</f>
        <v>0</v>
      </c>
      <c r="Y10" s="70">
        <f>IFERROR(VLOOKUP($A10,'Arranjos Consolidados'!$E$2:$BM$302,Y$2,FALSE),"")</f>
        <v>339.87078211483163</v>
      </c>
      <c r="Z10" s="69">
        <f>IFERROR(VLOOKUP($A10,'Arranjos Consolidados'!$E$2:$BM$302,Z$2,FALSE),"")</f>
        <v>0.70999999999999985</v>
      </c>
      <c r="AA10" s="69">
        <f>IFERROR(VLOOKUP($A10,'Arranjos Consolidados'!$E$2:$BM$302,AA$2,FALSE),"")</f>
        <v>306.8646896632178</v>
      </c>
      <c r="AB10" s="70">
        <f>IFERROR(VLOOKUP($A10,'Arranjos Consolidados'!$E$2:$BM$302,AB$2,FALSE),"")</f>
        <v>194.9145521076243</v>
      </c>
      <c r="AC10" s="69">
        <f>IFERROR(VLOOKUP($A10,'Arranjos Consolidados'!$E$2:$BM$302,AC$2,FALSE),"")</f>
        <v>18.591513511234631</v>
      </c>
      <c r="AD10" s="69">
        <f>IFERROR(VLOOKUP($A10,'Arranjos Consolidados'!$E$2:$BM$302,AD$2,FALSE),"")</f>
        <v>-8.5605683540179225</v>
      </c>
      <c r="AE10" s="69">
        <f>IFERROR(VLOOKUP($A10,'Arranjos Consolidados'!$E$2:$BM$302,AE$2,FALSE),"")</f>
        <v>-17.566255844540166</v>
      </c>
      <c r="AF10" s="69">
        <f>IFERROR(VLOOKUP($A10,'Arranjos Consolidados'!$E$2:$BM$302,AF$2,FALSE),"")</f>
        <v>0</v>
      </c>
      <c r="AG10" s="69">
        <f>IFERROR(VLOOKUP($A10,'Arranjos Consolidados'!$E$2:$BM$302,AG$2,FALSE),"")</f>
        <v>-101.46076874999999</v>
      </c>
      <c r="AH10" s="69">
        <f>IFERROR(VLOOKUP($A10,'Arranjos Consolidados'!$E$2:$BM$302,AH$2,FALSE),"")</f>
        <v>0</v>
      </c>
      <c r="AI10" s="69">
        <f>IFERROR(VLOOKUP($A10,'Arranjos Consolidados'!$E$2:$BM$302,AI$2,FALSE),"")</f>
        <v>-66.561007620300927</v>
      </c>
      <c r="AJ10" s="69">
        <f>IFERROR(VLOOKUP($A10,'Arranjos Consolidados'!$E$2:$BM$302,AJ$2,FALSE),"")</f>
        <v>0</v>
      </c>
      <c r="AK10" s="69">
        <f>IFERROR(VLOOKUP($A10,'Arranjos Consolidados'!$E$2:$BM$302,AK$2,FALSE),"")</f>
        <v>-19.357465050000005</v>
      </c>
      <c r="AL10" s="69">
        <f>IFERROR(VLOOKUP($A10,'Arranjos Consolidados'!$E$2:$BM$302,AL$2,FALSE),"")</f>
        <v>0.63537034447220275</v>
      </c>
      <c r="AM10" s="69">
        <f>IFERROR(VLOOKUP($A10,'Arranjos Consolidados'!$E$2:$BM$302,AM$2,FALSE),"")</f>
        <v>452.53091967042508</v>
      </c>
      <c r="AN10" s="69">
        <f>IFERROR(VLOOKUP($A10,'Arranjos Consolidados'!$E$2:$BM$302,AN$2,FALSE),"")</f>
        <v>0</v>
      </c>
      <c r="AO10" s="69">
        <f>IFERROR(VLOOKUP($A10,'Arranjos Consolidados'!$E$2:$BM$302,AO$2,FALSE),"")</f>
        <v>0</v>
      </c>
      <c r="AP10" s="69">
        <f>IFERROR(VLOOKUP($A10,'Arranjos Consolidados'!$E$2:$BM$302,AP$2,FALSE),"")</f>
        <v>0</v>
      </c>
      <c r="AQ10" s="69">
        <f>IFERROR(VLOOKUP($A10,'Arranjos Consolidados'!$E$2:$BM$302,AQ$2,FALSE),"")</f>
        <v>0</v>
      </c>
      <c r="AR10" s="69">
        <f>IFERROR(VLOOKUP($A10,'Arranjos Consolidados'!$E$2:$BM$302,AR$2,FALSE),"")</f>
        <v>0</v>
      </c>
      <c r="AS10" s="69">
        <f>IFERROR(VLOOKUP($A10,'Arranjos Consolidados'!$E$2:$BM$302,AS$2,FALSE),"")</f>
        <v>312.95108113363011</v>
      </c>
      <c r="AT10" s="69">
        <f>IFERROR(VLOOKUP($A10,'Arranjos Consolidados'!$E$2:$BM$302,AT$2,FALSE),"")</f>
        <v>77.089298564734037</v>
      </c>
      <c r="AU10" s="69">
        <f>IFERROR(VLOOKUP($A10,'Arranjos Consolidados'!$E$2:$BM$302,AU$2,FALSE),"")</f>
        <v>77.089298564734037</v>
      </c>
      <c r="AV10" s="69">
        <f>IFERROR(VLOOKUP($A10,'Arranjos Consolidados'!$E$2:$BM$302,AV$2,FALSE),"")</f>
        <v>0</v>
      </c>
      <c r="AW10" s="69">
        <f>IFERROR(VLOOKUP($A10,'Arranjos Consolidados'!$E$2:$BM$302,AW$2,FALSE),"")</f>
        <v>0</v>
      </c>
      <c r="AX10" s="69">
        <f>IFERROR(VLOOKUP($A10,'Arranjos Consolidados'!$E$2:$BM$302,AX$2,FALSE),"")</f>
        <v>185.07042934688161</v>
      </c>
      <c r="AY10" s="69">
        <f>IFERROR(VLOOKUP($A10,'Arranjos Consolidados'!$E$2:$BM$302,AY$2,FALSE),"")</f>
        <v>77.861174682099431</v>
      </c>
      <c r="AZ10" s="69">
        <f>IFERROR(VLOOKUP($A10,'Arranjos Consolidados'!$E$2:$BM$302,AZ$2,FALSE),"")</f>
        <v>44.670522776992577</v>
      </c>
      <c r="BA10" s="69">
        <f>IFERROR(VLOOKUP($A10,'Arranjos Consolidados'!$E$2:$BM$302,BA$2,FALSE),"")</f>
        <v>62.538731887789602</v>
      </c>
      <c r="BB10" s="69">
        <f>IFERROR(VLOOKUP($A10,'Arranjos Consolidados'!$E$2:$BM$302,BB$2,FALSE),"")</f>
        <v>0</v>
      </c>
      <c r="BC10" s="69">
        <f>IFERROR(VLOOKUP($A10,'Arranjos Consolidados'!$E$2:$BM$302,BC$2,FALSE),"")</f>
        <v>50.791353222014436</v>
      </c>
      <c r="BD10" s="69">
        <f>IFERROR(VLOOKUP($A10,'Arranjos Consolidados'!$E$2:$BM$302,BD$2,FALSE),"")</f>
        <v>5.4818252926757571</v>
      </c>
      <c r="BE10" s="69">
        <f>IFERROR(VLOOKUP($A10,'Arranjos Consolidados'!$E$2:$BM$302,BE$2,FALSE),"")</f>
        <v>1.4901660226239124</v>
      </c>
      <c r="BF10" s="69">
        <f>IFERROR(VLOOKUP($A10,'Arranjos Consolidados'!$E$2:$BM$302,BF$2,FALSE),"")</f>
        <v>43.819361906714768</v>
      </c>
      <c r="BG10" s="69">
        <f>IFERROR(VLOOKUP($A10,'Arranjos Consolidados'!$E$2:$BM$302,BG$2,FALSE),"")</f>
        <v>0</v>
      </c>
      <c r="BH10" s="69">
        <f>IFERROR(VLOOKUP($A10,'Arranjos Consolidados'!$E$2:$BM$302,BH$2,FALSE),"")</f>
        <v>312.95108113363011</v>
      </c>
      <c r="BI10" s="69">
        <f>IFERROR(VLOOKUP($A10,'Arranjos Consolidados'!$E$2:$BM$302,BI$2,FALSE),"")</f>
        <v>507.86563324125444</v>
      </c>
      <c r="BJ10" s="69">
        <f>IFERROR(VLOOKUP($A10,'Arranjos Consolidados'!$E$2:$BM$302,BJ$2,FALSE),"")</f>
        <v>1.193895882346842</v>
      </c>
      <c r="BK10" s="69">
        <f>IFERROR(VLOOKUP($A10,'Arranjos Consolidados'!$E$2:$BM$302,BK$2,FALSE),"")</f>
        <v>0.81184138478873935</v>
      </c>
    </row>
    <row r="11" spans="1:63" ht="16.5" x14ac:dyDescent="0.25">
      <c r="A11" s="50" t="s">
        <v>10204</v>
      </c>
      <c r="B11" s="52">
        <f>'Banco de Dados'!$I$29</f>
        <v>500</v>
      </c>
      <c r="C11" s="51">
        <f>'Banco de Dados'!$I$30/100</f>
        <v>0.86</v>
      </c>
      <c r="D11" s="69">
        <f>IFERROR(VLOOKUP($A11,'Arranjos Consolidados'!$E$2:$BM$302,D$2,FALSE),"")</f>
        <v>165293</v>
      </c>
      <c r="E11" s="69">
        <f>IFERROR(VLOOKUP($A11,'Arranjos Consolidados'!$E$2:$BM$302,E$2,FALSE),"")</f>
        <v>0.89713268816379099</v>
      </c>
      <c r="F11" s="69">
        <f>IFERROR(VLOOKUP($A11,'Arranjos Consolidados'!$E$2:$BM$302,F$2,FALSE),"")</f>
        <v>159.99999999999997</v>
      </c>
      <c r="G11" s="70">
        <f>IFERROR(VLOOKUP($A11,'Arranjos Consolidados'!$E$2:$BM$302,G$2,FALSE),"")</f>
        <v>453.64110176902204</v>
      </c>
      <c r="H11" s="72">
        <f>IFERROR(VLOOKUP($A11,'Arranjos Consolidados'!$E$2:$BM$302,H$2,FALSE),"")</f>
        <v>0.83194988254454794</v>
      </c>
      <c r="I11" s="69">
        <f>IFERROR(VLOOKUP($A11,'Arranjos Consolidados'!$E$2:$BM$302,I$2,FALSE),"")</f>
        <v>35</v>
      </c>
      <c r="J11" s="70">
        <f>IFERROR(VLOOKUP($A11,'Arranjos Consolidados'!$E$2:$BM$302,J$2,FALSE),"")</f>
        <v>587.16925648034157</v>
      </c>
      <c r="K11" s="70">
        <f>IFERROR(VLOOKUP($A11,'Arranjos Consolidados'!$E$2:$BM$302,K$2,FALSE),"")</f>
        <v>79.824632423838082</v>
      </c>
      <c r="L11" s="7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9">
        <f>IFERROR(VLOOKUP($A11,'Arranjos Consolidados'!$E$2:$BM$302,X$2,FALSE),"")</f>
        <v>0</v>
      </c>
      <c r="Y11" s="70">
        <f>IFERROR(VLOOKUP($A11,'Arranjos Consolidados'!$E$2:$BM$302,Y$2,FALSE),"")</f>
        <v>339.87496322094887</v>
      </c>
      <c r="Z11" s="69">
        <f>IFERROR(VLOOKUP($A11,'Arranjos Consolidados'!$E$2:$BM$302,Z$2,FALSE),"")</f>
        <v>0.71</v>
      </c>
      <c r="AA11" s="69">
        <f>IFERROR(VLOOKUP($A11,'Arranjos Consolidados'!$E$2:$BM$302,AA$2,FALSE),"")</f>
        <v>307.41769015945761</v>
      </c>
      <c r="AB11" s="70">
        <f>IFERROR(VLOOKUP($A11,'Arranjos Consolidados'!$E$2:$BM$302,AB$2,FALSE),"")</f>
        <v>194.3615516113845</v>
      </c>
      <c r="AC11" s="69">
        <f>IFERROR(VLOOKUP($A11,'Arranjos Consolidados'!$E$2:$BM$302,AC$2,FALSE),"")</f>
        <v>19.144514007474449</v>
      </c>
      <c r="AD11" s="69">
        <f>IFERROR(VLOOKUP($A11,'Arranjos Consolidados'!$E$2:$BM$302,AD$2,FALSE),"")</f>
        <v>-8.5605683540179243</v>
      </c>
      <c r="AE11" s="69">
        <f>IFERROR(VLOOKUP($A11,'Arranjos Consolidados'!$E$2:$BM$302,AE$2,FALSE),"")</f>
        <v>-17.566255844540173</v>
      </c>
      <c r="AF11" s="69">
        <f>IFERROR(VLOOKUP($A11,'Arranjos Consolidados'!$E$2:$BM$302,AF$2,FALSE),"")</f>
        <v>0</v>
      </c>
      <c r="AG11" s="69">
        <f>IFERROR(VLOOKUP($A11,'Arranjos Consolidados'!$E$2:$BM$302,AG$2,FALSE),"")</f>
        <v>-101.46076874999999</v>
      </c>
      <c r="AH11" s="69">
        <f>IFERROR(VLOOKUP($A11,'Arranjos Consolidados'!$E$2:$BM$302,AH$2,FALSE),"")</f>
        <v>0</v>
      </c>
      <c r="AI11" s="69">
        <f>IFERROR(VLOOKUP($A11,'Arranjos Consolidados'!$E$2:$BM$302,AI$2,FALSE),"")</f>
        <v>-66.561007620300956</v>
      </c>
      <c r="AJ11" s="69">
        <f>IFERROR(VLOOKUP($A11,'Arranjos Consolidados'!$E$2:$BM$302,AJ$2,FALSE),"")</f>
        <v>0</v>
      </c>
      <c r="AK11" s="69">
        <f>IFERROR(VLOOKUP($A11,'Arranjos Consolidados'!$E$2:$BM$302,AK$2,FALSE),"")</f>
        <v>-19.357465049999998</v>
      </c>
      <c r="AL11" s="69">
        <f>IFERROR(VLOOKUP($A11,'Arranjos Consolidados'!$E$2:$BM$302,AL$2,FALSE),"")</f>
        <v>0.6322898555626163</v>
      </c>
      <c r="AM11" s="69">
        <f>IFERROR(VLOOKUP($A11,'Arranjos Consolidados'!$E$2:$BM$302,AM$2,FALSE),"")</f>
        <v>453.64110176902204</v>
      </c>
      <c r="AN11" s="69">
        <f>IFERROR(VLOOKUP($A11,'Arranjos Consolidados'!$E$2:$BM$302,AN$2,FALSE),"")</f>
        <v>0</v>
      </c>
      <c r="AO11" s="69">
        <f>IFERROR(VLOOKUP($A11,'Arranjos Consolidados'!$E$2:$BM$302,AO$2,FALSE),"")</f>
        <v>0</v>
      </c>
      <c r="AP11" s="69">
        <f>IFERROR(VLOOKUP($A11,'Arranjos Consolidados'!$E$2:$BM$302,AP$2,FALSE),"")</f>
        <v>0</v>
      </c>
      <c r="AQ11" s="69">
        <f>IFERROR(VLOOKUP($A11,'Arranjos Consolidados'!$E$2:$BM$302,AQ$2,FALSE),"")</f>
        <v>0</v>
      </c>
      <c r="AR11" s="69">
        <f>IFERROR(VLOOKUP($A11,'Arranjos Consolidados'!$E$2:$BM$302,AR$2,FALSE),"")</f>
        <v>0</v>
      </c>
      <c r="AS11" s="69">
        <f>IFERROR(VLOOKUP($A11,'Arranjos Consolidados'!$E$2:$BM$302,AS$2,FALSE),"")</f>
        <v>326.45428322260608</v>
      </c>
      <c r="AT11" s="69">
        <f>IFERROR(VLOOKUP($A11,'Arranjos Consolidados'!$E$2:$BM$302,AT$2,FALSE),"")</f>
        <v>77.904966587645205</v>
      </c>
      <c r="AU11" s="69">
        <f>IFERROR(VLOOKUP($A11,'Arranjos Consolidados'!$E$2:$BM$302,AU$2,FALSE),"")</f>
        <v>77.904966587645205</v>
      </c>
      <c r="AV11" s="69">
        <f>IFERROR(VLOOKUP($A11,'Arranjos Consolidados'!$E$2:$BM$302,AV$2,FALSE),"")</f>
        <v>0</v>
      </c>
      <c r="AW11" s="69">
        <f>IFERROR(VLOOKUP($A11,'Arranjos Consolidados'!$E$2:$BM$302,AW$2,FALSE),"")</f>
        <v>0</v>
      </c>
      <c r="AX11" s="69">
        <f>IFERROR(VLOOKUP($A11,'Arranjos Consolidados'!$E$2:$BM$302,AX$2,FALSE),"")</f>
        <v>197.77167707404641</v>
      </c>
      <c r="AY11" s="69">
        <f>IFERROR(VLOOKUP($A11,'Arranjos Consolidados'!$E$2:$BM$302,AY$2,FALSE),"")</f>
        <v>77.861174682099403</v>
      </c>
      <c r="AZ11" s="69">
        <f>IFERROR(VLOOKUP($A11,'Arranjos Consolidados'!$E$2:$BM$302,AZ$2,FALSE),"")</f>
        <v>49.962709329977898</v>
      </c>
      <c r="BA11" s="69">
        <f>IFERROR(VLOOKUP($A11,'Arranjos Consolidados'!$E$2:$BM$302,BA$2,FALSE),"")</f>
        <v>69.947793061969065</v>
      </c>
      <c r="BB11" s="69">
        <f>IFERROR(VLOOKUP($A11,'Arranjos Consolidados'!$E$2:$BM$302,BB$2,FALSE),"")</f>
        <v>0</v>
      </c>
      <c r="BC11" s="69">
        <f>IFERROR(VLOOKUP($A11,'Arranjos Consolidados'!$E$2:$BM$302,BC$2,FALSE),"")</f>
        <v>50.777639560914501</v>
      </c>
      <c r="BD11" s="69">
        <f>IFERROR(VLOOKUP($A11,'Arranjos Consolidados'!$E$2:$BM$302,BD$2,FALSE),"")</f>
        <v>5.4681116315758187</v>
      </c>
      <c r="BE11" s="69">
        <f>IFERROR(VLOOKUP($A11,'Arranjos Consolidados'!$E$2:$BM$302,BE$2,FALSE),"")</f>
        <v>1.4901660226239122</v>
      </c>
      <c r="BF11" s="69">
        <f>IFERROR(VLOOKUP($A11,'Arranjos Consolidados'!$E$2:$BM$302,BF$2,FALSE),"")</f>
        <v>43.819361906714768</v>
      </c>
      <c r="BG11" s="69">
        <f>IFERROR(VLOOKUP($A11,'Arranjos Consolidados'!$E$2:$BM$302,BG$2,FALSE),"")</f>
        <v>0</v>
      </c>
      <c r="BH11" s="69">
        <f>IFERROR(VLOOKUP($A11,'Arranjos Consolidados'!$E$2:$BM$302,BH$2,FALSE),"")</f>
        <v>326.45428322260608</v>
      </c>
      <c r="BI11" s="69">
        <f>IFERROR(VLOOKUP($A11,'Arranjos Consolidados'!$E$2:$BM$302,BI$2,FALSE),"")</f>
        <v>520.81583483399061</v>
      </c>
      <c r="BJ11" s="69">
        <f>IFERROR(VLOOKUP($A11,'Arranjos Consolidados'!$E$2:$BM$302,BJ$2,FALSE),"")</f>
        <v>1.2315489817213812</v>
      </c>
      <c r="BK11" s="69">
        <f>IFERROR(VLOOKUP($A11,'Arranjos Consolidados'!$E$2:$BM$302,BK$2,FALSE),"")</f>
        <v>0.83194988254454794</v>
      </c>
    </row>
    <row r="12" spans="1:63" ht="16.5" x14ac:dyDescent="0.25">
      <c r="A12" s="50" t="s">
        <v>10196</v>
      </c>
      <c r="B12" s="52">
        <f>'Banco de Dados'!$I$29</f>
        <v>500</v>
      </c>
      <c r="C12" s="51">
        <f>'Banco de Dados'!$I$30/100</f>
        <v>0.86</v>
      </c>
      <c r="D12" s="69">
        <f>IFERROR(VLOOKUP($A12,'Arranjos Consolidados'!$E$2:$BM$302,D$2,FALSE),"")</f>
        <v>659321</v>
      </c>
      <c r="E12" s="69">
        <f>IFERROR(VLOOKUP($A12,'Arranjos Consolidados'!$E$2:$BM$302,E$2,FALSE),"")</f>
        <v>0.89712319853843836</v>
      </c>
      <c r="F12" s="69">
        <f>IFERROR(VLOOKUP($A12,'Arranjos Consolidados'!$E$2:$BM$302,F$2,FALSE),"")</f>
        <v>160</v>
      </c>
      <c r="G12" s="70">
        <f>IFERROR(VLOOKUP($A12,'Arranjos Consolidados'!$E$2:$BM$302,G$2,FALSE),"")</f>
        <v>506.14494972182558</v>
      </c>
      <c r="H12" s="72">
        <f>IFERROR(VLOOKUP($A12,'Arranjos Consolidados'!$E$2:$BM$302,H$2,FALSE),"")</f>
        <v>0.65737181273075951</v>
      </c>
      <c r="I12" s="69">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9">
        <f>IFERROR(VLOOKUP($A12,'Arranjos Consolidados'!$E$2:$BM$302,X$2,FALSE),"")</f>
        <v>0</v>
      </c>
      <c r="Y12" s="70">
        <f>IFERROR(VLOOKUP($A12,'Arranjos Consolidados'!$E$2:$BM$302,Y$2,FALSE),"")</f>
        <v>339.87</v>
      </c>
      <c r="Z12" s="69">
        <f>IFERROR(VLOOKUP($A12,'Arranjos Consolidados'!$E$2:$BM$302,Z$2,FALSE),"")</f>
        <v>0.71</v>
      </c>
      <c r="AA12" s="69">
        <f>IFERROR(VLOOKUP($A12,'Arranjos Consolidados'!$E$2:$BM$302,AA$2,FALSE),"")</f>
        <v>307.22677807413692</v>
      </c>
      <c r="AB12" s="70">
        <f>IFERROR(VLOOKUP($A12,'Arranjos Consolidados'!$E$2:$BM$302,AB$2,FALSE),"")</f>
        <v>141.66182835231132</v>
      </c>
      <c r="AC12" s="69">
        <f>IFERROR(VLOOKUP($A12,'Arranjos Consolidados'!$E$2:$BM$302,AC$2,FALSE),"")</f>
        <v>-16.863187372212348</v>
      </c>
      <c r="AD12" s="69">
        <f>IFERROR(VLOOKUP($A12,'Arranjos Consolidados'!$E$2:$BM$302,AD$2,FALSE),"")</f>
        <v>0</v>
      </c>
      <c r="AE12" s="69">
        <f>IFERROR(VLOOKUP($A12,'Arranjos Consolidados'!$E$2:$BM$302,AE$2,FALSE),"")</f>
        <v>0</v>
      </c>
      <c r="AF12" s="69">
        <f>IFERROR(VLOOKUP($A12,'Arranjos Consolidados'!$E$2:$BM$302,AF$2,FALSE),"")</f>
        <v>-23.33787223009903</v>
      </c>
      <c r="AG12" s="69">
        <f>IFERROR(VLOOKUP($A12,'Arranjos Consolidados'!$E$2:$BM$302,AG$2,FALSE),"")</f>
        <v>-101.46076874999997</v>
      </c>
      <c r="AH12" s="69">
        <f>IFERROR(VLOOKUP($A12,'Arranjos Consolidados'!$E$2:$BM$302,AH$2,FALSE),"")</f>
        <v>0</v>
      </c>
      <c r="AI12" s="69">
        <f>IFERROR(VLOOKUP($A12,'Arranjos Consolidados'!$E$2:$BM$302,AI$2,FALSE),"")</f>
        <v>0</v>
      </c>
      <c r="AJ12" s="69">
        <f>IFERROR(VLOOKUP($A12,'Arranjos Consolidados'!$E$2:$BM$302,AJ$2,FALSE),"")</f>
        <v>0</v>
      </c>
      <c r="AK12" s="69">
        <f>IFERROR(VLOOKUP($A12,'Arranjos Consolidados'!$E$2:$BM$302,AK$2,FALSE),"")</f>
        <v>0</v>
      </c>
      <c r="AL12" s="69">
        <f>IFERROR(VLOOKUP($A12,'Arranjos Consolidados'!$E$2:$BM$302,AL$2,FALSE),"")</f>
        <v>0.46109857103057239</v>
      </c>
      <c r="AM12" s="69">
        <f>IFERROR(VLOOKUP($A12,'Arranjos Consolidados'!$E$2:$BM$302,AM$2,FALSE),"")</f>
        <v>506.14494972182558</v>
      </c>
      <c r="AN12" s="69">
        <f>IFERROR(VLOOKUP($A12,'Arranjos Consolidados'!$E$2:$BM$302,AN$2,FALSE),"")</f>
        <v>40.201059602311368</v>
      </c>
      <c r="AO12" s="69">
        <f>IFERROR(VLOOKUP($A12,'Arranjos Consolidados'!$E$2:$BM$302,AO$2,FALSE),"")</f>
        <v>16.863187372212348</v>
      </c>
      <c r="AP12" s="69">
        <f>IFERROR(VLOOKUP($A12,'Arranjos Consolidados'!$E$2:$BM$302,AP$2,FALSE),"")</f>
        <v>0</v>
      </c>
      <c r="AQ12" s="69">
        <f>IFERROR(VLOOKUP($A12,'Arranjos Consolidados'!$E$2:$BM$302,AQ$2,FALSE),"")</f>
        <v>0</v>
      </c>
      <c r="AR12" s="69">
        <f>IFERROR(VLOOKUP($A12,'Arranjos Consolidados'!$E$2:$BM$302,AR$2,FALSE),"")</f>
        <v>23.33787223009903</v>
      </c>
      <c r="AS12" s="69">
        <f>IFERROR(VLOOKUP($A12,'Arranjos Consolidados'!$E$2:$BM$302,AS$2,FALSE),"")</f>
        <v>293.08931322266983</v>
      </c>
      <c r="AT12" s="69">
        <f>IFERROR(VLOOKUP($A12,'Arranjos Consolidados'!$E$2:$BM$302,AT$2,FALSE),"")</f>
        <v>122.99684421250004</v>
      </c>
      <c r="AU12" s="69">
        <f>IFERROR(VLOOKUP($A12,'Arranjos Consolidados'!$E$2:$BM$302,AU$2,FALSE),"")</f>
        <v>122.99684421250004</v>
      </c>
      <c r="AV12" s="69">
        <f>IFERROR(VLOOKUP($A12,'Arranjos Consolidados'!$E$2:$BM$302,AV$2,FALSE),"")</f>
        <v>0</v>
      </c>
      <c r="AW12" s="69">
        <f>IFERROR(VLOOKUP($A12,'Arranjos Consolidados'!$E$2:$BM$302,AW$2,FALSE),"")</f>
        <v>0</v>
      </c>
      <c r="AX12" s="69">
        <f>IFERROR(VLOOKUP($A12,'Arranjos Consolidados'!$E$2:$BM$302,AX$2,FALSE),"")</f>
        <v>123.79722078095335</v>
      </c>
      <c r="AY12" s="69">
        <f>IFERROR(VLOOKUP($A12,'Arranjos Consolidados'!$E$2:$BM$302,AY$2,FALSE),"")</f>
        <v>77.861174682099374</v>
      </c>
      <c r="AZ12" s="69">
        <f>IFERROR(VLOOKUP($A12,'Arranjos Consolidados'!$E$2:$BM$302,AZ$2,FALSE),"")</f>
        <v>19.140019207855833</v>
      </c>
      <c r="BA12" s="69">
        <f>IFERROR(VLOOKUP($A12,'Arranjos Consolidados'!$E$2:$BM$302,BA$2,FALSE),"")</f>
        <v>26.796026890998164</v>
      </c>
      <c r="BB12" s="69">
        <f>IFERROR(VLOOKUP($A12,'Arranjos Consolidados'!$E$2:$BM$302,BB$2,FALSE),"")</f>
        <v>0</v>
      </c>
      <c r="BC12" s="69">
        <f>IFERROR(VLOOKUP($A12,'Arranjos Consolidados'!$E$2:$BM$302,BC$2,FALSE),"")</f>
        <v>46.295248229216412</v>
      </c>
      <c r="BD12" s="69">
        <f>IFERROR(VLOOKUP($A12,'Arranjos Consolidados'!$E$2:$BM$302,BD$2,FALSE),"")</f>
        <v>8.3658282704551201</v>
      </c>
      <c r="BE12" s="69">
        <f>IFERROR(VLOOKUP($A12,'Arranjos Consolidados'!$E$2:$BM$302,BE$2,FALSE),"")</f>
        <v>1.4901660226239113</v>
      </c>
      <c r="BF12" s="69">
        <f>IFERROR(VLOOKUP($A12,'Arranjos Consolidados'!$E$2:$BM$302,BF$2,FALSE),"")</f>
        <v>36.439253936137376</v>
      </c>
      <c r="BG12" s="69">
        <f>IFERROR(VLOOKUP($A12,'Arranjos Consolidados'!$E$2:$BM$302,BG$2,FALSE),"")</f>
        <v>0</v>
      </c>
      <c r="BH12" s="69">
        <f>IFERROR(VLOOKUP($A12,'Arranjos Consolidados'!$E$2:$BM$302,BH$2,FALSE),"")</f>
        <v>333.29037282498126</v>
      </c>
      <c r="BI12" s="69">
        <f>IFERROR(VLOOKUP($A12,'Arranjos Consolidados'!$E$2:$BM$302,BI$2,FALSE),"")</f>
        <v>474.95220117729252</v>
      </c>
      <c r="BJ12" s="69">
        <f>IFERROR(VLOOKUP($A12,'Arranjos Consolidados'!$E$2:$BM$302,BJ$2,FALSE),"")</f>
        <v>1.0829961671598354</v>
      </c>
      <c r="BK12" s="69">
        <f>IFERROR(VLOOKUP($A12,'Arranjos Consolidados'!$E$2:$BM$302,BK$2,FALSE),"")</f>
        <v>0.65737181273075951</v>
      </c>
    </row>
    <row r="13" spans="1:63" ht="16.5" x14ac:dyDescent="0.25">
      <c r="A13" s="50" t="s">
        <v>10199</v>
      </c>
      <c r="B13" s="52">
        <f>'Banco de Dados'!$I$29</f>
        <v>500</v>
      </c>
      <c r="C13" s="51">
        <f>'Banco de Dados'!$I$30/100</f>
        <v>0.86</v>
      </c>
      <c r="D13" s="69">
        <f>IFERROR(VLOOKUP($A13,'Arranjos Consolidados'!$E$2:$BM$302,D$2,FALSE),"")</f>
        <v>659321</v>
      </c>
      <c r="E13" s="69">
        <f>IFERROR(VLOOKUP($A13,'Arranjos Consolidados'!$E$2:$BM$302,E$2,FALSE),"")</f>
        <v>0.89712319853843836</v>
      </c>
      <c r="F13" s="69">
        <f>IFERROR(VLOOKUP($A13,'Arranjos Consolidados'!$E$2:$BM$302,F$2,FALSE),"")</f>
        <v>160</v>
      </c>
      <c r="G13" s="70">
        <f>IFERROR(VLOOKUP($A13,'Arranjos Consolidados'!$E$2:$BM$302,G$2,FALSE),"")</f>
        <v>506.14494972182558</v>
      </c>
      <c r="H13" s="72">
        <f>IFERROR(VLOOKUP($A13,'Arranjos Consolidados'!$E$2:$BM$302,H$2,FALSE),"")</f>
        <v>0.65737181273075951</v>
      </c>
      <c r="I13" s="69">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9">
        <f>IFERROR(VLOOKUP($A13,'Arranjos Consolidados'!$E$2:$BM$302,X$2,FALSE),"")</f>
        <v>0</v>
      </c>
      <c r="Y13" s="70">
        <f>IFERROR(VLOOKUP($A13,'Arranjos Consolidados'!$E$2:$BM$302,Y$2,FALSE),"")</f>
        <v>339.87</v>
      </c>
      <c r="Z13" s="69">
        <f>IFERROR(VLOOKUP($A13,'Arranjos Consolidados'!$E$2:$BM$302,Z$2,FALSE),"")</f>
        <v>0.71</v>
      </c>
      <c r="AA13" s="69">
        <f>IFERROR(VLOOKUP($A13,'Arranjos Consolidados'!$E$2:$BM$302,AA$2,FALSE),"")</f>
        <v>307.22677807413692</v>
      </c>
      <c r="AB13" s="70">
        <f>IFERROR(VLOOKUP($A13,'Arranjos Consolidados'!$E$2:$BM$302,AB$2,FALSE),"")</f>
        <v>141.66182835231132</v>
      </c>
      <c r="AC13" s="69">
        <f>IFERROR(VLOOKUP($A13,'Arranjos Consolidados'!$E$2:$BM$302,AC$2,FALSE),"")</f>
        <v>-16.863187372212348</v>
      </c>
      <c r="AD13" s="69">
        <f>IFERROR(VLOOKUP($A13,'Arranjos Consolidados'!$E$2:$BM$302,AD$2,FALSE),"")</f>
        <v>0</v>
      </c>
      <c r="AE13" s="69">
        <f>IFERROR(VLOOKUP($A13,'Arranjos Consolidados'!$E$2:$BM$302,AE$2,FALSE),"")</f>
        <v>0</v>
      </c>
      <c r="AF13" s="69">
        <f>IFERROR(VLOOKUP($A13,'Arranjos Consolidados'!$E$2:$BM$302,AF$2,FALSE),"")</f>
        <v>-23.33787223009903</v>
      </c>
      <c r="AG13" s="69">
        <f>IFERROR(VLOOKUP($A13,'Arranjos Consolidados'!$E$2:$BM$302,AG$2,FALSE),"")</f>
        <v>-101.46076874999997</v>
      </c>
      <c r="AH13" s="69">
        <f>IFERROR(VLOOKUP($A13,'Arranjos Consolidados'!$E$2:$BM$302,AH$2,FALSE),"")</f>
        <v>0</v>
      </c>
      <c r="AI13" s="69">
        <f>IFERROR(VLOOKUP($A13,'Arranjos Consolidados'!$E$2:$BM$302,AI$2,FALSE),"")</f>
        <v>0</v>
      </c>
      <c r="AJ13" s="69">
        <f>IFERROR(VLOOKUP($A13,'Arranjos Consolidados'!$E$2:$BM$302,AJ$2,FALSE),"")</f>
        <v>0</v>
      </c>
      <c r="AK13" s="69">
        <f>IFERROR(VLOOKUP($A13,'Arranjos Consolidados'!$E$2:$BM$302,AK$2,FALSE),"")</f>
        <v>0</v>
      </c>
      <c r="AL13" s="69">
        <f>IFERROR(VLOOKUP($A13,'Arranjos Consolidados'!$E$2:$BM$302,AL$2,FALSE),"")</f>
        <v>0.46109857103057239</v>
      </c>
      <c r="AM13" s="69">
        <f>IFERROR(VLOOKUP($A13,'Arranjos Consolidados'!$E$2:$BM$302,AM$2,FALSE),"")</f>
        <v>506.14494972182558</v>
      </c>
      <c r="AN13" s="69">
        <f>IFERROR(VLOOKUP($A13,'Arranjos Consolidados'!$E$2:$BM$302,AN$2,FALSE),"")</f>
        <v>40.201059602311368</v>
      </c>
      <c r="AO13" s="69">
        <f>IFERROR(VLOOKUP($A13,'Arranjos Consolidados'!$E$2:$BM$302,AO$2,FALSE),"")</f>
        <v>16.863187372212348</v>
      </c>
      <c r="AP13" s="69">
        <f>IFERROR(VLOOKUP($A13,'Arranjos Consolidados'!$E$2:$BM$302,AP$2,FALSE),"")</f>
        <v>0</v>
      </c>
      <c r="AQ13" s="69">
        <f>IFERROR(VLOOKUP($A13,'Arranjos Consolidados'!$E$2:$BM$302,AQ$2,FALSE),"")</f>
        <v>0</v>
      </c>
      <c r="AR13" s="69">
        <f>IFERROR(VLOOKUP($A13,'Arranjos Consolidados'!$E$2:$BM$302,AR$2,FALSE),"")</f>
        <v>23.33787223009903</v>
      </c>
      <c r="AS13" s="69">
        <f>IFERROR(VLOOKUP($A13,'Arranjos Consolidados'!$E$2:$BM$302,AS$2,FALSE),"")</f>
        <v>293.08931322266983</v>
      </c>
      <c r="AT13" s="69">
        <f>IFERROR(VLOOKUP($A13,'Arranjos Consolidados'!$E$2:$BM$302,AT$2,FALSE),"")</f>
        <v>122.99684421250004</v>
      </c>
      <c r="AU13" s="69">
        <f>IFERROR(VLOOKUP($A13,'Arranjos Consolidados'!$E$2:$BM$302,AU$2,FALSE),"")</f>
        <v>122.99684421250004</v>
      </c>
      <c r="AV13" s="69">
        <f>IFERROR(VLOOKUP($A13,'Arranjos Consolidados'!$E$2:$BM$302,AV$2,FALSE),"")</f>
        <v>0</v>
      </c>
      <c r="AW13" s="69">
        <f>IFERROR(VLOOKUP($A13,'Arranjos Consolidados'!$E$2:$BM$302,AW$2,FALSE),"")</f>
        <v>0</v>
      </c>
      <c r="AX13" s="69">
        <f>IFERROR(VLOOKUP($A13,'Arranjos Consolidados'!$E$2:$BM$302,AX$2,FALSE),"")</f>
        <v>123.79722078095335</v>
      </c>
      <c r="AY13" s="69">
        <f>IFERROR(VLOOKUP($A13,'Arranjos Consolidados'!$E$2:$BM$302,AY$2,FALSE),"")</f>
        <v>77.861174682099374</v>
      </c>
      <c r="AZ13" s="69">
        <f>IFERROR(VLOOKUP($A13,'Arranjos Consolidados'!$E$2:$BM$302,AZ$2,FALSE),"")</f>
        <v>19.140019207855833</v>
      </c>
      <c r="BA13" s="69">
        <f>IFERROR(VLOOKUP($A13,'Arranjos Consolidados'!$E$2:$BM$302,BA$2,FALSE),"")</f>
        <v>26.796026890998164</v>
      </c>
      <c r="BB13" s="69">
        <f>IFERROR(VLOOKUP($A13,'Arranjos Consolidados'!$E$2:$BM$302,BB$2,FALSE),"")</f>
        <v>0</v>
      </c>
      <c r="BC13" s="69">
        <f>IFERROR(VLOOKUP($A13,'Arranjos Consolidados'!$E$2:$BM$302,BC$2,FALSE),"")</f>
        <v>46.295248229216412</v>
      </c>
      <c r="BD13" s="69">
        <f>IFERROR(VLOOKUP($A13,'Arranjos Consolidados'!$E$2:$BM$302,BD$2,FALSE),"")</f>
        <v>8.3658282704551201</v>
      </c>
      <c r="BE13" s="69">
        <f>IFERROR(VLOOKUP($A13,'Arranjos Consolidados'!$E$2:$BM$302,BE$2,FALSE),"")</f>
        <v>1.4901660226239113</v>
      </c>
      <c r="BF13" s="69">
        <f>IFERROR(VLOOKUP($A13,'Arranjos Consolidados'!$E$2:$BM$302,BF$2,FALSE),"")</f>
        <v>36.439253936137376</v>
      </c>
      <c r="BG13" s="69">
        <f>IFERROR(VLOOKUP($A13,'Arranjos Consolidados'!$E$2:$BM$302,BG$2,FALSE),"")</f>
        <v>0</v>
      </c>
      <c r="BH13" s="69">
        <f>IFERROR(VLOOKUP($A13,'Arranjos Consolidados'!$E$2:$BM$302,BH$2,FALSE),"")</f>
        <v>333.29037282498126</v>
      </c>
      <c r="BI13" s="69">
        <f>IFERROR(VLOOKUP($A13,'Arranjos Consolidados'!$E$2:$BM$302,BI$2,FALSE),"")</f>
        <v>474.95220117729252</v>
      </c>
      <c r="BJ13" s="69">
        <f>IFERROR(VLOOKUP($A13,'Arranjos Consolidados'!$E$2:$BM$302,BJ$2,FALSE),"")</f>
        <v>1.0829961671598354</v>
      </c>
      <c r="BK13" s="69">
        <f>IFERROR(VLOOKUP($A13,'Arranjos Consolidados'!$E$2:$BM$302,BK$2,FALSE),"")</f>
        <v>0.65737181273075951</v>
      </c>
    </row>
    <row r="14" spans="1:63" ht="16.5" x14ac:dyDescent="0.25">
      <c r="A14" s="50" t="s">
        <v>10202</v>
      </c>
      <c r="B14" s="52">
        <f>'Banco de Dados'!$I$29</f>
        <v>500</v>
      </c>
      <c r="C14" s="51">
        <f>'Banco de Dados'!$I$30/100</f>
        <v>0.86</v>
      </c>
      <c r="D14" s="69">
        <f>IFERROR(VLOOKUP($A14,'Arranjos Consolidados'!$E$2:$BM$302,D$2,FALSE),"")</f>
        <v>96866</v>
      </c>
      <c r="E14" s="69">
        <f>IFERROR(VLOOKUP($A14,'Arranjos Consolidados'!$E$2:$BM$302,E$2,FALSE),"")</f>
        <v>0.8970991984690615</v>
      </c>
      <c r="F14" s="69">
        <f>IFERROR(VLOOKUP($A14,'Arranjos Consolidados'!$E$2:$BM$302,F$2,FALSE),"")</f>
        <v>160</v>
      </c>
      <c r="G14" s="70">
        <f>IFERROR(VLOOKUP($A14,'Arranjos Consolidados'!$E$2:$BM$302,G$2,FALSE),"")</f>
        <v>505.76349213815604</v>
      </c>
      <c r="H14" s="72">
        <f>IFERROR(VLOOKUP($A14,'Arranjos Consolidados'!$E$2:$BM$302,H$2,FALSE),"")</f>
        <v>0.75645204054450477</v>
      </c>
      <c r="I14" s="69">
        <f>IFERROR(VLOOKUP($A14,'Arranjos Consolidados'!$E$2:$BM$302,I$2,FALSE),"")</f>
        <v>35</v>
      </c>
      <c r="J14" s="70">
        <f>IFERROR(VLOOKUP($A14,'Arranjos Consolidados'!$E$2:$BM$302,J$2,FALSE),"")</f>
        <v>418.03206888970391</v>
      </c>
      <c r="K14" s="70">
        <f>IFERROR(VLOOKUP($A14,'Arranjos Consolidados'!$E$2:$BM$302,K$2,FALSE),"")</f>
        <v>78.36461691461227</v>
      </c>
      <c r="L14" s="70">
        <f>IFERROR(VLOOKUP($A14,'Arranjos Consolidados'!$E$2:$BM$302,L$2,FALSE),"")</f>
        <v>234.07097893311612</v>
      </c>
      <c r="M14" s="70">
        <f>IFERROR(VLOOKUP($A14,'Arranjos Consolidados'!$E$2:$BM$302,M$2,FALSE),"")</f>
        <v>43.629543082748711</v>
      </c>
      <c r="N14" s="70">
        <f>IFERROR(VLOOKUP($A14,'Arranjos Consolidados'!$E$2:$BM$302,N$2,FALSE),"")</f>
        <v>90.630234921836916</v>
      </c>
      <c r="O14" s="70">
        <f>IFERROR(VLOOKUP($A14,'Arranjos Consolidados'!$E$2:$BM$302,O$2,FALSE),"")</f>
        <v>99.811200928530525</v>
      </c>
      <c r="P14" s="70">
        <f>IFERROR(VLOOKUP($A14,'Arranjos Consolidados'!$E$2:$BM$302,P$2,FALSE),"")</f>
        <v>18.66716056991601</v>
      </c>
      <c r="Q14" s="70">
        <f>IFERROR(VLOOKUP($A14,'Arranjos Consolidados'!$E$2:$BM$302,Q$2,FALSE),"")</f>
        <v>39.116596091173506</v>
      </c>
      <c r="R14" s="70">
        <f>IFERROR(VLOOKUP($A14,'Arranjos Consolidados'!$E$2:$BM$302,R$2,FALSE),"")</f>
        <v>42.027444267441012</v>
      </c>
      <c r="S14" s="70">
        <f>IFERROR(VLOOKUP($A14,'Arranjos Consolidados'!$E$2:$BM$302,S$2,FALSE),"")</f>
        <v>0</v>
      </c>
      <c r="T14" s="70">
        <f>IFERROR(VLOOKUP($A14,'Arranjos Consolidados'!$E$2:$BM$302,T$2,FALSE),"")</f>
        <v>28424.549769330315</v>
      </c>
      <c r="U14" s="70">
        <f>IFERROR(VLOOKUP($A14,'Arranjos Consolidados'!$E$2:$BM$302,U$2,FALSE),"")</f>
        <v>0</v>
      </c>
      <c r="V14" s="70">
        <f>IFERROR(VLOOKUP($A14,'Arranjos Consolidados'!$E$2:$BM$302,V$2,FALSE),"")</f>
        <v>0</v>
      </c>
      <c r="W14" s="70">
        <f>IFERROR(VLOOKUP($A14,'Arranjos Consolidados'!$E$2:$BM$302,W$2,FALSE),"")</f>
        <v>647.44547177804941</v>
      </c>
      <c r="X14" s="69">
        <f>IFERROR(VLOOKUP($A14,'Arranjos Consolidados'!$E$2:$BM$302,X$2,FALSE),"")</f>
        <v>0</v>
      </c>
      <c r="Y14" s="70">
        <f>IFERROR(VLOOKUP($A14,'Arranjos Consolidados'!$E$2:$BM$302,Y$2,FALSE),"")</f>
        <v>339.87078211483163</v>
      </c>
      <c r="Z14" s="69">
        <f>IFERROR(VLOOKUP($A14,'Arranjos Consolidados'!$E$2:$BM$302,Z$2,FALSE),"")</f>
        <v>0.70999999999999985</v>
      </c>
      <c r="AA14" s="69">
        <f>IFERROR(VLOOKUP($A14,'Arranjos Consolidados'!$E$2:$BM$302,AA$2,FALSE),"")</f>
        <v>306.8646896632178</v>
      </c>
      <c r="AB14" s="70">
        <f>IFERROR(VLOOKUP($A14,'Arranjos Consolidados'!$E$2:$BM$302,AB$2,FALSE),"")</f>
        <v>141.68197963989337</v>
      </c>
      <c r="AC14" s="69">
        <f>IFERROR(VLOOKUP($A14,'Arranjos Consolidados'!$E$2:$BM$302,AC$2,FALSE),"")</f>
        <v>-16.541034108483725</v>
      </c>
      <c r="AD14" s="69">
        <f>IFERROR(VLOOKUP($A14,'Arranjos Consolidados'!$E$2:$BM$302,AD$2,FALSE),"")</f>
        <v>0</v>
      </c>
      <c r="AE14" s="69">
        <f>IFERROR(VLOOKUP($A14,'Arranjos Consolidados'!$E$2:$BM$302,AE$2,FALSE),"")</f>
        <v>0</v>
      </c>
      <c r="AF14" s="69">
        <f>IFERROR(VLOOKUP($A14,'Arranjos Consolidados'!$E$2:$BM$302,AF$2,FALSE),"")</f>
        <v>-23.680176781409752</v>
      </c>
      <c r="AG14" s="69">
        <f>IFERROR(VLOOKUP($A14,'Arranjos Consolidados'!$E$2:$BM$302,AG$2,FALSE),"")</f>
        <v>-101.46076874999999</v>
      </c>
      <c r="AH14" s="69">
        <f>IFERROR(VLOOKUP($A14,'Arranjos Consolidados'!$E$2:$BM$302,AH$2,FALSE),"")</f>
        <v>0</v>
      </c>
      <c r="AI14" s="69">
        <f>IFERROR(VLOOKUP($A14,'Arranjos Consolidados'!$E$2:$BM$302,AI$2,FALSE),"")</f>
        <v>0</v>
      </c>
      <c r="AJ14" s="69">
        <f>IFERROR(VLOOKUP($A14,'Arranjos Consolidados'!$E$2:$BM$302,AJ$2,FALSE),"")</f>
        <v>0</v>
      </c>
      <c r="AK14" s="69">
        <f>IFERROR(VLOOKUP($A14,'Arranjos Consolidados'!$E$2:$BM$302,AK$2,FALSE),"")</f>
        <v>0</v>
      </c>
      <c r="AL14" s="69">
        <f>IFERROR(VLOOKUP($A14,'Arranjos Consolidados'!$E$2:$BM$302,AL$2,FALSE),"")</f>
        <v>0.46175338503260421</v>
      </c>
      <c r="AM14" s="69">
        <f>IFERROR(VLOOKUP($A14,'Arranjos Consolidados'!$E$2:$BM$302,AM$2,FALSE),"")</f>
        <v>505.76349213815604</v>
      </c>
      <c r="AN14" s="69">
        <f>IFERROR(VLOOKUP($A14,'Arranjos Consolidados'!$E$2:$BM$302,AN$2,FALSE),"")</f>
        <v>40.221210889893477</v>
      </c>
      <c r="AO14" s="69">
        <f>IFERROR(VLOOKUP($A14,'Arranjos Consolidados'!$E$2:$BM$302,AO$2,FALSE),"")</f>
        <v>16.541034108483725</v>
      </c>
      <c r="AP14" s="69">
        <f>IFERROR(VLOOKUP($A14,'Arranjos Consolidados'!$E$2:$BM$302,AP$2,FALSE),"")</f>
        <v>0</v>
      </c>
      <c r="AQ14" s="69">
        <f>IFERROR(VLOOKUP($A14,'Arranjos Consolidados'!$E$2:$BM$302,AQ$2,FALSE),"")</f>
        <v>0</v>
      </c>
      <c r="AR14" s="69">
        <f>IFERROR(VLOOKUP($A14,'Arranjos Consolidados'!$E$2:$BM$302,AR$2,FALSE),"")</f>
        <v>23.680176781409752</v>
      </c>
      <c r="AS14" s="69">
        <f>IFERROR(VLOOKUP($A14,'Arranjos Consolidados'!$E$2:$BM$302,AS$2,FALSE),"")</f>
        <v>338.78415545189995</v>
      </c>
      <c r="AT14" s="69">
        <f>IFERROR(VLOOKUP($A14,'Arranjos Consolidados'!$E$2:$BM$302,AT$2,FALSE),"")</f>
        <v>122.99684421249999</v>
      </c>
      <c r="AU14" s="69">
        <f>IFERROR(VLOOKUP($A14,'Arranjos Consolidados'!$E$2:$BM$302,AU$2,FALSE),"")</f>
        <v>122.99684421249999</v>
      </c>
      <c r="AV14" s="69">
        <f>IFERROR(VLOOKUP($A14,'Arranjos Consolidados'!$E$2:$BM$302,AV$2,FALSE),"")</f>
        <v>0</v>
      </c>
      <c r="AW14" s="69">
        <f>IFERROR(VLOOKUP($A14,'Arranjos Consolidados'!$E$2:$BM$302,AW$2,FALSE),"")</f>
        <v>0</v>
      </c>
      <c r="AX14" s="69">
        <f>IFERROR(VLOOKUP($A14,'Arranjos Consolidados'!$E$2:$BM$302,AX$2,FALSE),"")</f>
        <v>169.49387607494862</v>
      </c>
      <c r="AY14" s="69">
        <f>IFERROR(VLOOKUP($A14,'Arranjos Consolidados'!$E$2:$BM$302,AY$2,FALSE),"")</f>
        <v>77.861174682099431</v>
      </c>
      <c r="AZ14" s="69">
        <f>IFERROR(VLOOKUP($A14,'Arranjos Consolidados'!$E$2:$BM$302,AZ$2,FALSE),"")</f>
        <v>38.180292247020489</v>
      </c>
      <c r="BA14" s="69">
        <f>IFERROR(VLOOKUP($A14,'Arranjos Consolidados'!$E$2:$BM$302,BA$2,FALSE),"")</f>
        <v>53.452409145828689</v>
      </c>
      <c r="BB14" s="69">
        <f>IFERROR(VLOOKUP($A14,'Arranjos Consolidados'!$E$2:$BM$302,BB$2,FALSE),"")</f>
        <v>0</v>
      </c>
      <c r="BC14" s="69">
        <f>IFERROR(VLOOKUP($A14,'Arranjos Consolidados'!$E$2:$BM$302,BC$2,FALSE),"")</f>
        <v>46.293435164451395</v>
      </c>
      <c r="BD14" s="69">
        <f>IFERROR(VLOOKUP($A14,'Arranjos Consolidados'!$E$2:$BM$302,BD$2,FALSE),"")</f>
        <v>8.3658282704551183</v>
      </c>
      <c r="BE14" s="69">
        <f>IFERROR(VLOOKUP($A14,'Arranjos Consolidados'!$E$2:$BM$302,BE$2,FALSE),"")</f>
        <v>1.4901660226239124</v>
      </c>
      <c r="BF14" s="69">
        <f>IFERROR(VLOOKUP($A14,'Arranjos Consolidados'!$E$2:$BM$302,BF$2,FALSE),"")</f>
        <v>36.437440871372367</v>
      </c>
      <c r="BG14" s="69">
        <f>IFERROR(VLOOKUP($A14,'Arranjos Consolidados'!$E$2:$BM$302,BG$2,FALSE),"")</f>
        <v>0</v>
      </c>
      <c r="BH14" s="69">
        <f>IFERROR(VLOOKUP($A14,'Arranjos Consolidados'!$E$2:$BM$302,BH$2,FALSE),"")</f>
        <v>379.00536634179349</v>
      </c>
      <c r="BI14" s="69">
        <f>IFERROR(VLOOKUP($A14,'Arranjos Consolidados'!$E$2:$BM$302,BI$2,FALSE),"")</f>
        <v>520.6873459816868</v>
      </c>
      <c r="BJ14" s="69">
        <f>IFERROR(VLOOKUP($A14,'Arranjos Consolidados'!$E$2:$BM$302,BJ$2,FALSE),"")</f>
        <v>1.2351483134870973</v>
      </c>
      <c r="BK14" s="69">
        <f>IFERROR(VLOOKUP($A14,'Arranjos Consolidados'!$E$2:$BM$302,BK$2,FALSE),"")</f>
        <v>0.75645204054450477</v>
      </c>
    </row>
    <row r="15" spans="1:63" ht="16.5" x14ac:dyDescent="0.25">
      <c r="A15" s="50" t="s">
        <v>10203</v>
      </c>
      <c r="B15" s="52">
        <f>'Banco de Dados'!$I$29</f>
        <v>500</v>
      </c>
      <c r="C15" s="51">
        <f>'Banco de Dados'!$I$30/100</f>
        <v>0.86</v>
      </c>
      <c r="D15" s="69">
        <f>IFERROR(VLOOKUP($A15,'Arranjos Consolidados'!$E$2:$BM$302,D$2,FALSE),"")</f>
        <v>165293</v>
      </c>
      <c r="E15" s="69">
        <f>IFERROR(VLOOKUP($A15,'Arranjos Consolidados'!$E$2:$BM$302,E$2,FALSE),"")</f>
        <v>0.89713268816379099</v>
      </c>
      <c r="F15" s="69">
        <f>IFERROR(VLOOKUP($A15,'Arranjos Consolidados'!$E$2:$BM$302,F$2,FALSE),"")</f>
        <v>159.99999999999997</v>
      </c>
      <c r="G15" s="70">
        <f>IFERROR(VLOOKUP($A15,'Arranjos Consolidados'!$E$2:$BM$302,G$2,FALSE),"")</f>
        <v>506.35144984849319</v>
      </c>
      <c r="H15" s="72">
        <f>IFERROR(VLOOKUP($A15,'Arranjos Consolidados'!$E$2:$BM$302,H$2,FALSE),"")</f>
        <v>0.77436008201657758</v>
      </c>
      <c r="I15" s="69">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9">
        <f>IFERROR(VLOOKUP($A15,'Arranjos Consolidados'!$E$2:$BM$302,X$2,FALSE),"")</f>
        <v>0</v>
      </c>
      <c r="Y15" s="70">
        <f>IFERROR(VLOOKUP($A15,'Arranjos Consolidados'!$E$2:$BM$302,Y$2,FALSE),"")</f>
        <v>339.87496322094887</v>
      </c>
      <c r="Z15" s="69">
        <f>IFERROR(VLOOKUP($A15,'Arranjos Consolidados'!$E$2:$BM$302,Z$2,FALSE),"")</f>
        <v>0.71</v>
      </c>
      <c r="AA15" s="69">
        <f>IFERROR(VLOOKUP($A15,'Arranjos Consolidados'!$E$2:$BM$302,AA$2,FALSE),"")</f>
        <v>307.41769015945761</v>
      </c>
      <c r="AB15" s="70">
        <f>IFERROR(VLOOKUP($A15,'Arranjos Consolidados'!$E$2:$BM$302,AB$2,FALSE),"")</f>
        <v>141.65120353191338</v>
      </c>
      <c r="AC15" s="69">
        <f>IFERROR(VLOOKUP($A15,'Arranjos Consolidados'!$E$2:$BM$302,AC$2,FALSE),"")</f>
        <v>-17.033043544121316</v>
      </c>
      <c r="AD15" s="69">
        <f>IFERROR(VLOOKUP($A15,'Arranjos Consolidados'!$E$2:$BM$302,AD$2,FALSE),"")</f>
        <v>0</v>
      </c>
      <c r="AE15" s="69">
        <f>IFERROR(VLOOKUP($A15,'Arranjos Consolidados'!$E$2:$BM$302,AE$2,FALSE),"")</f>
        <v>0</v>
      </c>
      <c r="AF15" s="69">
        <f>IFERROR(VLOOKUP($A15,'Arranjos Consolidados'!$E$2:$BM$302,AF$2,FALSE),"")</f>
        <v>-23.157391237792112</v>
      </c>
      <c r="AG15" s="69">
        <f>IFERROR(VLOOKUP($A15,'Arranjos Consolidados'!$E$2:$BM$302,AG$2,FALSE),"")</f>
        <v>-101.46076874999999</v>
      </c>
      <c r="AH15" s="69">
        <f>IFERROR(VLOOKUP($A15,'Arranjos Consolidados'!$E$2:$BM$302,AH$2,FALSE),"")</f>
        <v>0</v>
      </c>
      <c r="AI15" s="69">
        <f>IFERROR(VLOOKUP($A15,'Arranjos Consolidados'!$E$2:$BM$302,AI$2,FALSE),"")</f>
        <v>0</v>
      </c>
      <c r="AJ15" s="69">
        <f>IFERROR(VLOOKUP($A15,'Arranjos Consolidados'!$E$2:$BM$302,AJ$2,FALSE),"")</f>
        <v>0</v>
      </c>
      <c r="AK15" s="69">
        <f>IFERROR(VLOOKUP($A15,'Arranjos Consolidados'!$E$2:$BM$302,AK$2,FALSE),"")</f>
        <v>0</v>
      </c>
      <c r="AL15" s="69">
        <f>IFERROR(VLOOKUP($A15,'Arranjos Consolidados'!$E$2:$BM$302,AL$2,FALSE),"")</f>
        <v>0.46078842070502452</v>
      </c>
      <c r="AM15" s="69">
        <f>IFERROR(VLOOKUP($A15,'Arranjos Consolidados'!$E$2:$BM$302,AM$2,FALSE),"")</f>
        <v>506.35144984849319</v>
      </c>
      <c r="AN15" s="69">
        <f>IFERROR(VLOOKUP($A15,'Arranjos Consolidados'!$E$2:$BM$302,AN$2,FALSE),"")</f>
        <v>40.190434781913424</v>
      </c>
      <c r="AO15" s="69">
        <f>IFERROR(VLOOKUP($A15,'Arranjos Consolidados'!$E$2:$BM$302,AO$2,FALSE),"")</f>
        <v>17.033043544121316</v>
      </c>
      <c r="AP15" s="69">
        <f>IFERROR(VLOOKUP($A15,'Arranjos Consolidados'!$E$2:$BM$302,AP$2,FALSE),"")</f>
        <v>0</v>
      </c>
      <c r="AQ15" s="69">
        <f>IFERROR(VLOOKUP($A15,'Arranjos Consolidados'!$E$2:$BM$302,AQ$2,FALSE),"")</f>
        <v>0</v>
      </c>
      <c r="AR15" s="69">
        <f>IFERROR(VLOOKUP($A15,'Arranjos Consolidados'!$E$2:$BM$302,AR$2,FALSE),"")</f>
        <v>23.157391237792112</v>
      </c>
      <c r="AS15" s="69">
        <f>IFERROR(VLOOKUP($A15,'Arranjos Consolidados'!$E$2:$BM$302,AS$2,FALSE),"")</f>
        <v>351.5813375933194</v>
      </c>
      <c r="AT15" s="69">
        <f>IFERROR(VLOOKUP($A15,'Arranjos Consolidados'!$E$2:$BM$302,AT$2,FALSE),"")</f>
        <v>122.99684421250002</v>
      </c>
      <c r="AU15" s="69">
        <f>IFERROR(VLOOKUP($A15,'Arranjos Consolidados'!$E$2:$BM$302,AU$2,FALSE),"")</f>
        <v>122.99684421250002</v>
      </c>
      <c r="AV15" s="69">
        <f>IFERROR(VLOOKUP($A15,'Arranjos Consolidados'!$E$2:$BM$302,AV$2,FALSE),"")</f>
        <v>0</v>
      </c>
      <c r="AW15" s="69">
        <f>IFERROR(VLOOKUP($A15,'Arranjos Consolidados'!$E$2:$BM$302,AW$2,FALSE),"")</f>
        <v>0</v>
      </c>
      <c r="AX15" s="69">
        <f>IFERROR(VLOOKUP($A15,'Arranjos Consolidados'!$E$2:$BM$302,AX$2,FALSE),"")</f>
        <v>182.33941587915268</v>
      </c>
      <c r="AY15" s="69">
        <f>IFERROR(VLOOKUP($A15,'Arranjos Consolidados'!$E$2:$BM$302,AY$2,FALSE),"")</f>
        <v>77.861174682099403</v>
      </c>
      <c r="AZ15" s="69">
        <f>IFERROR(VLOOKUP($A15,'Arranjos Consolidados'!$E$2:$BM$302,AZ$2,FALSE),"")</f>
        <v>43.532600498772176</v>
      </c>
      <c r="BA15" s="69">
        <f>IFERROR(VLOOKUP($A15,'Arranjos Consolidados'!$E$2:$BM$302,BA$2,FALSE),"")</f>
        <v>60.945640698281046</v>
      </c>
      <c r="BB15" s="69">
        <f>IFERROR(VLOOKUP($A15,'Arranjos Consolidados'!$E$2:$BM$302,BB$2,FALSE),"")</f>
        <v>0</v>
      </c>
      <c r="BC15" s="69">
        <f>IFERROR(VLOOKUP($A15,'Arranjos Consolidados'!$E$2:$BM$302,BC$2,FALSE),"")</f>
        <v>46.245077501666763</v>
      </c>
      <c r="BD15" s="69">
        <f>IFERROR(VLOOKUP($A15,'Arranjos Consolidados'!$E$2:$BM$302,BD$2,FALSE),"")</f>
        <v>8.3658282704551166</v>
      </c>
      <c r="BE15" s="69">
        <f>IFERROR(VLOOKUP($A15,'Arranjos Consolidados'!$E$2:$BM$302,BE$2,FALSE),"")</f>
        <v>1.4901660226239122</v>
      </c>
      <c r="BF15" s="69">
        <f>IFERROR(VLOOKUP($A15,'Arranjos Consolidados'!$E$2:$BM$302,BF$2,FALSE),"")</f>
        <v>36.389083208587728</v>
      </c>
      <c r="BG15" s="69">
        <f>IFERROR(VLOOKUP($A15,'Arranjos Consolidados'!$E$2:$BM$302,BG$2,FALSE),"")</f>
        <v>0</v>
      </c>
      <c r="BH15" s="69">
        <f>IFERROR(VLOOKUP($A15,'Arranjos Consolidados'!$E$2:$BM$302,BH$2,FALSE),"")</f>
        <v>391.77177237523284</v>
      </c>
      <c r="BI15" s="69">
        <f>IFERROR(VLOOKUP($A15,'Arranjos Consolidados'!$E$2:$BM$302,BI$2,FALSE),"")</f>
        <v>533.42297590714622</v>
      </c>
      <c r="BJ15" s="69">
        <f>IFERROR(VLOOKUP($A15,'Arranjos Consolidados'!$E$2:$BM$302,BJ$2,FALSE),"")</f>
        <v>1.2723735788184682</v>
      </c>
      <c r="BK15" s="69">
        <f>IFERROR(VLOOKUP($A15,'Arranjos Consolidados'!$E$2:$BM$302,BK$2,FALSE),"")</f>
        <v>0.77436008201657758</v>
      </c>
    </row>
    <row r="16" spans="1:63" ht="16.5" x14ac:dyDescent="0.25">
      <c r="A16" s="50" t="s">
        <v>10343</v>
      </c>
      <c r="B16" s="52">
        <f>'Banco de Dados'!$I$29</f>
        <v>500</v>
      </c>
      <c r="C16" s="51">
        <f>'Banco de Dados'!$I$30/100</f>
        <v>0.86</v>
      </c>
      <c r="D16" s="52"/>
      <c r="E16" s="51"/>
      <c r="J16" s="71"/>
      <c r="K16" s="71"/>
      <c r="L16" s="71"/>
      <c r="M16" s="71"/>
      <c r="N16" s="71"/>
      <c r="O16" s="71"/>
      <c r="P16" s="71"/>
      <c r="Q16" s="71"/>
      <c r="R16" s="71"/>
      <c r="S16" s="71"/>
      <c r="T16" s="71"/>
      <c r="U16" s="71"/>
      <c r="V16" s="71"/>
      <c r="W16" s="71"/>
      <c r="Y16" s="71"/>
    </row>
    <row r="17" spans="10:25" x14ac:dyDescent="0.25">
      <c r="J17" s="71"/>
      <c r="K17" s="71"/>
      <c r="L17" s="71"/>
      <c r="M17" s="71"/>
      <c r="N17" s="71"/>
      <c r="O17" s="71"/>
      <c r="P17" s="71"/>
      <c r="Q17" s="71"/>
      <c r="R17" s="71"/>
      <c r="S17" s="71"/>
      <c r="T17" s="71"/>
      <c r="U17" s="71"/>
      <c r="V17" s="71"/>
      <c r="W17" s="71"/>
      <c r="Y17" s="71"/>
    </row>
    <row r="18" spans="10:25" x14ac:dyDescent="0.25">
      <c r="J18" s="71"/>
      <c r="K18" s="71"/>
      <c r="L18" s="71"/>
      <c r="M18" s="71"/>
      <c r="N18" s="71"/>
      <c r="O18" s="71"/>
      <c r="P18" s="71"/>
      <c r="Q18" s="71"/>
      <c r="R18" s="71"/>
      <c r="S18" s="71"/>
      <c r="T18" s="71"/>
      <c r="U18" s="71"/>
      <c r="V18" s="71"/>
      <c r="W18" s="71"/>
      <c r="Y18" s="71"/>
    </row>
    <row r="19" spans="10:25" x14ac:dyDescent="0.25">
      <c r="J19" s="71"/>
      <c r="K19" s="71"/>
      <c r="L19" s="71"/>
      <c r="M19" s="71"/>
      <c r="N19" s="71"/>
      <c r="O19" s="71"/>
      <c r="P19" s="71"/>
      <c r="Q19" s="71"/>
      <c r="R19" s="71"/>
      <c r="S19" s="71"/>
      <c r="T19" s="71"/>
      <c r="U19" s="71"/>
      <c r="V19" s="71"/>
      <c r="W19" s="71"/>
    </row>
    <row r="20" spans="10:25" x14ac:dyDescent="0.25">
      <c r="J20" s="71"/>
      <c r="K20" s="71"/>
      <c r="L20" s="71"/>
      <c r="M20" s="71"/>
      <c r="N20" s="71"/>
      <c r="O20" s="71"/>
      <c r="P20" s="71"/>
      <c r="Q20" s="71"/>
      <c r="R20" s="71"/>
      <c r="S20" s="71"/>
      <c r="T20" s="71"/>
      <c r="U20" s="71"/>
      <c r="V20" s="71"/>
      <c r="W20" s="71"/>
    </row>
    <row r="21" spans="10:25" x14ac:dyDescent="0.25">
      <c r="J21" s="71"/>
      <c r="K21" s="71"/>
      <c r="L21" s="71"/>
      <c r="M21" s="71"/>
      <c r="N21" s="71"/>
      <c r="O21" s="71"/>
      <c r="P21" s="71"/>
      <c r="Q21" s="71"/>
      <c r="R21" s="71"/>
      <c r="S21" s="71"/>
      <c r="T21" s="71"/>
      <c r="U21" s="71"/>
      <c r="V21" s="71"/>
    </row>
    <row r="22" spans="10:25" x14ac:dyDescent="0.25">
      <c r="J22" s="71"/>
      <c r="K22" s="71"/>
      <c r="L22" s="71"/>
      <c r="M22" s="71"/>
      <c r="N22" s="71"/>
      <c r="O22" s="71"/>
      <c r="P22" s="71"/>
      <c r="Q22" s="71"/>
      <c r="R22" s="71"/>
      <c r="S22" s="71"/>
      <c r="T22" s="71"/>
      <c r="U22" s="71"/>
      <c r="V22" s="71"/>
    </row>
    <row r="23" spans="10:25" x14ac:dyDescent="0.25">
      <c r="K23" s="71"/>
      <c r="L23" s="71"/>
      <c r="M23" s="71"/>
      <c r="N23" s="71"/>
      <c r="O23" s="71"/>
      <c r="P23" s="71"/>
      <c r="Q23" s="71"/>
      <c r="R23" s="71"/>
      <c r="S23" s="71"/>
      <c r="T23" s="71"/>
      <c r="U23" s="71"/>
      <c r="V23" s="71"/>
    </row>
    <row r="24" spans="10:25" x14ac:dyDescent="0.25">
      <c r="K24" s="71"/>
      <c r="L24" s="71"/>
      <c r="M24" s="71"/>
      <c r="N24" s="71"/>
      <c r="O24" s="71"/>
      <c r="P24" s="71"/>
      <c r="Q24" s="71"/>
      <c r="R24" s="71"/>
      <c r="S24" s="71"/>
      <c r="T24" s="71"/>
      <c r="U24" s="71"/>
      <c r="V24" s="71"/>
    </row>
    <row r="25" spans="10:25" x14ac:dyDescent="0.25">
      <c r="K25" s="71"/>
      <c r="L25" s="71"/>
      <c r="M25" s="71"/>
      <c r="N25" s="71"/>
      <c r="O25" s="71"/>
      <c r="P25" s="71"/>
      <c r="Q25" s="71"/>
      <c r="R25" s="71"/>
      <c r="S25" s="71"/>
      <c r="T25" s="71"/>
      <c r="U25" s="71"/>
      <c r="V25" s="71"/>
    </row>
    <row r="26" spans="10:25" x14ac:dyDescent="0.25">
      <c r="K26" s="71"/>
      <c r="L26" s="71"/>
      <c r="M26" s="71"/>
      <c r="N26" s="71"/>
      <c r="O26" s="71"/>
      <c r="P26" s="71"/>
      <c r="Q26" s="71"/>
      <c r="R26" s="71"/>
      <c r="S26" s="71"/>
      <c r="T26" s="71"/>
      <c r="U26" s="71"/>
      <c r="V26" s="71"/>
    </row>
    <row r="27" spans="10:25" x14ac:dyDescent="0.25">
      <c r="K27" s="71"/>
      <c r="L27" s="71"/>
      <c r="M27" s="71"/>
      <c r="N27" s="71"/>
      <c r="O27" s="71"/>
      <c r="P27" s="71"/>
      <c r="Q27" s="71"/>
      <c r="R27" s="71"/>
      <c r="S27" s="71"/>
      <c r="T27" s="71"/>
      <c r="U27" s="71"/>
      <c r="V27" s="71"/>
    </row>
    <row r="28" spans="10:25" x14ac:dyDescent="0.25">
      <c r="K28" s="71"/>
      <c r="L28" s="71"/>
      <c r="M28" s="71"/>
      <c r="N28" s="71"/>
      <c r="O28" s="71"/>
      <c r="P28" s="71"/>
      <c r="Q28" s="71"/>
      <c r="R28" s="71"/>
      <c r="S28" s="71"/>
      <c r="T28" s="71"/>
      <c r="U28" s="71"/>
      <c r="V28" s="71"/>
    </row>
    <row r="29" spans="10:25" x14ac:dyDescent="0.25">
      <c r="K29" s="71"/>
      <c r="L29" s="71"/>
      <c r="M29" s="71"/>
      <c r="N29" s="71"/>
      <c r="O29" s="71"/>
      <c r="P29" s="71"/>
      <c r="Q29" s="71"/>
      <c r="R29" s="71"/>
      <c r="S29" s="71"/>
      <c r="T29" s="71"/>
      <c r="U29" s="71"/>
      <c r="V29" s="71"/>
    </row>
    <row r="30" spans="10:25" x14ac:dyDescent="0.25">
      <c r="K30" s="71"/>
      <c r="L30" s="71"/>
      <c r="M30" s="71"/>
      <c r="N30" s="71"/>
      <c r="O30" s="71"/>
      <c r="P30" s="71"/>
      <c r="Q30" s="71"/>
      <c r="R30" s="71"/>
      <c r="S30" s="71"/>
      <c r="T30" s="71"/>
      <c r="U30" s="71"/>
      <c r="V30" s="71"/>
    </row>
    <row r="31" spans="10:25" x14ac:dyDescent="0.25">
      <c r="K31" s="71"/>
      <c r="L31" s="71"/>
      <c r="M31" s="71"/>
      <c r="N31" s="71"/>
      <c r="O31" s="71"/>
      <c r="P31" s="71"/>
      <c r="Q31" s="71"/>
      <c r="R31" s="71"/>
      <c r="S31" s="71"/>
      <c r="T31" s="71"/>
      <c r="U31" s="71"/>
      <c r="V31" s="71"/>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136" zoomScale="80" zoomScaleNormal="80" workbookViewId="0">
      <selection activeCell="BM17" sqref="BM17"/>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2022-08-08T03:42:11Z</dcterms:modified>
</cp:coreProperties>
</file>