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EstaPastaDeTrabalho" hidePivotFieldList="1"/>
  <mc:AlternateContent xmlns:mc="http://schemas.openxmlformats.org/markup-compatibility/2006">
    <mc:Choice Requires="x15">
      <x15ac:absPath xmlns:x15ac="http://schemas.microsoft.com/office/spreadsheetml/2010/11/ac" url="C:\Backup 27 May 2022 - Diretórios de Trabalho\05 - UNIDO\4 - NOVO CONTRATO 2022\Desenvolv Tool 3\Cristian Files\Ferramenta Versão 16 Set\Coeficientes Algoritmo\"/>
    </mc:Choice>
  </mc:AlternateContent>
  <xr:revisionPtr revIDLastSave="0" documentId="13_ncr:1_{7D2FD9C3-3EEA-4BCB-97B0-4E56BB73FCB6}" xr6:coauthVersionLast="47" xr6:coauthVersionMax="47" xr10:uidLastSave="{00000000-0000-0000-0000-000000000000}"/>
  <bookViews>
    <workbookView xWindow="-135" yWindow="-135" windowWidth="29070" windowHeight="15750" tabRatio="882" firstSheet="4" activeTab="12"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oef. Algoritmos" sheetId="23" r:id="rId12"/>
    <sheet name="Transpor para Codigo" sheetId="24" r:id="rId13"/>
    <sheet name="C-Triagem Man" sheetId="13" r:id="rId14"/>
    <sheet name="C-Triagem Mec" sheetId="14" r:id="rId15"/>
    <sheet name="C-Produção CDR-TM" sheetId="15" r:id="rId16"/>
    <sheet name="C-Produção CDR-TMB" sheetId="16" r:id="rId17"/>
    <sheet name="C-Compostagem" sheetId="17" r:id="rId18"/>
    <sheet name="C-Biodigestão" sheetId="18" r:id="rId19"/>
    <sheet name="C-Incineração" sheetId="19" r:id="rId20"/>
    <sheet name="C-Aterro Sanitário" sheetId="20" r:id="rId21"/>
  </sheets>
  <externalReferences>
    <externalReference r:id="rId22"/>
    <externalReference r:id="rId23"/>
    <externalReference r:id="rId24"/>
    <externalReference r:id="rId25"/>
  </externalReferences>
  <definedNames>
    <definedName name="_xlnm.Print_Area" localSheetId="11">'Coef. Algoritmos'!$C$4:$O$5</definedName>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G5" i="24" l="1"/>
  <c r="B5" i="24"/>
  <c r="C5" i="24"/>
  <c r="D5" i="24"/>
  <c r="E5" i="24"/>
  <c r="F5" i="24"/>
  <c r="G5" i="24"/>
  <c r="H5" i="24"/>
  <c r="I5" i="24"/>
  <c r="J5" i="24"/>
  <c r="K5" i="24"/>
  <c r="L5" i="24"/>
  <c r="M5" i="24"/>
  <c r="N5" i="24"/>
  <c r="O5" i="24"/>
  <c r="P5" i="24"/>
  <c r="Q5" i="24"/>
  <c r="R5" i="24"/>
  <c r="S5" i="24"/>
  <c r="T5" i="24"/>
  <c r="U5" i="24"/>
  <c r="V5" i="24"/>
  <c r="W5" i="24"/>
  <c r="X5" i="24"/>
  <c r="Y5" i="24"/>
  <c r="Z5" i="24"/>
  <c r="AA5" i="24"/>
  <c r="AB5" i="24"/>
  <c r="AC5" i="24"/>
  <c r="AD5" i="24"/>
  <c r="AE5" i="24"/>
  <c r="AF5" i="24"/>
  <c r="AG5" i="24"/>
  <c r="AH5" i="24"/>
  <c r="AI5" i="24"/>
  <c r="AJ5" i="24"/>
  <c r="AK5" i="24"/>
  <c r="AL5" i="24"/>
  <c r="AM5" i="24"/>
  <c r="AN5" i="24"/>
  <c r="AO5" i="24"/>
  <c r="AP5" i="24"/>
  <c r="AQ5" i="24"/>
  <c r="AR5" i="24"/>
  <c r="AS5" i="24"/>
  <c r="AT5" i="24"/>
  <c r="AU5" i="24"/>
  <c r="AV5" i="24"/>
  <c r="AW5" i="24"/>
  <c r="AX5" i="24"/>
  <c r="AY5" i="24"/>
  <c r="AZ5" i="24"/>
  <c r="BA5" i="24"/>
  <c r="BB5" i="24"/>
  <c r="BC5" i="24"/>
  <c r="BD5" i="24"/>
  <c r="BE5" i="24"/>
  <c r="BF5" i="24"/>
  <c r="BG5" i="24"/>
  <c r="BH5" i="24"/>
  <c r="BI5" i="24"/>
  <c r="BJ5" i="24"/>
  <c r="BK5" i="24"/>
  <c r="BL5" i="24"/>
  <c r="BM5" i="24"/>
  <c r="BN5" i="24"/>
  <c r="BO5" i="24"/>
  <c r="BP5" i="24"/>
  <c r="BQ5" i="24"/>
  <c r="BR5" i="24"/>
  <c r="BS5" i="24"/>
  <c r="BT5" i="24"/>
  <c r="BU5" i="24"/>
  <c r="BV5" i="24"/>
  <c r="BW5" i="24"/>
  <c r="BX5" i="24"/>
  <c r="BY5" i="24"/>
  <c r="BZ5" i="24"/>
  <c r="CA5" i="24"/>
  <c r="CB5" i="24"/>
  <c r="CC5" i="24"/>
  <c r="CD5" i="24"/>
  <c r="CE5" i="24"/>
  <c r="CF5" i="24"/>
  <c r="CG5" i="24"/>
  <c r="CH5" i="24"/>
  <c r="CI5" i="24"/>
  <c r="CJ5" i="24"/>
  <c r="CK5" i="24"/>
  <c r="CL5" i="24"/>
  <c r="CM5" i="24"/>
  <c r="CN5" i="24"/>
  <c r="CO5" i="24"/>
  <c r="CP5" i="24"/>
  <c r="CQ5" i="24"/>
  <c r="CR5" i="24"/>
  <c r="CS5" i="24"/>
  <c r="CT5" i="24"/>
  <c r="CU5" i="24"/>
  <c r="CV5" i="24"/>
  <c r="CW5" i="24"/>
  <c r="CX5" i="24"/>
  <c r="CY5" i="24"/>
  <c r="CZ5" i="24"/>
  <c r="DA5" i="24"/>
  <c r="DB5" i="24"/>
  <c r="DC5" i="24"/>
  <c r="DD5" i="24"/>
  <c r="DE5" i="24"/>
  <c r="DF5" i="24"/>
  <c r="DG5" i="24"/>
  <c r="DH5" i="24"/>
  <c r="DI5" i="24"/>
  <c r="DJ5" i="24"/>
  <c r="DK5" i="24"/>
  <c r="DL5" i="24"/>
  <c r="DM5" i="24"/>
  <c r="DN5" i="24"/>
  <c r="DO5" i="24"/>
  <c r="DP5" i="24"/>
  <c r="DQ5" i="24"/>
  <c r="DR5" i="24"/>
  <c r="DS5" i="24"/>
  <c r="DT5" i="24"/>
  <c r="DU5" i="24"/>
  <c r="DV5" i="24"/>
  <c r="DW5" i="24"/>
  <c r="DX5" i="24"/>
  <c r="DY5" i="24"/>
  <c r="DZ5" i="24"/>
  <c r="EA5" i="24"/>
  <c r="EB5" i="24"/>
  <c r="EC5" i="24"/>
  <c r="ED5" i="24"/>
  <c r="EE5" i="24"/>
  <c r="EF5" i="24"/>
  <c r="EG5" i="24"/>
  <c r="EH5" i="24"/>
  <c r="EI5" i="24"/>
  <c r="EJ5" i="24"/>
  <c r="EK5" i="24"/>
  <c r="EL5" i="24"/>
  <c r="EM5" i="24"/>
  <c r="EN5" i="24"/>
  <c r="EO5" i="24"/>
  <c r="EP5" i="24"/>
  <c r="EQ5" i="24"/>
  <c r="ER5" i="24"/>
  <c r="ES5" i="24"/>
  <c r="ET5" i="24"/>
  <c r="EU5" i="24"/>
  <c r="EV5" i="24"/>
  <c r="EW5" i="24"/>
  <c r="EX5" i="24"/>
  <c r="EY5" i="24"/>
  <c r="EZ5" i="24"/>
  <c r="FA5" i="24"/>
  <c r="FB5" i="24"/>
  <c r="FC5" i="24"/>
  <c r="FD5" i="24"/>
  <c r="FE5" i="24"/>
  <c r="FF5" i="24"/>
  <c r="FG5" i="24"/>
  <c r="FH5" i="24"/>
  <c r="FI5" i="24"/>
  <c r="FJ5" i="24"/>
  <c r="FK5" i="24"/>
  <c r="FL5" i="24"/>
  <c r="FM5" i="24"/>
  <c r="FN5" i="24"/>
  <c r="FO5" i="24"/>
  <c r="FP5" i="24"/>
  <c r="FQ5" i="24"/>
  <c r="FR5" i="24"/>
  <c r="FS5" i="24"/>
  <c r="FT5" i="24"/>
  <c r="FU5" i="24"/>
  <c r="FV5" i="24"/>
  <c r="FW5" i="24"/>
  <c r="FX5" i="24"/>
  <c r="FY5" i="24"/>
  <c r="FZ5" i="24"/>
  <c r="GA5" i="24"/>
  <c r="GB5" i="24"/>
  <c r="GC5" i="24"/>
  <c r="GD5" i="24"/>
  <c r="GE5" i="24"/>
  <c r="GF5" i="24"/>
  <c r="GG5" i="24"/>
  <c r="GH5" i="24"/>
  <c r="GI5" i="24"/>
  <c r="GJ5" i="24"/>
  <c r="GK5" i="24"/>
  <c r="GL5" i="24"/>
  <c r="GM5" i="24"/>
  <c r="GN5" i="24"/>
  <c r="GO5" i="24"/>
  <c r="GP5" i="24"/>
  <c r="GQ5" i="24"/>
  <c r="GR5" i="24"/>
  <c r="GS5" i="24"/>
  <c r="GT5" i="24"/>
  <c r="GU5" i="24"/>
  <c r="GV5" i="24"/>
  <c r="GW5" i="24"/>
  <c r="GX5" i="24"/>
  <c r="GY5" i="24"/>
  <c r="GZ5" i="24"/>
  <c r="HA5" i="24"/>
  <c r="HB5" i="24"/>
  <c r="HC5" i="24"/>
  <c r="HD5" i="24"/>
  <c r="HE5" i="24"/>
  <c r="HF5" i="24"/>
  <c r="HG5" i="24"/>
  <c r="HH5" i="24"/>
  <c r="HI5" i="24"/>
  <c r="HJ5" i="24"/>
  <c r="HK5" i="24"/>
  <c r="HL5" i="24"/>
  <c r="HM5" i="24"/>
  <c r="HN5" i="24"/>
  <c r="HO5" i="24"/>
  <c r="HP5" i="24"/>
  <c r="HQ5" i="24"/>
  <c r="HR5" i="24"/>
  <c r="HS5" i="24"/>
  <c r="HT5" i="24"/>
  <c r="HU5" i="24"/>
  <c r="HV5" i="24"/>
  <c r="HW5" i="24"/>
  <c r="HX5" i="24"/>
  <c r="HY5" i="24"/>
  <c r="HZ5" i="24"/>
  <c r="IA5" i="24"/>
  <c r="IB5" i="24"/>
  <c r="IC5" i="24"/>
  <c r="ID5" i="24"/>
  <c r="IE5" i="24"/>
  <c r="IF5" i="24"/>
  <c r="IG5" i="24"/>
  <c r="IH5" i="24"/>
  <c r="II5" i="24"/>
  <c r="IJ5" i="24"/>
  <c r="IK5" i="24"/>
  <c r="IL5" i="24"/>
  <c r="IM5" i="24"/>
  <c r="IN5" i="24"/>
  <c r="IO5" i="24"/>
  <c r="IP5" i="24"/>
  <c r="IQ5" i="24"/>
  <c r="IR5" i="24"/>
  <c r="IS5" i="24"/>
  <c r="IT5" i="24"/>
  <c r="IU5" i="24"/>
  <c r="IV5" i="24"/>
  <c r="IW5" i="24"/>
  <c r="IX5" i="24"/>
  <c r="IY5" i="24"/>
  <c r="IZ5" i="24"/>
  <c r="JA5" i="24"/>
  <c r="JB5" i="24"/>
  <c r="JC5" i="24"/>
  <c r="JD5" i="24"/>
  <c r="JE5" i="24"/>
  <c r="JF5" i="24"/>
  <c r="JG5" i="24"/>
  <c r="JH5" i="24"/>
  <c r="JI5" i="24"/>
  <c r="JJ5" i="24"/>
  <c r="JK5" i="24"/>
  <c r="JL5" i="24"/>
  <c r="JM5" i="24"/>
  <c r="JN5" i="24"/>
  <c r="JO5" i="24"/>
  <c r="JP5" i="24"/>
  <c r="JQ5" i="24"/>
  <c r="JR5" i="24"/>
  <c r="JS5" i="24"/>
  <c r="JT5" i="24"/>
  <c r="JU5" i="24"/>
  <c r="JV5" i="24"/>
  <c r="JW5" i="24"/>
  <c r="JX5" i="24"/>
  <c r="JY5" i="24"/>
  <c r="JZ5" i="24"/>
  <c r="KA5" i="24"/>
  <c r="KB5" i="24"/>
  <c r="KC5" i="24"/>
  <c r="KD5" i="24"/>
  <c r="KE5" i="24"/>
  <c r="KF5" i="24"/>
  <c r="KG5" i="24"/>
  <c r="KH5" i="24"/>
  <c r="KI5" i="24"/>
  <c r="KJ5" i="24"/>
  <c r="KK5" i="24"/>
  <c r="KL5" i="24"/>
  <c r="KM5" i="24"/>
  <c r="KN5" i="24"/>
  <c r="KO5" i="24"/>
  <c r="KP5" i="24"/>
  <c r="KQ5" i="24"/>
  <c r="KR5" i="24"/>
  <c r="KS5" i="24"/>
  <c r="KT5" i="24"/>
  <c r="KU5" i="24"/>
  <c r="KV5" i="24"/>
  <c r="KW5" i="24"/>
  <c r="KX5" i="24"/>
  <c r="KY5" i="24"/>
  <c r="KZ5" i="24"/>
  <c r="LA5" i="24"/>
  <c r="LB5" i="24"/>
  <c r="LC5" i="24"/>
  <c r="LD5" i="24"/>
  <c r="LE5" i="24"/>
  <c r="LF5" i="24"/>
  <c r="LG5" i="24"/>
  <c r="LH5" i="24"/>
  <c r="LI5" i="24"/>
  <c r="LJ5" i="24"/>
  <c r="LK5" i="24"/>
  <c r="LL5" i="24"/>
  <c r="LM5" i="24"/>
  <c r="LN5" i="24"/>
  <c r="LO5" i="24"/>
  <c r="LP5" i="24"/>
  <c r="LQ5" i="24"/>
  <c r="LR5" i="24"/>
  <c r="LS5" i="24"/>
  <c r="LT5" i="24"/>
  <c r="LU5" i="24"/>
  <c r="LV5" i="24"/>
  <c r="LW5" i="24"/>
  <c r="LX5" i="24"/>
  <c r="LY5" i="24"/>
  <c r="LZ5" i="24"/>
  <c r="MA5" i="24"/>
  <c r="MB5" i="24"/>
  <c r="MC5" i="24"/>
  <c r="MD5" i="24"/>
  <c r="ME5" i="24"/>
  <c r="MF5" i="24"/>
  <c r="MG5" i="24"/>
  <c r="MH5" i="24"/>
  <c r="MI5" i="24"/>
  <c r="MJ5" i="24"/>
  <c r="MK5" i="24"/>
  <c r="ML5" i="24"/>
  <c r="MM5" i="24"/>
  <c r="MN5" i="24"/>
  <c r="MO5" i="24"/>
  <c r="MP5" i="24"/>
  <c r="MQ5" i="24"/>
  <c r="MR5" i="24"/>
  <c r="MS5" i="24"/>
  <c r="MT5" i="24"/>
  <c r="MU5" i="24"/>
  <c r="MV5" i="24"/>
  <c r="MW5" i="24"/>
  <c r="MX5" i="24"/>
  <c r="MY5" i="24"/>
  <c r="MZ5" i="24"/>
  <c r="NA5" i="24"/>
  <c r="NB5" i="24"/>
  <c r="NC5" i="24"/>
  <c r="ND5" i="24"/>
  <c r="NE5" i="24"/>
  <c r="NF5" i="24"/>
  <c r="NG5" i="24"/>
  <c r="NH5" i="24"/>
  <c r="NI5" i="24"/>
  <c r="NJ5" i="24"/>
  <c r="NK5" i="24"/>
  <c r="NL5" i="24"/>
  <c r="NM5" i="24"/>
  <c r="NN5" i="24"/>
  <c r="NO5" i="24"/>
  <c r="NP5" i="24"/>
  <c r="NQ5" i="24"/>
  <c r="NR5" i="24"/>
  <c r="NS5" i="24"/>
  <c r="NT5" i="24"/>
  <c r="NU5" i="24"/>
  <c r="NV5" i="24"/>
  <c r="NW5" i="24"/>
  <c r="NX5" i="24"/>
  <c r="NY5" i="24"/>
  <c r="NZ5" i="24"/>
  <c r="OA5" i="24"/>
  <c r="OB5" i="24"/>
  <c r="OC5" i="24"/>
  <c r="OD5" i="24"/>
  <c r="OE5" i="24"/>
  <c r="OF5" i="24"/>
  <c r="OG5" i="24"/>
  <c r="OH5" i="24"/>
  <c r="OI5" i="24"/>
  <c r="OJ5" i="24"/>
  <c r="OK5" i="24"/>
  <c r="OL5" i="24"/>
  <c r="OM5" i="24"/>
  <c r="ON5" i="24"/>
  <c r="OO5" i="24"/>
  <c r="OP5" i="24"/>
  <c r="OQ5" i="24"/>
  <c r="OR5" i="24"/>
  <c r="OS5" i="24"/>
  <c r="OT5" i="24"/>
  <c r="OU5" i="24"/>
  <c r="OV5" i="24"/>
  <c r="OW5" i="24"/>
  <c r="OX5" i="24"/>
  <c r="OY5" i="24"/>
  <c r="OZ5" i="24"/>
  <c r="PA5" i="24"/>
  <c r="PB5" i="24"/>
  <c r="PC5" i="24"/>
  <c r="PD5" i="24"/>
  <c r="PE5" i="24"/>
  <c r="PF5" i="24"/>
  <c r="PG5" i="24"/>
  <c r="PH5" i="24"/>
  <c r="PI5" i="24"/>
  <c r="PJ5" i="24"/>
  <c r="PK5" i="24"/>
  <c r="PL5" i="24"/>
  <c r="PM5" i="24"/>
  <c r="PN5" i="24"/>
  <c r="PO5" i="24"/>
  <c r="PP5" i="24"/>
  <c r="PQ5" i="24"/>
  <c r="PR5" i="24"/>
  <c r="PS5" i="24"/>
  <c r="PT5" i="24"/>
  <c r="PU5" i="24"/>
  <c r="PV5" i="24"/>
  <c r="PW5" i="24"/>
  <c r="PX5" i="24"/>
  <c r="PY5" i="24"/>
  <c r="PZ5" i="24"/>
  <c r="QA5" i="24"/>
  <c r="QB5" i="24"/>
  <c r="QC5" i="24"/>
  <c r="QD5" i="24"/>
  <c r="QE5" i="24"/>
  <c r="QF5" i="24"/>
  <c r="QG5" i="24"/>
  <c r="QH5" i="24"/>
  <c r="QI5" i="24"/>
  <c r="QJ5" i="24"/>
  <c r="QK5" i="24"/>
  <c r="QL5" i="24"/>
  <c r="QM5" i="24"/>
  <c r="QN5" i="24"/>
  <c r="QO5" i="24"/>
  <c r="QP5" i="24"/>
  <c r="QQ5" i="24"/>
  <c r="QR5" i="24"/>
  <c r="QS5" i="24"/>
  <c r="QT5" i="24"/>
  <c r="QU5" i="24"/>
  <c r="QV5" i="24"/>
  <c r="QW5" i="24"/>
  <c r="QX5" i="24"/>
  <c r="QY5" i="24"/>
  <c r="QZ5" i="24"/>
  <c r="RA5" i="24"/>
  <c r="RB5" i="24"/>
  <c r="RC5" i="24"/>
  <c r="RD5" i="24"/>
  <c r="RE5" i="24"/>
  <c r="RF5" i="24"/>
  <c r="RG5" i="24"/>
  <c r="RH5" i="24"/>
  <c r="RI5" i="24"/>
  <c r="RJ5" i="24"/>
  <c r="RK5" i="24"/>
  <c r="RL5" i="24"/>
  <c r="RM5" i="24"/>
  <c r="RN5" i="24"/>
  <c r="RO5" i="24"/>
  <c r="RP5" i="24"/>
  <c r="RQ5" i="24"/>
  <c r="RR5" i="24"/>
  <c r="RS5" i="24"/>
  <c r="RT5" i="24"/>
  <c r="RU5" i="24"/>
  <c r="RV5" i="24"/>
  <c r="RW5" i="24"/>
  <c r="RX5" i="24"/>
  <c r="RY5" i="24"/>
  <c r="RZ5" i="24"/>
  <c r="SA5" i="24"/>
  <c r="SB5" i="24"/>
  <c r="SC5" i="24"/>
  <c r="SD5" i="24"/>
  <c r="SE5" i="24"/>
  <c r="SF5" i="24"/>
  <c r="A5" i="24"/>
  <c r="SG2" i="24"/>
  <c r="E2" i="24"/>
  <c r="F2" i="24"/>
  <c r="G2" i="24"/>
  <c r="H2" i="24"/>
  <c r="I2" i="24"/>
  <c r="J2" i="24"/>
  <c r="K2" i="24"/>
  <c r="L2" i="24"/>
  <c r="M2" i="24"/>
  <c r="N2" i="24"/>
  <c r="O2" i="24"/>
  <c r="P2" i="24"/>
  <c r="Q2" i="24"/>
  <c r="R2" i="24"/>
  <c r="S2" i="24"/>
  <c r="T2" i="24"/>
  <c r="U2" i="24"/>
  <c r="V2" i="24"/>
  <c r="W2" i="24"/>
  <c r="X2" i="24"/>
  <c r="Y2" i="24"/>
  <c r="Z2" i="24"/>
  <c r="AA2" i="24"/>
  <c r="AB2" i="24"/>
  <c r="AC2" i="24"/>
  <c r="AD2" i="24"/>
  <c r="AE2" i="24"/>
  <c r="AF2" i="24"/>
  <c r="AG2" i="24"/>
  <c r="AH2" i="24"/>
  <c r="AI2" i="24"/>
  <c r="AJ2" i="24"/>
  <c r="AK2" i="24"/>
  <c r="AL2" i="24"/>
  <c r="AM2" i="24"/>
  <c r="AN2" i="24"/>
  <c r="AO2" i="24"/>
  <c r="AP2" i="24"/>
  <c r="AQ2" i="24"/>
  <c r="AR2" i="24"/>
  <c r="AS2" i="24"/>
  <c r="AT2" i="24"/>
  <c r="AU2" i="24"/>
  <c r="AV2" i="24"/>
  <c r="AW2" i="24"/>
  <c r="AX2" i="24"/>
  <c r="AY2" i="24"/>
  <c r="AZ2" i="24"/>
  <c r="BA2" i="24"/>
  <c r="BB2" i="24"/>
  <c r="BC2" i="24"/>
  <c r="BD2" i="24"/>
  <c r="BE2" i="24"/>
  <c r="BF2" i="24"/>
  <c r="BG2" i="24"/>
  <c r="BH2" i="24"/>
  <c r="BI2" i="24"/>
  <c r="BJ2" i="24"/>
  <c r="BK2" i="24"/>
  <c r="BL2" i="24"/>
  <c r="BM2" i="24"/>
  <c r="BN2" i="24"/>
  <c r="BO2" i="24"/>
  <c r="BP2" i="24"/>
  <c r="BQ2" i="24"/>
  <c r="BR2" i="24"/>
  <c r="BS2" i="24"/>
  <c r="BT2" i="24"/>
  <c r="BU2" i="24"/>
  <c r="BV2" i="24"/>
  <c r="BW2" i="24"/>
  <c r="BX2" i="24"/>
  <c r="BY2" i="24"/>
  <c r="BZ2" i="24"/>
  <c r="CA2" i="24"/>
  <c r="CB2" i="24"/>
  <c r="CC2" i="24"/>
  <c r="CD2" i="24"/>
  <c r="CE2" i="24"/>
  <c r="CF2" i="24"/>
  <c r="CG2" i="24"/>
  <c r="CH2" i="24"/>
  <c r="CI2" i="24"/>
  <c r="CJ2" i="24"/>
  <c r="CK2" i="24"/>
  <c r="CL2" i="24"/>
  <c r="CM2" i="24"/>
  <c r="CN2" i="24"/>
  <c r="CO2" i="24"/>
  <c r="CP2" i="24"/>
  <c r="CQ2" i="24"/>
  <c r="CR2" i="24"/>
  <c r="CS2" i="24"/>
  <c r="CT2" i="24"/>
  <c r="CU2" i="24"/>
  <c r="CV2" i="24"/>
  <c r="CW2" i="24"/>
  <c r="CX2" i="24"/>
  <c r="CY2" i="24"/>
  <c r="CZ2" i="24"/>
  <c r="DA2" i="24"/>
  <c r="DB2" i="24"/>
  <c r="DC2" i="24"/>
  <c r="DD2" i="24"/>
  <c r="DE2" i="24"/>
  <c r="DF2" i="24"/>
  <c r="DG2" i="24"/>
  <c r="DH2" i="24"/>
  <c r="DI2" i="24"/>
  <c r="DJ2" i="24"/>
  <c r="DK2" i="24"/>
  <c r="DL2" i="24"/>
  <c r="DM2" i="24"/>
  <c r="DN2" i="24"/>
  <c r="DO2" i="24"/>
  <c r="DP2" i="24"/>
  <c r="DQ2" i="24"/>
  <c r="DR2" i="24"/>
  <c r="DS2" i="24"/>
  <c r="DT2" i="24"/>
  <c r="DU2" i="24"/>
  <c r="DV2" i="24"/>
  <c r="DW2" i="24"/>
  <c r="DX2" i="24"/>
  <c r="DY2" i="24"/>
  <c r="DZ2" i="24"/>
  <c r="EA2" i="24"/>
  <c r="EB2" i="24"/>
  <c r="EC2" i="24"/>
  <c r="ED2" i="24"/>
  <c r="EE2" i="24"/>
  <c r="EF2" i="24"/>
  <c r="EG2" i="24"/>
  <c r="EH2" i="24"/>
  <c r="EI2" i="24"/>
  <c r="EJ2" i="24"/>
  <c r="EK2" i="24"/>
  <c r="EL2" i="24"/>
  <c r="EM2" i="24"/>
  <c r="EN2" i="24"/>
  <c r="EO2" i="24"/>
  <c r="EP2" i="24"/>
  <c r="EQ2" i="24"/>
  <c r="ER2" i="24"/>
  <c r="ES2" i="24"/>
  <c r="ET2" i="24"/>
  <c r="EU2" i="24"/>
  <c r="EV2" i="24"/>
  <c r="EW2" i="24"/>
  <c r="EX2" i="24"/>
  <c r="EY2" i="24"/>
  <c r="EZ2" i="24"/>
  <c r="FA2" i="24"/>
  <c r="FB2" i="24"/>
  <c r="FC2" i="24"/>
  <c r="FD2" i="24"/>
  <c r="FE2" i="24"/>
  <c r="FF2" i="24"/>
  <c r="FG2" i="24"/>
  <c r="FH2" i="24"/>
  <c r="FI2" i="24"/>
  <c r="FJ2" i="24"/>
  <c r="FK2" i="24"/>
  <c r="FL2" i="24"/>
  <c r="FM2" i="24"/>
  <c r="FN2" i="24"/>
  <c r="FO2" i="24"/>
  <c r="FP2" i="24"/>
  <c r="FQ2" i="24"/>
  <c r="FR2" i="24"/>
  <c r="FS2" i="24"/>
  <c r="FT2" i="24"/>
  <c r="FU2" i="24"/>
  <c r="FV2" i="24"/>
  <c r="FW2" i="24"/>
  <c r="FX2" i="24"/>
  <c r="FY2" i="24"/>
  <c r="FZ2" i="24"/>
  <c r="GA2" i="24"/>
  <c r="GB2" i="24"/>
  <c r="GC2" i="24"/>
  <c r="GD2" i="24"/>
  <c r="GE2" i="24"/>
  <c r="GF2" i="24"/>
  <c r="GG2" i="24"/>
  <c r="GH2" i="24"/>
  <c r="GI2" i="24"/>
  <c r="GJ2" i="24"/>
  <c r="GK2" i="24"/>
  <c r="GL2" i="24"/>
  <c r="GM2" i="24"/>
  <c r="GN2" i="24"/>
  <c r="GO2" i="24"/>
  <c r="GP2" i="24"/>
  <c r="GQ2" i="24"/>
  <c r="GR2" i="24"/>
  <c r="GS2" i="24"/>
  <c r="GT2" i="24"/>
  <c r="GU2" i="24"/>
  <c r="GV2" i="24"/>
  <c r="GW2" i="24"/>
  <c r="GX2" i="24"/>
  <c r="GY2" i="24"/>
  <c r="GZ2" i="24"/>
  <c r="HA2" i="24"/>
  <c r="HB2" i="24"/>
  <c r="HC2" i="24"/>
  <c r="HD2" i="24"/>
  <c r="HE2" i="24"/>
  <c r="HF2" i="24"/>
  <c r="HG2" i="24"/>
  <c r="HH2" i="24"/>
  <c r="HI2" i="24"/>
  <c r="HJ2" i="24"/>
  <c r="HK2" i="24"/>
  <c r="HL2" i="24"/>
  <c r="HM2" i="24"/>
  <c r="HN2" i="24"/>
  <c r="HO2" i="24"/>
  <c r="HP2" i="24"/>
  <c r="HQ2" i="24"/>
  <c r="HR2" i="24"/>
  <c r="HS2" i="24"/>
  <c r="HT2" i="24"/>
  <c r="HU2" i="24"/>
  <c r="HV2" i="24"/>
  <c r="HW2" i="24"/>
  <c r="HX2" i="24"/>
  <c r="HY2" i="24"/>
  <c r="HZ2" i="24"/>
  <c r="IA2" i="24"/>
  <c r="IB2" i="24"/>
  <c r="IC2" i="24"/>
  <c r="ID2" i="24"/>
  <c r="IE2" i="24"/>
  <c r="IF2" i="24"/>
  <c r="IG2" i="24"/>
  <c r="IH2" i="24"/>
  <c r="II2" i="24"/>
  <c r="IJ2" i="24"/>
  <c r="IK2" i="24"/>
  <c r="IL2" i="24"/>
  <c r="IM2" i="24"/>
  <c r="IN2" i="24"/>
  <c r="IO2" i="24"/>
  <c r="IP2" i="24"/>
  <c r="IQ2" i="24"/>
  <c r="IR2" i="24"/>
  <c r="IS2" i="24"/>
  <c r="IT2" i="24"/>
  <c r="IU2" i="24"/>
  <c r="IV2" i="24"/>
  <c r="IW2" i="24"/>
  <c r="IX2" i="24"/>
  <c r="IY2" i="24"/>
  <c r="IZ2" i="24"/>
  <c r="JA2" i="24"/>
  <c r="JB2" i="24"/>
  <c r="JC2" i="24"/>
  <c r="JD2" i="24"/>
  <c r="JE2" i="24"/>
  <c r="JF2" i="24"/>
  <c r="JG2" i="24"/>
  <c r="JH2" i="24"/>
  <c r="JI2" i="24"/>
  <c r="JJ2" i="24"/>
  <c r="JK2" i="24"/>
  <c r="JL2" i="24"/>
  <c r="JM2" i="24"/>
  <c r="JN2" i="24"/>
  <c r="JO2" i="24"/>
  <c r="JP2" i="24"/>
  <c r="JQ2" i="24"/>
  <c r="JR2" i="24"/>
  <c r="JS2" i="24"/>
  <c r="JT2" i="24"/>
  <c r="JU2" i="24"/>
  <c r="JV2" i="24"/>
  <c r="JW2" i="24"/>
  <c r="JX2" i="24"/>
  <c r="JY2" i="24"/>
  <c r="JZ2" i="24"/>
  <c r="KA2" i="24"/>
  <c r="KB2" i="24"/>
  <c r="KC2" i="24"/>
  <c r="KD2" i="24"/>
  <c r="KE2" i="24"/>
  <c r="KF2" i="24"/>
  <c r="KG2" i="24"/>
  <c r="KH2" i="24"/>
  <c r="KI2" i="24"/>
  <c r="KJ2" i="24"/>
  <c r="KK2" i="24"/>
  <c r="KL2" i="24"/>
  <c r="KM2" i="24"/>
  <c r="KN2" i="24"/>
  <c r="KO2" i="24"/>
  <c r="KP2" i="24"/>
  <c r="KQ2" i="24"/>
  <c r="KR2" i="24"/>
  <c r="KS2" i="24"/>
  <c r="KT2" i="24"/>
  <c r="KU2" i="24"/>
  <c r="KV2" i="24"/>
  <c r="KW2" i="24"/>
  <c r="KX2" i="24"/>
  <c r="KY2" i="24"/>
  <c r="KZ2" i="24"/>
  <c r="LA2" i="24"/>
  <c r="LB2" i="24"/>
  <c r="LC2" i="24"/>
  <c r="LD2" i="24"/>
  <c r="LE2" i="24"/>
  <c r="LF2" i="24"/>
  <c r="LG2" i="24"/>
  <c r="LH2" i="24"/>
  <c r="LI2" i="24"/>
  <c r="LJ2" i="24"/>
  <c r="LK2" i="24"/>
  <c r="LL2" i="24"/>
  <c r="LM2" i="24"/>
  <c r="LN2" i="24"/>
  <c r="LO2" i="24"/>
  <c r="LP2" i="24"/>
  <c r="LQ2" i="24"/>
  <c r="LR2" i="24"/>
  <c r="LS2" i="24"/>
  <c r="LT2" i="24"/>
  <c r="LU2" i="24"/>
  <c r="LV2" i="24"/>
  <c r="LW2" i="24"/>
  <c r="LX2" i="24"/>
  <c r="LY2" i="24"/>
  <c r="LZ2" i="24"/>
  <c r="MA2" i="24"/>
  <c r="MB2" i="24"/>
  <c r="MC2" i="24"/>
  <c r="MD2" i="24"/>
  <c r="ME2" i="24"/>
  <c r="MF2" i="24"/>
  <c r="MG2" i="24"/>
  <c r="MH2" i="24"/>
  <c r="MI2" i="24"/>
  <c r="MJ2" i="24"/>
  <c r="MK2" i="24"/>
  <c r="ML2" i="24"/>
  <c r="MM2" i="24"/>
  <c r="MN2" i="24"/>
  <c r="MO2" i="24"/>
  <c r="MP2" i="24"/>
  <c r="MQ2" i="24"/>
  <c r="MR2" i="24"/>
  <c r="MS2" i="24"/>
  <c r="MT2" i="24"/>
  <c r="MU2" i="24"/>
  <c r="MV2" i="24"/>
  <c r="MW2" i="24"/>
  <c r="MX2" i="24"/>
  <c r="MY2" i="24"/>
  <c r="MZ2" i="24"/>
  <c r="NA2" i="24"/>
  <c r="NB2" i="24"/>
  <c r="NC2" i="24"/>
  <c r="ND2" i="24"/>
  <c r="NE2" i="24"/>
  <c r="NF2" i="24"/>
  <c r="NG2" i="24"/>
  <c r="NH2" i="24"/>
  <c r="NI2" i="24"/>
  <c r="NJ2" i="24"/>
  <c r="NK2" i="24"/>
  <c r="NL2" i="24"/>
  <c r="NM2" i="24"/>
  <c r="NN2" i="24"/>
  <c r="NO2" i="24"/>
  <c r="NP2" i="24"/>
  <c r="NQ2" i="24"/>
  <c r="NR2" i="24"/>
  <c r="NS2" i="24"/>
  <c r="NT2" i="24"/>
  <c r="NU2" i="24"/>
  <c r="NV2" i="24"/>
  <c r="NW2" i="24"/>
  <c r="NX2" i="24"/>
  <c r="NY2" i="24"/>
  <c r="NZ2" i="24"/>
  <c r="OA2" i="24"/>
  <c r="OB2" i="24"/>
  <c r="OC2" i="24"/>
  <c r="OD2" i="24"/>
  <c r="OE2" i="24"/>
  <c r="OF2" i="24"/>
  <c r="OG2" i="24"/>
  <c r="OH2" i="24"/>
  <c r="OI2" i="24"/>
  <c r="OJ2" i="24"/>
  <c r="OK2" i="24"/>
  <c r="OL2" i="24"/>
  <c r="OM2" i="24"/>
  <c r="ON2" i="24"/>
  <c r="OO2" i="24"/>
  <c r="OP2" i="24"/>
  <c r="OQ2" i="24"/>
  <c r="OR2" i="24"/>
  <c r="OS2" i="24"/>
  <c r="OT2" i="24"/>
  <c r="OU2" i="24"/>
  <c r="OV2" i="24"/>
  <c r="OW2" i="24"/>
  <c r="OX2" i="24"/>
  <c r="OY2" i="24"/>
  <c r="OZ2" i="24"/>
  <c r="PA2" i="24"/>
  <c r="PB2" i="24"/>
  <c r="PC2" i="24"/>
  <c r="PD2" i="24"/>
  <c r="PE2" i="24"/>
  <c r="PF2" i="24"/>
  <c r="PG2" i="24"/>
  <c r="PH2" i="24"/>
  <c r="PI2" i="24"/>
  <c r="PJ2" i="24"/>
  <c r="PK2" i="24"/>
  <c r="PL2" i="24"/>
  <c r="PM2" i="24"/>
  <c r="PN2" i="24"/>
  <c r="PO2" i="24"/>
  <c r="PP2" i="24"/>
  <c r="PQ2" i="24"/>
  <c r="PR2" i="24"/>
  <c r="PS2" i="24"/>
  <c r="PT2" i="24"/>
  <c r="PU2" i="24"/>
  <c r="PV2" i="24"/>
  <c r="PW2" i="24"/>
  <c r="PX2" i="24"/>
  <c r="PY2" i="24"/>
  <c r="PZ2" i="24"/>
  <c r="QA2" i="24"/>
  <c r="QB2" i="24"/>
  <c r="QC2" i="24"/>
  <c r="QD2" i="24"/>
  <c r="QE2" i="24"/>
  <c r="QF2" i="24"/>
  <c r="QG2" i="24"/>
  <c r="QH2" i="24"/>
  <c r="QI2" i="24"/>
  <c r="QJ2" i="24"/>
  <c r="QK2" i="24"/>
  <c r="QL2" i="24"/>
  <c r="QM2" i="24"/>
  <c r="QN2" i="24"/>
  <c r="QO2" i="24"/>
  <c r="QP2" i="24"/>
  <c r="QQ2" i="24"/>
  <c r="QR2" i="24"/>
  <c r="QS2" i="24"/>
  <c r="QT2" i="24"/>
  <c r="QU2" i="24"/>
  <c r="QV2" i="24"/>
  <c r="QW2" i="24"/>
  <c r="QX2" i="24"/>
  <c r="QY2" i="24"/>
  <c r="QZ2" i="24"/>
  <c r="RA2" i="24"/>
  <c r="RB2" i="24"/>
  <c r="RC2" i="24"/>
  <c r="RD2" i="24"/>
  <c r="RE2" i="24"/>
  <c r="RF2" i="24"/>
  <c r="RG2" i="24"/>
  <c r="RH2" i="24"/>
  <c r="RI2" i="24"/>
  <c r="RJ2" i="24"/>
  <c r="RK2" i="24"/>
  <c r="RL2" i="24"/>
  <c r="RM2" i="24"/>
  <c r="RN2" i="24"/>
  <c r="RO2" i="24"/>
  <c r="RP2" i="24"/>
  <c r="RQ2" i="24"/>
  <c r="RR2" i="24"/>
  <c r="RS2" i="24"/>
  <c r="RT2" i="24"/>
  <c r="RU2" i="24"/>
  <c r="RV2" i="24"/>
  <c r="RW2" i="24"/>
  <c r="RX2" i="24"/>
  <c r="RY2" i="24"/>
  <c r="RZ2" i="24"/>
  <c r="SA2" i="24"/>
  <c r="SB2" i="24"/>
  <c r="SC2" i="24"/>
  <c r="SD2" i="24"/>
  <c r="SE2" i="24"/>
  <c r="SF2" i="24"/>
  <c r="B2" i="24"/>
  <c r="C2" i="24"/>
  <c r="D2" i="24"/>
  <c r="A2" i="24"/>
  <c r="AA5" i="23" l="1"/>
  <c r="AD5" i="23" l="1"/>
  <c r="U5" i="23" l="1"/>
  <c r="X5" i="23" l="1"/>
  <c r="O5" i="23" l="1"/>
  <c r="R5" i="23" l="1"/>
  <c r="I5" i="23" l="1"/>
  <c r="L5" i="23" l="1"/>
  <c r="AG8" i="23" l="1"/>
  <c r="AJ8" i="23"/>
  <c r="AG9" i="23"/>
  <c r="AJ9" i="23"/>
  <c r="AG10" i="23"/>
  <c r="AJ10" i="23"/>
  <c r="AG11" i="23"/>
  <c r="AJ11" i="23"/>
  <c r="AG12" i="23"/>
  <c r="AJ12" i="23"/>
  <c r="AG13" i="23"/>
  <c r="AJ13" i="23"/>
  <c r="AG14" i="23"/>
  <c r="AJ14" i="23"/>
  <c r="AG15" i="23"/>
  <c r="AJ15" i="23"/>
  <c r="AG16" i="23"/>
  <c r="AJ16" i="23"/>
  <c r="AG17" i="23"/>
  <c r="AJ17" i="23"/>
  <c r="AG18" i="23"/>
  <c r="AJ18" i="23"/>
  <c r="AG19" i="23"/>
  <c r="AJ19" i="23"/>
  <c r="AG20" i="23"/>
  <c r="AJ20" i="23"/>
  <c r="AG21" i="23"/>
  <c r="AJ21" i="23"/>
  <c r="AG22" i="23"/>
  <c r="AJ22" i="23"/>
  <c r="AG23" i="23"/>
  <c r="AJ23" i="23"/>
  <c r="AG24" i="23"/>
  <c r="AJ24" i="23"/>
  <c r="AG25" i="23"/>
  <c r="AJ25" i="23"/>
  <c r="AG26" i="23"/>
  <c r="AJ26" i="23"/>
  <c r="AG27" i="23"/>
  <c r="AJ27" i="23"/>
  <c r="AG28" i="23"/>
  <c r="AJ28" i="23"/>
  <c r="AG29" i="23"/>
  <c r="AJ29" i="23"/>
  <c r="AG30" i="23"/>
  <c r="AJ30" i="23"/>
  <c r="AG31" i="23"/>
  <c r="AJ31" i="23"/>
  <c r="AG32" i="23"/>
  <c r="AJ32" i="23"/>
  <c r="AG33" i="23"/>
  <c r="AJ33" i="23"/>
  <c r="AG34" i="23"/>
  <c r="AJ34" i="23"/>
  <c r="AG35" i="23"/>
  <c r="AJ35" i="23"/>
  <c r="AG36" i="23"/>
  <c r="AJ36" i="23"/>
  <c r="AG37" i="23"/>
  <c r="AJ37" i="23"/>
  <c r="AG38" i="23"/>
  <c r="AJ38" i="23"/>
  <c r="AG39" i="23"/>
  <c r="AJ39" i="23"/>
  <c r="AG40" i="23"/>
  <c r="AJ40" i="23"/>
  <c r="AG41" i="23"/>
  <c r="AJ41" i="23"/>
  <c r="AG42" i="23"/>
  <c r="AJ42" i="23"/>
  <c r="AG43" i="23"/>
  <c r="AJ43" i="23"/>
  <c r="AG44" i="23"/>
  <c r="AJ44" i="23"/>
  <c r="AG45" i="23"/>
  <c r="AJ45" i="23"/>
  <c r="AG46" i="23"/>
  <c r="AJ46" i="23"/>
  <c r="AG47" i="23"/>
  <c r="AJ47" i="23"/>
  <c r="AG48" i="23"/>
  <c r="AJ48" i="23"/>
  <c r="AG49" i="23"/>
  <c r="AJ49" i="23"/>
  <c r="AG50" i="23"/>
  <c r="AJ50" i="23"/>
  <c r="AG51" i="23"/>
  <c r="AJ51" i="23"/>
  <c r="AG52" i="23"/>
  <c r="AJ52" i="23"/>
  <c r="AG53" i="23"/>
  <c r="AJ53" i="23"/>
  <c r="AG54" i="23"/>
  <c r="AJ54" i="23"/>
  <c r="AG55" i="23"/>
  <c r="AJ55" i="23"/>
  <c r="AG56" i="23"/>
  <c r="AJ56" i="23"/>
  <c r="AG57" i="23"/>
  <c r="AJ57" i="23"/>
  <c r="AG58" i="23"/>
  <c r="AJ58" i="23"/>
  <c r="AG59" i="23"/>
  <c r="AJ59" i="23"/>
  <c r="AG60" i="23"/>
  <c r="AJ60" i="23"/>
  <c r="AG61" i="23"/>
  <c r="AJ61" i="23"/>
  <c r="AG62" i="23"/>
  <c r="AJ62" i="23"/>
  <c r="AG63" i="23"/>
  <c r="AJ63" i="23"/>
  <c r="AG64" i="23"/>
  <c r="AJ64" i="23"/>
  <c r="AG65" i="23"/>
  <c r="AJ65" i="23"/>
  <c r="AG66" i="23"/>
  <c r="AJ66" i="23"/>
  <c r="AG67" i="23"/>
  <c r="AJ67" i="23"/>
  <c r="AG68" i="23"/>
  <c r="AJ68" i="23"/>
  <c r="AG69" i="23"/>
  <c r="AJ69" i="23"/>
  <c r="AG70" i="23"/>
  <c r="AJ70" i="23"/>
  <c r="AG71" i="23"/>
  <c r="AJ71" i="23"/>
  <c r="AG72" i="23"/>
  <c r="AJ72" i="23"/>
  <c r="AG73" i="23"/>
  <c r="AJ73" i="23"/>
  <c r="AG74" i="23"/>
  <c r="AJ74" i="23"/>
  <c r="AG75" i="23"/>
  <c r="AJ75" i="23"/>
  <c r="AG76" i="23"/>
  <c r="AJ76" i="23"/>
  <c r="AG77" i="23"/>
  <c r="AJ77" i="23"/>
  <c r="AG78" i="23"/>
  <c r="AJ78" i="23"/>
  <c r="AG79" i="23"/>
  <c r="AJ79" i="23"/>
  <c r="AG80" i="23"/>
  <c r="AJ80" i="23"/>
  <c r="AG81" i="23"/>
  <c r="AJ81" i="23"/>
  <c r="AG82" i="23"/>
  <c r="AJ82" i="23"/>
  <c r="AG83" i="23"/>
  <c r="AJ83" i="23"/>
  <c r="AG84" i="23"/>
  <c r="AJ84" i="23"/>
  <c r="AG85" i="23"/>
  <c r="AJ85" i="23"/>
  <c r="AG86" i="23"/>
  <c r="AJ86" i="23"/>
  <c r="AG87" i="23"/>
  <c r="AJ87" i="23"/>
  <c r="AG88" i="23"/>
  <c r="AJ88" i="23"/>
  <c r="AG89" i="23"/>
  <c r="AJ89" i="23"/>
  <c r="AG90" i="23"/>
  <c r="AJ90" i="23"/>
  <c r="AG91" i="23"/>
  <c r="AJ91" i="23"/>
  <c r="AG92" i="23"/>
  <c r="AJ92" i="23"/>
  <c r="AG93" i="23"/>
  <c r="AJ93" i="23"/>
  <c r="AG94" i="23"/>
  <c r="AJ94" i="23"/>
  <c r="AG95" i="23"/>
  <c r="AJ95" i="23"/>
  <c r="AG96" i="23"/>
  <c r="AJ96" i="23"/>
  <c r="AG97" i="23"/>
  <c r="AJ97" i="23"/>
  <c r="AG98" i="23"/>
  <c r="AJ98" i="23"/>
  <c r="AG99" i="23"/>
  <c r="AJ99" i="23"/>
  <c r="AG100" i="23"/>
  <c r="AJ100" i="23"/>
  <c r="AG101" i="23"/>
  <c r="AJ101" i="23"/>
  <c r="AG102" i="23"/>
  <c r="AJ102" i="23"/>
  <c r="AG103" i="23"/>
  <c r="AJ103" i="23"/>
  <c r="AG104" i="23"/>
  <c r="AJ104" i="23"/>
  <c r="AG105" i="23"/>
  <c r="AJ105" i="23"/>
  <c r="AG106" i="23"/>
  <c r="AJ106" i="23"/>
  <c r="AG107" i="23"/>
  <c r="AJ107" i="23"/>
  <c r="AG108" i="23"/>
  <c r="AJ108" i="23"/>
  <c r="AG109" i="23"/>
  <c r="AJ109" i="23"/>
  <c r="AG110" i="23"/>
  <c r="AJ110" i="23"/>
  <c r="AG111" i="23"/>
  <c r="AJ111" i="23"/>
  <c r="AG112" i="23"/>
  <c r="AJ112" i="23"/>
  <c r="AG113" i="23"/>
  <c r="AJ113" i="23"/>
  <c r="AG114" i="23"/>
  <c r="AJ114" i="23"/>
  <c r="AG115" i="23"/>
  <c r="AJ115" i="23"/>
  <c r="AG116" i="23"/>
  <c r="AJ116" i="23"/>
  <c r="AG117" i="23"/>
  <c r="AJ117" i="23"/>
  <c r="AG118" i="23"/>
  <c r="AJ118" i="23"/>
  <c r="AG119" i="23"/>
  <c r="AJ119" i="23"/>
  <c r="AG120" i="23"/>
  <c r="AJ120" i="23"/>
  <c r="AG121" i="23"/>
  <c r="AJ121" i="23"/>
  <c r="AG122" i="23"/>
  <c r="AJ122" i="23"/>
  <c r="AG123" i="23"/>
  <c r="AJ123" i="23"/>
  <c r="AG124" i="23"/>
  <c r="AJ124" i="23"/>
  <c r="AG125" i="23"/>
  <c r="AJ125" i="23"/>
  <c r="AG126" i="23"/>
  <c r="AJ126" i="23"/>
  <c r="AG127" i="23"/>
  <c r="AJ127" i="23"/>
  <c r="AG128" i="23"/>
  <c r="AJ128" i="23"/>
  <c r="AG129" i="23"/>
  <c r="AJ129" i="23"/>
  <c r="AG130" i="23"/>
  <c r="AJ130" i="23"/>
  <c r="AG131" i="23"/>
  <c r="AJ131" i="23"/>
  <c r="AG132" i="23"/>
  <c r="AJ132" i="23"/>
  <c r="AG133" i="23"/>
  <c r="AJ133" i="23"/>
  <c r="AG134" i="23"/>
  <c r="AJ134" i="23"/>
  <c r="AG135" i="23"/>
  <c r="AJ135" i="23"/>
  <c r="AG136" i="23"/>
  <c r="AJ136" i="23"/>
  <c r="AG137" i="23"/>
  <c r="AJ137" i="23"/>
  <c r="AG138" i="23"/>
  <c r="AJ138" i="23"/>
  <c r="AG139" i="23"/>
  <c r="AJ139" i="23"/>
  <c r="AG140" i="23"/>
  <c r="AJ140" i="23"/>
  <c r="AG141" i="23"/>
  <c r="AJ141" i="23"/>
  <c r="AG142" i="23"/>
  <c r="AJ142" i="23"/>
  <c r="AG143" i="23"/>
  <c r="AJ143" i="23"/>
  <c r="AG144" i="23"/>
  <c r="AJ144" i="23"/>
  <c r="AG145" i="23"/>
  <c r="AJ145" i="23"/>
  <c r="AG146" i="23"/>
  <c r="AJ146" i="23"/>
  <c r="AG147" i="23"/>
  <c r="AJ147" i="23"/>
  <c r="AG148" i="23"/>
  <c r="AJ148" i="23"/>
  <c r="AG149" i="23"/>
  <c r="AJ149" i="23"/>
  <c r="AG150" i="23"/>
  <c r="AJ150" i="23"/>
  <c r="AG151" i="23"/>
  <c r="AJ151" i="23"/>
  <c r="AG152" i="23"/>
  <c r="AJ152" i="23"/>
  <c r="AG153" i="23"/>
  <c r="AJ153" i="23"/>
  <c r="AG154" i="23"/>
  <c r="AJ154" i="23"/>
  <c r="AG155" i="23"/>
  <c r="AJ155" i="23"/>
  <c r="AG156" i="23"/>
  <c r="AJ156" i="23"/>
  <c r="AG157" i="23"/>
  <c r="AJ157" i="23"/>
  <c r="AG158" i="23"/>
  <c r="AJ158" i="23"/>
  <c r="AG159" i="23"/>
  <c r="AJ159" i="23"/>
  <c r="AG160" i="23"/>
  <c r="AJ160" i="23"/>
  <c r="AG161" i="23"/>
  <c r="AJ161" i="23"/>
  <c r="AG162" i="23"/>
  <c r="AJ162" i="23"/>
  <c r="AG163" i="23"/>
  <c r="AJ163" i="23"/>
  <c r="AG164" i="23"/>
  <c r="AJ164" i="23"/>
  <c r="AG165" i="23"/>
  <c r="AJ165" i="23"/>
  <c r="AG166" i="23"/>
  <c r="AJ166" i="23"/>
  <c r="AG167" i="23"/>
  <c r="AJ167" i="23"/>
  <c r="AG168" i="23"/>
  <c r="AJ168" i="23"/>
  <c r="AG169" i="23"/>
  <c r="AJ169" i="23"/>
  <c r="AG170" i="23"/>
  <c r="AJ170" i="23"/>
  <c r="AG171" i="23"/>
  <c r="AJ171" i="23"/>
  <c r="AG172" i="23"/>
  <c r="AJ172" i="23"/>
  <c r="AG173" i="23"/>
  <c r="AJ173" i="23"/>
  <c r="AG174" i="23"/>
  <c r="AJ174" i="23"/>
  <c r="AG175" i="23"/>
  <c r="AJ175" i="23"/>
  <c r="AG176" i="23"/>
  <c r="AJ176" i="23"/>
  <c r="AG177" i="23"/>
  <c r="AJ177" i="23"/>
  <c r="AG178" i="23"/>
  <c r="AJ178" i="23"/>
  <c r="AG179" i="23"/>
  <c r="AJ179" i="23"/>
  <c r="AG180" i="23"/>
  <c r="AJ180" i="23"/>
  <c r="AG181" i="23"/>
  <c r="AJ181" i="23"/>
  <c r="AG182" i="23"/>
  <c r="AJ182" i="23"/>
  <c r="AG183" i="23"/>
  <c r="AJ183" i="23"/>
  <c r="AG184" i="23"/>
  <c r="AJ184" i="23"/>
  <c r="AG185" i="23"/>
  <c r="AJ185" i="23"/>
  <c r="AG186" i="23"/>
  <c r="AJ186" i="23"/>
  <c r="AG187" i="23"/>
  <c r="AJ187" i="23"/>
  <c r="AG188" i="23"/>
  <c r="AJ188" i="23"/>
  <c r="AG189" i="23"/>
  <c r="AJ189" i="23"/>
  <c r="AG190" i="23"/>
  <c r="AJ190" i="23"/>
  <c r="AG191" i="23"/>
  <c r="AJ191" i="23"/>
  <c r="AG192" i="23"/>
  <c r="AJ192" i="23"/>
  <c r="AG193" i="23"/>
  <c r="AJ193" i="23"/>
  <c r="AG194" i="23"/>
  <c r="AJ194" i="23"/>
  <c r="AG195" i="23"/>
  <c r="AJ195" i="23"/>
  <c r="AG196" i="23"/>
  <c r="AJ196" i="23"/>
  <c r="AG197" i="23"/>
  <c r="AJ197" i="23"/>
  <c r="AG198" i="23"/>
  <c r="AJ198" i="23"/>
  <c r="AG199" i="23"/>
  <c r="AJ199" i="23"/>
  <c r="AG200" i="23"/>
  <c r="AJ200" i="23"/>
  <c r="AG201" i="23"/>
  <c r="AJ201" i="23"/>
  <c r="AG202" i="23"/>
  <c r="AJ202" i="23"/>
  <c r="AG203" i="23"/>
  <c r="AJ203" i="23"/>
  <c r="AG204" i="23"/>
  <c r="AJ204" i="23"/>
  <c r="AG205" i="23"/>
  <c r="AJ205" i="23"/>
  <c r="AG206" i="23"/>
  <c r="AJ206" i="23"/>
  <c r="AG207" i="23"/>
  <c r="AJ207" i="23"/>
  <c r="AG208" i="23"/>
  <c r="AJ208" i="23"/>
  <c r="AG209" i="23"/>
  <c r="AJ209" i="23"/>
  <c r="AG210" i="23"/>
  <c r="AJ210" i="23"/>
  <c r="AG211" i="23"/>
  <c r="AJ211" i="23"/>
  <c r="AG212" i="23"/>
  <c r="AJ212" i="23"/>
  <c r="AG213" i="23"/>
  <c r="AJ213" i="23"/>
  <c r="AG214" i="23"/>
  <c r="AJ214" i="23"/>
  <c r="AG215" i="23"/>
  <c r="AJ215" i="23"/>
  <c r="AG216" i="23"/>
  <c r="AJ216" i="23"/>
  <c r="AG217" i="23"/>
  <c r="AJ217" i="23"/>
  <c r="AG218" i="23"/>
  <c r="AJ218" i="23"/>
  <c r="AG219" i="23"/>
  <c r="AJ219" i="23"/>
  <c r="AG220" i="23"/>
  <c r="AJ220" i="23"/>
  <c r="AG221" i="23"/>
  <c r="AJ221" i="23"/>
  <c r="AG222" i="23"/>
  <c r="AJ222" i="23"/>
  <c r="AG223" i="23"/>
  <c r="AJ223" i="23"/>
  <c r="AG224" i="23"/>
  <c r="AJ224" i="23"/>
  <c r="AG225" i="23"/>
  <c r="AJ225" i="23"/>
  <c r="AG226" i="23"/>
  <c r="AJ226" i="23"/>
  <c r="AG227" i="23"/>
  <c r="AJ227" i="23"/>
  <c r="AG228" i="23"/>
  <c r="AJ228" i="23"/>
  <c r="AG229" i="23"/>
  <c r="AJ229" i="23"/>
  <c r="AG230" i="23"/>
  <c r="AJ230" i="23"/>
  <c r="AG231" i="23"/>
  <c r="AJ231" i="23"/>
  <c r="AG232" i="23"/>
  <c r="AJ232" i="23"/>
  <c r="AG233" i="23"/>
  <c r="AJ233" i="23"/>
  <c r="AG234" i="23"/>
  <c r="AJ234" i="23"/>
  <c r="AG235" i="23"/>
  <c r="AJ235" i="23"/>
  <c r="AG236" i="23"/>
  <c r="AJ236" i="23"/>
  <c r="AG237" i="23"/>
  <c r="AJ237" i="23"/>
  <c r="AG238" i="23"/>
  <c r="AJ238" i="23"/>
  <c r="AG239" i="23"/>
  <c r="AJ239" i="23"/>
  <c r="AG240" i="23"/>
  <c r="AJ240" i="23"/>
  <c r="AG241" i="23"/>
  <c r="AJ241" i="23"/>
  <c r="AG242" i="23"/>
  <c r="AJ242" i="23"/>
  <c r="AG243" i="23"/>
  <c r="AJ243" i="23"/>
  <c r="AG244" i="23"/>
  <c r="AJ244" i="23"/>
  <c r="AG245" i="23"/>
  <c r="AJ245" i="23"/>
  <c r="AG246" i="23"/>
  <c r="AJ246" i="23"/>
  <c r="AG247" i="23"/>
  <c r="AJ247" i="23"/>
  <c r="AG248" i="23"/>
  <c r="AJ248" i="23"/>
  <c r="AG249" i="23"/>
  <c r="AJ249" i="23"/>
  <c r="AG250" i="23"/>
  <c r="AJ250" i="23"/>
  <c r="AG251" i="23"/>
  <c r="AJ251" i="23"/>
  <c r="AG252" i="23"/>
  <c r="AJ252" i="23"/>
  <c r="AG253" i="23"/>
  <c r="AJ253" i="23"/>
  <c r="AG254" i="23"/>
  <c r="AJ254" i="23"/>
  <c r="AG255" i="23"/>
  <c r="AJ255" i="23"/>
  <c r="AG256" i="23"/>
  <c r="AJ256" i="23"/>
  <c r="AG257" i="23"/>
  <c r="AJ257" i="23"/>
  <c r="AG258" i="23"/>
  <c r="AJ258" i="23"/>
  <c r="AG259" i="23"/>
  <c r="AJ259" i="23"/>
  <c r="AG260" i="23"/>
  <c r="AJ260" i="23"/>
  <c r="AG261" i="23"/>
  <c r="AJ261" i="23"/>
  <c r="AG262" i="23"/>
  <c r="AJ262" i="23"/>
  <c r="AG263" i="23"/>
  <c r="AJ263" i="23"/>
  <c r="AG264" i="23"/>
  <c r="AJ264" i="23"/>
  <c r="AG265" i="23"/>
  <c r="AJ265" i="23"/>
  <c r="AG266" i="23"/>
  <c r="AJ266" i="23"/>
  <c r="AG267" i="23"/>
  <c r="AJ267" i="23"/>
  <c r="AG268" i="23"/>
  <c r="AJ268" i="23"/>
  <c r="AG269" i="23"/>
  <c r="AJ269" i="23"/>
  <c r="AG270" i="23"/>
  <c r="AJ270" i="23"/>
  <c r="AG271" i="23"/>
  <c r="AJ271" i="23"/>
  <c r="AG272" i="23"/>
  <c r="AJ272" i="23"/>
  <c r="AG273" i="23"/>
  <c r="AJ273" i="23"/>
  <c r="AG274" i="23"/>
  <c r="AJ274" i="23"/>
  <c r="AG275" i="23"/>
  <c r="AJ275" i="23"/>
  <c r="AG276" i="23"/>
  <c r="AJ276" i="23"/>
  <c r="AG277" i="23"/>
  <c r="AJ277" i="23"/>
  <c r="AG278" i="23"/>
  <c r="AJ278" i="23"/>
  <c r="AG279" i="23"/>
  <c r="AJ279" i="23"/>
  <c r="AG280" i="23"/>
  <c r="AJ280" i="23"/>
  <c r="AG281" i="23"/>
  <c r="AJ281" i="23"/>
  <c r="AG282" i="23"/>
  <c r="AJ282" i="23"/>
  <c r="AG283" i="23"/>
  <c r="AJ283" i="23"/>
  <c r="AG284" i="23"/>
  <c r="AJ284" i="23"/>
  <c r="AG285" i="23"/>
  <c r="AJ285" i="23"/>
  <c r="AG286" i="23"/>
  <c r="AJ286" i="23"/>
  <c r="AG287" i="23"/>
  <c r="AJ287" i="23"/>
  <c r="AG288" i="23"/>
  <c r="AJ288" i="23"/>
  <c r="AG289" i="23"/>
  <c r="AJ289" i="23"/>
  <c r="AG290" i="23"/>
  <c r="AJ290" i="23"/>
  <c r="AG291" i="23"/>
  <c r="AJ291" i="23"/>
  <c r="AG292" i="23"/>
  <c r="AJ292" i="23"/>
  <c r="AG293" i="23"/>
  <c r="AJ293" i="23"/>
  <c r="AG294" i="23"/>
  <c r="AJ294" i="23"/>
  <c r="AG295" i="23"/>
  <c r="AJ295" i="23"/>
  <c r="AG296" i="23"/>
  <c r="AJ296" i="23"/>
  <c r="AG297" i="23"/>
  <c r="AJ297" i="23"/>
  <c r="AG298" i="23"/>
  <c r="AJ298" i="23"/>
  <c r="AG299" i="23"/>
  <c r="AJ299" i="23"/>
  <c r="AG300" i="23"/>
  <c r="AJ300" i="23"/>
  <c r="AG301" i="23"/>
  <c r="AJ301" i="23"/>
  <c r="AG302" i="23"/>
  <c r="AJ302" i="23"/>
  <c r="AG303" i="23"/>
  <c r="AJ303" i="23"/>
  <c r="AG304" i="23"/>
  <c r="AJ304" i="23"/>
  <c r="AG305" i="23"/>
  <c r="AJ305" i="23"/>
  <c r="AG306" i="23"/>
  <c r="AJ306" i="23"/>
  <c r="AG307" i="23"/>
  <c r="AJ307" i="23"/>
  <c r="AG308" i="23"/>
  <c r="AJ308" i="23"/>
  <c r="AG309" i="23"/>
  <c r="AJ309" i="23"/>
  <c r="AG310" i="23"/>
  <c r="AJ310" i="23"/>
  <c r="AG311" i="23"/>
  <c r="AJ311" i="23"/>
  <c r="AG312" i="23"/>
  <c r="AJ312" i="23"/>
  <c r="AG313" i="23"/>
  <c r="AJ313" i="23"/>
  <c r="AG314" i="23"/>
  <c r="AJ314" i="23"/>
  <c r="AG315" i="23"/>
  <c r="AJ315" i="23"/>
  <c r="AG316" i="23"/>
  <c r="AJ316" i="23"/>
  <c r="AG317" i="23"/>
  <c r="AJ317" i="23"/>
  <c r="AG318" i="23"/>
  <c r="AJ318" i="23"/>
  <c r="AG319" i="23"/>
  <c r="AJ319" i="23"/>
  <c r="AG320" i="23"/>
  <c r="AJ320" i="23"/>
  <c r="AG321" i="23"/>
  <c r="AJ321" i="23"/>
  <c r="AG322" i="23"/>
  <c r="AJ322" i="23"/>
  <c r="AG323" i="23"/>
  <c r="AJ323" i="23"/>
  <c r="AG324" i="23"/>
  <c r="AJ324" i="23"/>
  <c r="AG325" i="23"/>
  <c r="AJ325" i="23"/>
  <c r="AG326" i="23"/>
  <c r="AJ326" i="23"/>
  <c r="AG327" i="23"/>
  <c r="AJ327" i="23"/>
  <c r="AG328" i="23"/>
  <c r="AJ328" i="23"/>
  <c r="AG329" i="23"/>
  <c r="AJ329" i="23"/>
  <c r="AG330" i="23"/>
  <c r="AJ330" i="23"/>
  <c r="AG331" i="23"/>
  <c r="AJ331" i="23"/>
  <c r="AG332" i="23"/>
  <c r="AJ332" i="23"/>
  <c r="AG333" i="23"/>
  <c r="AJ333" i="23"/>
  <c r="AG334" i="23"/>
  <c r="AJ334" i="23"/>
  <c r="AG335" i="23"/>
  <c r="AJ335" i="23"/>
  <c r="AG336" i="23"/>
  <c r="AJ336" i="23"/>
  <c r="AG337" i="23"/>
  <c r="AJ337" i="23"/>
  <c r="AG338" i="23"/>
  <c r="AJ338" i="23"/>
  <c r="AG339" i="23"/>
  <c r="AJ339" i="23"/>
  <c r="AG340" i="23"/>
  <c r="AJ340" i="23"/>
  <c r="AG341" i="23"/>
  <c r="AJ341" i="23"/>
  <c r="AG342" i="23"/>
  <c r="AJ342" i="23"/>
  <c r="AG343" i="23"/>
  <c r="AJ343" i="23"/>
  <c r="AG344" i="23"/>
  <c r="AJ344" i="23"/>
  <c r="AG345" i="23"/>
  <c r="AJ345" i="23"/>
  <c r="AG346" i="23"/>
  <c r="AJ346" i="23"/>
  <c r="AG347" i="23"/>
  <c r="AJ347" i="23"/>
  <c r="AG348" i="23"/>
  <c r="AJ348" i="23"/>
  <c r="AG349" i="23"/>
  <c r="AJ349" i="23"/>
  <c r="AG350" i="23"/>
  <c r="AJ350" i="23"/>
  <c r="AG351" i="23"/>
  <c r="AJ351" i="23"/>
  <c r="AG352" i="23"/>
  <c r="AJ352" i="23"/>
  <c r="AG353" i="23"/>
  <c r="AJ353" i="23"/>
  <c r="AG354" i="23"/>
  <c r="AJ354" i="23"/>
  <c r="AG355" i="23"/>
  <c r="AJ355" i="23"/>
  <c r="AG356" i="23"/>
  <c r="AJ356" i="23"/>
  <c r="AG357" i="23"/>
  <c r="AJ357" i="23"/>
  <c r="AG358" i="23"/>
  <c r="AJ358" i="23"/>
  <c r="AG359" i="23"/>
  <c r="AJ359" i="23"/>
  <c r="AG360" i="23"/>
  <c r="AJ360" i="23"/>
  <c r="AG361" i="23"/>
  <c r="AJ361" i="23"/>
  <c r="AG362" i="23"/>
  <c r="AJ362" i="23"/>
  <c r="AG363" i="23"/>
  <c r="AJ363" i="23"/>
  <c r="AG364" i="23"/>
  <c r="AJ364" i="23"/>
  <c r="AG365" i="23"/>
  <c r="AJ365" i="23"/>
  <c r="AG366" i="23"/>
  <c r="AJ366" i="23"/>
  <c r="AG367" i="23"/>
  <c r="AJ367" i="23"/>
  <c r="AG368" i="23"/>
  <c r="AJ368" i="23"/>
  <c r="AG369" i="23"/>
  <c r="AJ369" i="23"/>
  <c r="AG370" i="23"/>
  <c r="AJ370" i="23"/>
  <c r="AG371" i="23"/>
  <c r="AJ371" i="23"/>
  <c r="AG372" i="23"/>
  <c r="AJ372" i="23"/>
  <c r="AG373" i="23"/>
  <c r="AJ373" i="23"/>
  <c r="AG374" i="23"/>
  <c r="AJ374" i="23"/>
  <c r="AG375" i="23"/>
  <c r="AJ375" i="23"/>
  <c r="AG376" i="23"/>
  <c r="AJ376" i="23"/>
  <c r="AG377" i="23"/>
  <c r="AJ377" i="23"/>
  <c r="AG378" i="23"/>
  <c r="AJ378" i="23"/>
  <c r="AG379" i="23"/>
  <c r="AJ379" i="23"/>
  <c r="AG380" i="23"/>
  <c r="AJ380" i="23"/>
  <c r="AG381" i="23"/>
  <c r="AJ381" i="23"/>
  <c r="AG382" i="23"/>
  <c r="AJ382" i="23"/>
  <c r="AG383" i="23"/>
  <c r="AJ383" i="23"/>
  <c r="AG384" i="23"/>
  <c r="AJ384" i="23"/>
  <c r="AG385" i="23"/>
  <c r="AJ385" i="23"/>
  <c r="AG386" i="23"/>
  <c r="AJ386" i="23"/>
  <c r="AG387" i="23"/>
  <c r="AJ387" i="23"/>
  <c r="AG388" i="23"/>
  <c r="AJ388" i="23"/>
  <c r="AG389" i="23"/>
  <c r="AJ389" i="23"/>
  <c r="AG390" i="23"/>
  <c r="AJ390" i="23"/>
  <c r="AG391" i="23"/>
  <c r="AJ391" i="23"/>
  <c r="AG392" i="23"/>
  <c r="AJ392" i="23"/>
  <c r="AG393" i="23"/>
  <c r="AJ393" i="23"/>
  <c r="AG394" i="23"/>
  <c r="AJ394" i="23"/>
  <c r="AG395" i="23"/>
  <c r="AJ395" i="23"/>
  <c r="AG396" i="23"/>
  <c r="AJ396" i="23"/>
  <c r="AG397" i="23"/>
  <c r="AJ397" i="23"/>
  <c r="AG398" i="23"/>
  <c r="AJ398" i="23"/>
  <c r="AG399" i="23"/>
  <c r="AJ399" i="23"/>
  <c r="AG400" i="23"/>
  <c r="AJ400" i="23"/>
  <c r="AG401" i="23"/>
  <c r="AJ401" i="23"/>
  <c r="AG402" i="23"/>
  <c r="AJ402" i="23"/>
  <c r="AG403" i="23"/>
  <c r="AJ403" i="23"/>
  <c r="AG404" i="23"/>
  <c r="AJ404" i="23"/>
  <c r="AG405" i="23"/>
  <c r="AJ405" i="23"/>
  <c r="AG406" i="23"/>
  <c r="AJ406" i="23"/>
  <c r="AG407" i="23"/>
  <c r="AJ407" i="23"/>
  <c r="AG408" i="23"/>
  <c r="AJ408" i="23"/>
  <c r="AG409" i="23"/>
  <c r="AJ409" i="23"/>
  <c r="AG410" i="23"/>
  <c r="AJ410" i="23"/>
  <c r="AG411" i="23"/>
  <c r="AJ411" i="23"/>
  <c r="AG412" i="23"/>
  <c r="AJ412" i="23"/>
  <c r="AG413" i="23"/>
  <c r="AJ413" i="23"/>
  <c r="AG414" i="23"/>
  <c r="AJ414" i="23"/>
  <c r="AG415" i="23"/>
  <c r="AJ415" i="23"/>
  <c r="AG416" i="23"/>
  <c r="AJ416" i="23"/>
  <c r="AG417" i="23"/>
  <c r="AJ417" i="23"/>
  <c r="AG418" i="23"/>
  <c r="AJ418" i="23"/>
  <c r="AG419" i="23"/>
  <c r="AJ419" i="23"/>
  <c r="AG420" i="23"/>
  <c r="AJ420" i="23"/>
  <c r="AG421" i="23"/>
  <c r="AJ421" i="23"/>
  <c r="AG422" i="23"/>
  <c r="AJ422" i="23"/>
  <c r="AG423" i="23"/>
  <c r="AJ423" i="23"/>
  <c r="AG424" i="23"/>
  <c r="AJ424" i="23"/>
  <c r="AG425" i="23"/>
  <c r="AJ425" i="23"/>
  <c r="AG426" i="23"/>
  <c r="AJ426" i="23"/>
  <c r="AG427" i="23"/>
  <c r="AJ427" i="23"/>
  <c r="AG428" i="23"/>
  <c r="AJ428" i="23"/>
  <c r="AG429" i="23"/>
  <c r="AJ429" i="23"/>
  <c r="AG430" i="23"/>
  <c r="AJ430" i="23"/>
  <c r="AG431" i="23"/>
  <c r="AJ431" i="23"/>
  <c r="AG432" i="23"/>
  <c r="AJ432" i="23"/>
  <c r="AG433" i="23"/>
  <c r="AJ433" i="23"/>
  <c r="AG434" i="23"/>
  <c r="AJ434" i="23"/>
  <c r="AG435" i="23"/>
  <c r="AJ435" i="23"/>
  <c r="AG436" i="23"/>
  <c r="AJ436" i="23"/>
  <c r="AG437" i="23"/>
  <c r="AJ437" i="23"/>
  <c r="AG438" i="23"/>
  <c r="AJ438" i="23"/>
  <c r="AG439" i="23"/>
  <c r="AJ439" i="23"/>
  <c r="AG440" i="23"/>
  <c r="AJ440" i="23"/>
  <c r="AG441" i="23"/>
  <c r="AJ441" i="23"/>
  <c r="AG442" i="23"/>
  <c r="AJ442" i="23"/>
  <c r="AG443" i="23"/>
  <c r="AJ443" i="23"/>
  <c r="AG444" i="23"/>
  <c r="AJ444" i="23"/>
  <c r="AG445" i="23"/>
  <c r="AJ445" i="23"/>
  <c r="AG446" i="23"/>
  <c r="AJ446" i="23"/>
  <c r="AG447" i="23"/>
  <c r="AJ447" i="23"/>
  <c r="AG448" i="23"/>
  <c r="AJ448" i="23"/>
  <c r="AG449" i="23"/>
  <c r="AJ449" i="23"/>
  <c r="AG450" i="23"/>
  <c r="AJ450" i="23"/>
  <c r="AG451" i="23"/>
  <c r="AJ451" i="23"/>
  <c r="AG452" i="23"/>
  <c r="AJ452" i="23"/>
  <c r="AG453" i="23"/>
  <c r="AJ453" i="23"/>
  <c r="AG454" i="23"/>
  <c r="AJ454" i="23"/>
  <c r="AG455" i="23"/>
  <c r="AJ455" i="23"/>
  <c r="AG456" i="23"/>
  <c r="AJ456" i="23"/>
  <c r="AG457" i="23"/>
  <c r="AJ457" i="23"/>
  <c r="AG458" i="23"/>
  <c r="AJ458" i="23"/>
  <c r="AG459" i="23"/>
  <c r="AJ459" i="23"/>
  <c r="AG460" i="23"/>
  <c r="AJ460" i="23"/>
  <c r="AG461" i="23"/>
  <c r="AJ461" i="23"/>
  <c r="AG462" i="23"/>
  <c r="AJ462" i="23"/>
  <c r="AG463" i="23"/>
  <c r="AJ463" i="23"/>
  <c r="AG464" i="23"/>
  <c r="AJ464" i="23"/>
  <c r="AG465" i="23"/>
  <c r="AJ465" i="23"/>
  <c r="AG466" i="23"/>
  <c r="AJ466" i="23"/>
  <c r="AG467" i="23"/>
  <c r="AJ467" i="23"/>
  <c r="AG468" i="23"/>
  <c r="AJ468" i="23"/>
  <c r="AG469" i="23"/>
  <c r="AJ469" i="23"/>
  <c r="AG470" i="23"/>
  <c r="AJ470" i="23"/>
  <c r="AG471" i="23"/>
  <c r="AJ471" i="23"/>
  <c r="AG472" i="23"/>
  <c r="AJ472" i="23"/>
  <c r="AG473" i="23"/>
  <c r="AJ473" i="23"/>
  <c r="AG474" i="23"/>
  <c r="AJ474" i="23"/>
  <c r="AG475" i="23"/>
  <c r="AJ475" i="23"/>
  <c r="AG476" i="23"/>
  <c r="AJ476" i="23"/>
  <c r="AG477" i="23"/>
  <c r="AJ477" i="23"/>
  <c r="AG478" i="23"/>
  <c r="AJ478" i="23"/>
  <c r="AG479" i="23"/>
  <c r="AJ479" i="23"/>
  <c r="AG480" i="23"/>
  <c r="AJ480" i="23"/>
  <c r="AG481" i="23"/>
  <c r="AJ481" i="23"/>
  <c r="AG482" i="23"/>
  <c r="AJ482" i="23"/>
  <c r="AG483" i="23"/>
  <c r="AJ483" i="23"/>
  <c r="AG484" i="23"/>
  <c r="AJ484" i="23"/>
  <c r="AG485" i="23"/>
  <c r="AJ485" i="23"/>
  <c r="AG486" i="23"/>
  <c r="AJ486" i="23"/>
  <c r="AG487" i="23"/>
  <c r="AJ487" i="23"/>
  <c r="AG488" i="23"/>
  <c r="AJ488" i="23"/>
  <c r="AG489" i="23"/>
  <c r="AJ489" i="23"/>
  <c r="AG490" i="23"/>
  <c r="AJ490" i="23"/>
  <c r="AG491" i="23"/>
  <c r="AJ491" i="23"/>
  <c r="AG492" i="23"/>
  <c r="AJ492" i="23"/>
  <c r="AG493" i="23"/>
  <c r="AJ493" i="23"/>
  <c r="AG494" i="23"/>
  <c r="AJ494" i="23"/>
  <c r="AG495" i="23"/>
  <c r="AJ495" i="23"/>
  <c r="AG496" i="23"/>
  <c r="AJ496" i="23"/>
  <c r="AG497" i="23"/>
  <c r="AJ497" i="23"/>
  <c r="AG498" i="23"/>
  <c r="AJ498" i="23"/>
  <c r="AG499" i="23"/>
  <c r="AJ499" i="23"/>
  <c r="AG500" i="23"/>
  <c r="AJ500" i="23"/>
  <c r="AG501" i="23"/>
  <c r="AJ501" i="23"/>
  <c r="AG502" i="23"/>
  <c r="AJ502" i="23"/>
  <c r="AG503" i="23"/>
  <c r="AJ503" i="23"/>
  <c r="AG504" i="23"/>
  <c r="AJ504" i="23"/>
  <c r="AG505" i="23"/>
  <c r="AJ505" i="23"/>
  <c r="AG506" i="23"/>
  <c r="AJ506" i="23"/>
  <c r="AJ7" i="23"/>
  <c r="AG7" i="23"/>
  <c r="E10" i="2" l="1"/>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I80" i="3" s="1"/>
  <c r="I90"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U38" i="18" s="1"/>
  <c r="V17" i="18"/>
  <c r="T17" i="18" s="1"/>
  <c r="E15" i="18"/>
  <c r="E38" i="18" s="1"/>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0" i="18"/>
  <c r="E47" i="18" s="1"/>
  <c r="E35" i="18"/>
  <c r="D52" i="11"/>
  <c r="N35" i="11"/>
  <c r="D65" i="11"/>
  <c r="L53" i="8"/>
  <c r="T7" i="8" s="1"/>
  <c r="U45" i="18" l="1"/>
  <c r="U46" i="18" s="1"/>
  <c r="U48" i="18" s="1"/>
  <c r="U16" i="18"/>
  <c r="U17" i="18"/>
  <c r="E45" i="18"/>
  <c r="E46" i="18" s="1"/>
  <c r="E48" i="18" s="1"/>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16" i="17"/>
  <c r="D18" i="17" s="1"/>
  <c r="E18" i="17" s="1"/>
  <c r="E19" i="17" s="1"/>
  <c r="E20" i="17" s="1"/>
  <c r="D17" i="17"/>
  <c r="E17" i="17" s="1"/>
  <c r="E35" i="17"/>
  <c r="E42" i="17" s="1"/>
  <c r="E43" i="17" s="1"/>
  <c r="E45" i="17" s="1"/>
  <c r="L18" i="19"/>
  <c r="M18" i="19" s="1"/>
  <c r="M19" i="19" s="1"/>
  <c r="M20" i="19" s="1"/>
  <c r="Q15" i="17"/>
  <c r="Q35" i="17" s="1"/>
  <c r="Q17" i="17"/>
  <c r="Q16" i="17"/>
  <c r="Q30" i="17"/>
  <c r="Q31" i="17" s="1"/>
  <c r="Q27" i="17"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E23" i="17" l="1"/>
  <c r="T18" i="18"/>
  <c r="U18" i="18" s="1"/>
  <c r="U19" i="18" s="1"/>
  <c r="U20" i="18" s="1"/>
  <c r="U26" i="18"/>
  <c r="M19" i="18"/>
  <c r="E19" i="18"/>
  <c r="F19" i="18" s="1"/>
  <c r="H18" i="17"/>
  <c r="I18" i="17" s="1"/>
  <c r="I19" i="17" s="1"/>
  <c r="I20" i="17" s="1"/>
  <c r="I54" i="19"/>
  <c r="I45" i="17"/>
  <c r="Q19" i="18"/>
  <c r="R19" i="18" s="1"/>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60" i="8" l="1"/>
  <c r="K77" i="8" s="1"/>
  <c r="H19" i="8" s="1"/>
  <c r="O60" i="8"/>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28" i="20"/>
  <c r="I22" i="20"/>
  <c r="I17" i="20"/>
  <c r="I27" i="20"/>
  <c r="I16" i="20"/>
  <c r="Q37" i="20"/>
  <c r="Q33" i="20"/>
  <c r="Q44" i="20"/>
  <c r="Q40" i="20"/>
  <c r="Q32" i="20"/>
  <c r="Q28" i="20"/>
  <c r="Q22" i="20"/>
  <c r="Q17" i="20"/>
  <c r="Q43" i="20"/>
  <c r="Q39" i="20"/>
  <c r="Q35" i="20"/>
  <c r="Q27" i="20"/>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Q26" i="20"/>
  <c r="I18" i="20"/>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P163" i="11"/>
  <c r="O165" i="11"/>
  <c r="Z94" i="11"/>
  <c r="T112" i="11"/>
  <c r="T90" i="11" s="1"/>
  <c r="W100" i="11"/>
  <c r="AC42" i="11"/>
  <c r="AA57" i="11"/>
  <c r="Z54" i="11"/>
  <c r="AC32" i="11"/>
  <c r="AD14" i="22" s="1"/>
  <c r="X35" i="11"/>
  <c r="V60" i="11"/>
  <c r="AA51" i="11"/>
  <c r="AA45" i="11"/>
  <c r="G18" i="22" l="1"/>
  <c r="G19" i="22" s="1"/>
  <c r="L163" i="11"/>
  <c r="M18" i="22"/>
  <c r="M19" i="22" s="1"/>
  <c r="F163" i="1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D100" i="11"/>
  <c r="AJ32" i="11"/>
  <c r="AK14" i="22" s="1"/>
  <c r="AI163" i="11"/>
  <c r="AI182" i="11"/>
  <c r="AC60" i="11"/>
  <c r="AH45" i="11"/>
  <c r="AA112" i="11"/>
  <c r="AA90" i="11" s="1"/>
  <c r="AJ42" i="11"/>
  <c r="AH51" i="11"/>
  <c r="AG94" i="11"/>
  <c r="AH57" i="11"/>
  <c r="AG54" i="11"/>
  <c r="AE35" i="11"/>
  <c r="AF48" i="11" l="1"/>
  <c r="AF134" i="11" s="1"/>
  <c r="AI16" i="22"/>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C5" i="23"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C106" i="22" s="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8" i="22" l="1"/>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F5" i="23"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K178" i="11" s="1"/>
  <c r="L34" i="22"/>
  <c r="J180" i="11"/>
  <c r="J181" i="11" s="1"/>
  <c r="BB168" i="11"/>
  <c r="BB173" i="11" s="1"/>
  <c r="N149" i="11"/>
  <c r="O30" i="22" s="1"/>
  <c r="O31" i="22" s="1"/>
  <c r="N30" i="22"/>
  <c r="N31" i="22" s="1"/>
  <c r="M27" i="22"/>
  <c r="M28" i="22" s="1"/>
  <c r="J161" i="11"/>
  <c r="J162" i="11" s="1"/>
  <c r="J157" i="11"/>
  <c r="K42" i="22" s="1"/>
  <c r="J159" i="11"/>
  <c r="J160" i="11" s="1"/>
  <c r="K39" i="22"/>
  <c r="K40" i="22" s="1"/>
  <c r="J176" i="11"/>
  <c r="J183" i="11" s="1"/>
  <c r="M151" i="11"/>
  <c r="M153" i="11" s="1"/>
  <c r="M33" i="22"/>
  <c r="L154" i="11"/>
  <c r="L156" i="11" s="1"/>
  <c r="L175" i="11" s="1"/>
  <c r="K159" i="11" l="1"/>
  <c r="K160" i="11" s="1"/>
  <c r="K180" i="11"/>
  <c r="K181" i="11" s="1"/>
  <c r="L39" i="22"/>
  <c r="L40" i="22" s="1"/>
  <c r="K161" i="11"/>
  <c r="K162" i="11" s="1"/>
  <c r="N27" i="22"/>
  <c r="N28" i="22" s="1"/>
  <c r="J178" i="11"/>
  <c r="J179" i="11" s="1"/>
  <c r="K179" i="11" s="1"/>
  <c r="BC168" i="11"/>
  <c r="BC173" i="11" s="1"/>
  <c r="N148" i="11"/>
  <c r="O27" i="22" s="1"/>
  <c r="O28" i="22" s="1"/>
  <c r="O149" i="11"/>
  <c r="P30" i="22" s="1"/>
  <c r="P31" i="22" s="1"/>
  <c r="J164" i="11"/>
  <c r="K157" i="11"/>
  <c r="L42" i="22" s="1"/>
  <c r="L159" i="11"/>
  <c r="K176" i="11"/>
  <c r="K183" i="11" s="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Q149" i="11" l="1"/>
  <c r="R30" i="22" s="1"/>
  <c r="T30" i="22"/>
  <c r="T31" i="22" s="1"/>
  <c r="P148" i="1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<sst xmlns="http://schemas.openxmlformats.org/spreadsheetml/2006/main" count="2710" uniqueCount="1135">
  <si>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</si>
  <si>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</si>
  <si>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</si>
  <si>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</si>
  <si>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</si>
  <si>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</si>
  <si>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</si>
  <si>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</si>
  <si>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</si>
  <si>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</si>
  <si>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</si>
  <si>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</si>
  <si>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</si>
  <si>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</si>
  <si>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</si>
  <si>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</si>
  <si>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</si>
  <si>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</si>
  <si>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</si>
  <si>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</si>
  <si>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</si>
  <si>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</si>
  <si>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</si>
  <si>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</si>
  <si>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</si>
  <si>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</si>
  <si>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</si>
  <si>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</si>
  <si>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</si>
  <si>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</si>
  <si>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</si>
  <si>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</si>
  <si>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</si>
  <si>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</si>
  <si>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</si>
  <si>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</si>
  <si>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</si>
  <si>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</si>
  <si>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</si>
  <si>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</si>
  <si>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</si>
  <si>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</si>
  <si>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</si>
  <si>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</si>
  <si>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</si>
  <si>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</si>
  <si>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</si>
  <si>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</si>
  <si>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</si>
  <si>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</si>
  <si>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</si>
  <si>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</si>
  <si>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</si>
  <si>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</si>
  <si>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</si>
  <si>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</si>
  <si>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</si>
  <si>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</si>
  <si>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</si>
  <si>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</si>
  <si>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</si>
  <si>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</si>
  <si>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</si>
  <si>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</si>
  <si>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</si>
  <si>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</si>
  <si>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</si>
  <si>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</si>
  <si>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</si>
  <si>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</si>
  <si>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</si>
  <si>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</si>
  <si>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</si>
  <si>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</si>
  <si>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</si>
  <si>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</si>
  <si>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</si>
  <si>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</si>
  <si>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</si>
  <si>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</si>
  <si>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</si>
  <si>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</si>
  <si>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</si>
  <si>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</si>
  <si>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</si>
  <si>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</si>
  <si>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</si>
  <si>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</si>
  <si>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</si>
  <si>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</si>
  <si>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</si>
  <si>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</si>
  <si>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</si>
  <si>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</si>
  <si>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</si>
  <si>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</si>
  <si>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</si>
  <si>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</si>
  <si>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</si>
  <si>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</si>
  <si>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</si>
  <si>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</si>
  <si>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</si>
  <si>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</si>
  <si>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</si>
  <si>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</si>
  <si>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</si>
  <si>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</si>
  <si>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</si>
  <si>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</si>
  <si>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</si>
  <si>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</si>
  <si>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</si>
  <si>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</si>
  <si>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</si>
  <si>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</si>
  <si>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</si>
  <si>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</si>
  <si>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</si>
  <si>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</si>
  <si>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</si>
  <si>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</si>
  <si>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</si>
  <si>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</si>
  <si>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</si>
  <si>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</si>
  <si>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</si>
  <si>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</si>
  <si>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</si>
  <si>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</si>
  <si>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</si>
  <si>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</si>
  <si>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</si>
  <si>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</si>
  <si>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</si>
  <si>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</si>
  <si>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</si>
  <si>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</si>
  <si>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</si>
  <si>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</si>
  <si>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</si>
  <si>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</si>
  <si>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</si>
  <si>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</si>
  <si>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</si>
  <si>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</si>
  <si>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</si>
  <si>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</si>
  <si>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</si>
  <si>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</si>
  <si>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</si>
  <si>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</si>
  <si>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</si>
  <si>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</si>
  <si>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</si>
  <si>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</si>
  <si>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</si>
  <si>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</si>
  <si>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</si>
  <si>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</si>
  <si>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</si>
  <si>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</si>
  <si>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</si>
  <si>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</si>
  <si>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</si>
  <si>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</si>
  <si>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</si>
  <si>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</si>
  <si>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</si>
  <si>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</si>
  <si>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</si>
  <si>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</si>
  <si>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</si>
  <si>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</si>
  <si>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</si>
  <si>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</si>
  <si>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</si>
  <si>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</si>
  <si>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</si>
  <si>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</si>
  <si>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</si>
  <si>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</si>
  <si>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</si>
  <si>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</si>
  <si>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</si>
  <si>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</si>
  <si>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</si>
  <si>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</si>
  <si>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</si>
  <si>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</si>
  <si>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</si>
  <si>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</si>
  <si>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</si>
  <si>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</si>
  <si>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</si>
  <si>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</si>
  <si>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</si>
  <si>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</si>
  <si>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</si>
  <si>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</si>
  <si>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</si>
  <si>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</si>
  <si>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</si>
  <si>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</si>
  <si>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</si>
  <si>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</si>
  <si>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</si>
  <si>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</si>
  <si>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</si>
  <si>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</si>
  <si>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</si>
  <si>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</si>
  <si>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</si>
  <si>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</si>
  <si>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</si>
  <si>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</si>
  <si>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</si>
  <si>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</si>
  <si>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</si>
  <si>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</si>
  <si>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</si>
  <si>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</si>
  <si>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</si>
  <si>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</si>
  <si>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</si>
  <si>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</si>
  <si>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</si>
  <si>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</si>
  <si>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</si>
  <si>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</si>
  <si>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</si>
  <si>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</si>
  <si>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</si>
  <si>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</si>
  <si>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</si>
  <si>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</si>
  <si>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</si>
  <si>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</si>
  <si>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</si>
  <si>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</si>
  <si>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</si>
  <si>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</si>
  <si>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</si>
  <si>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</si>
  <si>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</si>
  <si>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</si>
  <si>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</si>
  <si>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</si>
  <si>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</si>
  <si>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</si>
  <si>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</si>
  <si>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</si>
  <si>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</si>
  <si>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</si>
  <si>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</si>
  <si>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</si>
  <si>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</si>
  <si>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</si>
  <si>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</si>
  <si>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</si>
  <si>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</si>
  <si>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</si>
  <si>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</si>
  <si>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</si>
  <si>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</si>
  <si>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</si>
  <si>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</si>
  <si>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</si>
  <si>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</si>
  <si>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</si>
  <si>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</si>
  <si>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</si>
  <si>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</si>
  <si>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</si>
  <si>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</si>
  <si>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</si>
  <si>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</si>
  <si>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</si>
  <si>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</si>
  <si>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</si>
  <si>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</si>
  <si>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</si>
  <si>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</si>
  <si>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</si>
  <si>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</si>
  <si>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</si>
  <si>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</si>
  <si>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</si>
  <si>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</si>
  <si>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</si>
  <si>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</si>
  <si>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</si>
  <si>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</si>
  <si>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</si>
  <si>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</si>
  <si>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</si>
  <si>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</si>
  <si>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</si>
  <si>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</si>
  <si>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</si>
  <si>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</si>
  <si>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</si>
  <si>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</si>
  <si>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</si>
  <si>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</si>
  <si>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</si>
  <si>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</si>
  <si>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</si>
  <si>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</si>
  <si>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</si>
  <si>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</si>
  <si>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</si>
  <si>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</si>
  <si>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</si>
  <si>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</si>
  <si>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</si>
  <si>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</si>
  <si>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</si>
  <si>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</si>
  <si>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</si>
  <si>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</si>
  <si>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</si>
  <si>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</si>
  <si>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</si>
  <si>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</si>
  <si>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</si>
  <si>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</si>
  <si>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</si>
  <si>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</si>
  <si>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</si>
  <si>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</si>
  <si>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</si>
  <si>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</si>
  <si>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</si>
  <si>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</si>
  <si>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</si>
  <si>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</si>
  <si>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</si>
  <si>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</si>
  <si>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</si>
  <si>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</si>
  <si>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</si>
  <si>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</si>
  <si>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</si>
  <si>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</si>
  <si>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</si>
  <si>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</si>
  <si>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</si>
  <si>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</si>
  <si>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</si>
  <si>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</si>
  <si>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</si>
  <si>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</si>
  <si>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</si>
  <si>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</si>
  <si>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</si>
  <si>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</si>
  <si>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</si>
  <si>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</si>
  <si>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</si>
  <si>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</si>
  <si>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</si>
  <si>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</si>
  <si>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</si>
  <si>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</si>
  <si>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</si>
  <si>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</si>
  <si>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</si>
  <si>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</si>
  <si>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</si>
  <si>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</si>
  <si>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</si>
  <si>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</si>
  <si>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</si>
  <si>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</si>
  <si>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</si>
  <si>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</si>
  <si>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</si>
  <si>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</si>
  <si>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</si>
  <si>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</si>
  <si>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</si>
  <si>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</si>
  <si>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</si>
  <si>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</si>
  <si>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</si>
  <si>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</si>
  <si>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</si>
  <si>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</si>
  <si>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</si>
  <si>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</si>
  <si>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</si>
  <si>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</si>
  <si>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</si>
  <si>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</si>
  <si>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</si>
  <si>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</si>
  <si>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</si>
  <si>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</si>
  <si>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</si>
  <si>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</si>
  <si>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</si>
  <si>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</si>
  <si>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</si>
  <si>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</si>
  <si>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</si>
  <si>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</si>
  <si>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</si>
  <si>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</si>
  <si>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</si>
  <si>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</si>
  <si>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</si>
  <si>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</si>
  <si>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</si>
  <si>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</si>
  <si>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</si>
  <si>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</si>
  <si>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</si>
  <si>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</si>
  <si>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</si>
  <si>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</si>
  <si>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</si>
  <si>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</si>
  <si>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</si>
  <si>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</si>
  <si>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</si>
  <si>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</si>
  <si>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</si>
  <si>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</si>
  <si>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</si>
  <si>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</si>
  <si>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</si>
  <si>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</si>
  <si>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</si>
  <si>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</si>
  <si>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</si>
  <si>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</si>
  <si>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</si>
  <si>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</si>
  <si>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</si>
  <si>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</si>
  <si>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</si>
  <si>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</si>
  <si>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</si>
  <si>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</si>
  <si>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</si>
  <si>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</si>
  <si>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</si>
  <si>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</si>
  <si>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</si>
  <si>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</si>
  <si>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</si>
  <si>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</si>
  <si>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</si>
  <si>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</si>
  <si>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</si>
  <si>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</si>
  <si>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</si>
  <si>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</si>
  <si>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</si>
  <si>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</si>
  <si>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</si>
  <si>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</si>
  <si>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</si>
  <si>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</si>
  <si>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</si>
  <si>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</si>
  <si>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</si>
  <si>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</si>
  <si>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</si>
  <si>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</si>
  <si>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</si>
  <si>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</si>
  <si>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</si>
  <si>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</si>
  <si>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</si>
  <si>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</si>
  <si>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</si>
  <si>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</si>
  <si>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</si>
  <si>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</si>
  <si>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</si>
  <si>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</si>
  <si>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</si>
  <si>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</si>
  <si>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</si>
  <si>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</si>
  <si>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</si>
  <si>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</si>
  <si>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</si>
  <si>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</si>
  <si>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</si>
  <si>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</si>
  <si>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</si>
  <si>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</si>
  <si>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</si>
  <si>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</si>
  <si>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</si>
  <si>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</si>
  <si>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</si>
  <si>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</si>
  <si>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</si>
  <si>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</si>
  <si>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</si>
  <si>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</si>
  <si>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</si>
  <si>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</si>
  <si>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</si>
  <si>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</si>
  <si>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</si>
  <si>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</si>
  <si>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</si>
  <si>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</si>
  <si>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</si>
  <si>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</si>
  <si>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</si>
  <si>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</si>
  <si>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</si>
  <si>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</si>
  <si>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</si>
  <si>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</si>
  <si>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</si>
  <si>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</si>
  <si>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</si>
  <si>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</si>
  <si>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</si>
  <si>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</si>
  <si>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</si>
  <si>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</si>
  <si>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</si>
  <si>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</si>
  <si>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</si>
  <si>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</si>
  <si>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</si>
  <si>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</si>
  <si>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</si>
  <si>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</si>
  <si>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</si>
  <si>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</si>
  <si>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</si>
  <si>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</si>
  <si>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</si>
  <si>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</si>
  <si>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</si>
  <si>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</si>
  <si>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</si>
  <si>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</si>
  <si>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</si>
  <si>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</si>
  <si>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</si>
  <si>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</si>
  <si>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</si>
  <si>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</si>
  <si>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</si>
  <si>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</si>
  <si>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</si>
  <si>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</si>
  <si>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</si>
  <si>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</si>
  <si>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</si>
  <si>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</si>
  <si>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</si>
  <si>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</si>
  <si>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</si>
  <si>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</si>
  <si>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</si>
  <si>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</si>
  <si>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</si>
  <si>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</si>
  <si>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</si>
  <si>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</si>
  <si>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</si>
  <si>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</si>
  <si>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</si>
  <si>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</si>
  <si>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</si>
  <si>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</si>
  <si>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</si>
  <si>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</si>
  <si>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</si>
  <si>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</si>
  <si>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</si>
  <si>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</si>
  <si>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</si>
  <si>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</si>
  <si>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</si>
  <si>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</si>
  <si>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</si>
  <si>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</si>
  <si>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</si>
  <si>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</si>
  <si>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</si>
  <si>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</si>
  <si>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</si>
  <si>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</si>
  <si>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</si>
  <si>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</si>
  <si>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</si>
  <si>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</si>
  <si>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</si>
  <si>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</si>
  <si>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</si>
  <si>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</si>
  <si>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</si>
  <si>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</si>
  <si>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</si>
  <si>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</si>
  <si>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</si>
  <si>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</si>
  <si>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</si>
  <si>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</si>
  <si>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</si>
  <si>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</si>
  <si>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</si>
  <si>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</si>
  <si>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</si>
  <si>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</si>
  <si>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</si>
  <si>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</si>
  <si>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</si>
  <si>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</si>
  <si>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</si>
  <si>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</si>
  <si>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</si>
  <si>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</si>
  <si>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</si>
  <si>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</si>
  <si>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</si>
  <si>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</si>
  <si>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</si>
  <si>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</si>
  <si>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</si>
  <si>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</si>
  <si>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</si>
  <si>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</si>
  <si>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</si>
  <si>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</si>
  <si>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</si>
  <si>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</si>
  <si>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</si>
  <si>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</si>
  <si>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</si>
  <si>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</si>
  <si>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</si>
  <si>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</si>
  <si>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</si>
  <si>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</si>
  <si>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</si>
  <si>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</si>
  <si>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</si>
  <si>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</si>
  <si>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</si>
  <si>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</si>
  <si>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</si>
  <si>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</si>
  <si>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</si>
  <si>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</si>
  <si>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</si>
  <si>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</si>
  <si>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</si>
  <si>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</si>
  <si>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</si>
  <si>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</si>
  <si>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</si>
  <si>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</si>
  <si>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</si>
  <si>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</si>
  <si>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</si>
  <si>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</si>
  <si>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</si>
  <si>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</si>
  <si>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</si>
  <si>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</si>
  <si>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</si>
  <si>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</si>
  <si>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</si>
  <si>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</si>
  <si>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</si>
  <si>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</si>
  <si>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</si>
  <si>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</si>
  <si>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</si>
  <si>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</si>
  <si>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</si>
  <si>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</si>
  <si>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</si>
  <si>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</si>
  <si>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</si>
  <si>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</si>
  <si>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</si>
  <si>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</si>
  <si>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</si>
  <si>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</si>
  <si>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</si>
  <si>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</si>
  <si>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</si>
  <si>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</si>
  <si>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</si>
  <si>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</si>
  <si>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</si>
  <si>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</si>
  <si>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</si>
  <si>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</si>
  <si>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</si>
  <si>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</si>
  <si>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</si>
  <si>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</si>
  <si>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</si>
  <si>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</si>
  <si>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</si>
  <si>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</si>
  <si>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</si>
  <si>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</si>
  <si>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</si>
  <si>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</si>
  <si>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</si>
  <si>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</si>
  <si>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</si>
  <si>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</si>
  <si>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</si>
  <si>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</si>
  <si>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</si>
  <si>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</si>
  <si>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</si>
  <si>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</si>
  <si>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</si>
  <si>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</si>
  <si>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</si>
  <si>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</si>
  <si>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</si>
  <si>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</si>
  <si>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</si>
  <si>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</si>
  <si>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</si>
  <si>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</si>
  <si>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</si>
  <si>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</si>
  <si>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</si>
  <si>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</si>
  <si>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</si>
  <si>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</si>
  <si>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</si>
  <si>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</si>
  <si>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</si>
  <si>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</si>
  <si>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</si>
  <si>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</si>
  <si>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</si>
  <si>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</si>
  <si>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</si>
  <si>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</si>
  <si>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</si>
  <si>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</si>
  <si>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</si>
  <si>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</si>
  <si>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</si>
  <si>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</si>
  <si>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</si>
  <si>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</si>
  <si>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</si>
  <si>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</si>
  <si>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</si>
  <si>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</si>
  <si>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</si>
  <si>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</si>
  <si>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</si>
  <si>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</si>
  <si>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</si>
  <si>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</si>
  <si>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</si>
  <si>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</si>
  <si>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</si>
  <si>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</si>
  <si>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</si>
  <si>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</si>
  <si>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</si>
  <si>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</si>
  <si>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</si>
  <si>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</si>
  <si>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</si>
  <si>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</si>
  <si>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</si>
  <si>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</si>
  <si>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</si>
  <si>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</si>
  <si>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</si>
  <si>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</si>
  <si>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</si>
  <si>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</si>
  <si>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</si>
  <si>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</si>
  <si>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</si>
  <si>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</si>
  <si>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</si>
  <si>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</si>
  <si>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</si>
  <si>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</si>
  <si>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</si>
  <si>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</si>
  <si>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</si>
  <si>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</si>
  <si>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</si>
  <si>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</si>
  <si>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</si>
  <si>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</si>
  <si>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</si>
  <si>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</si>
  <si>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</si>
  <si>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</si>
  <si>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</si>
  <si>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</si>
  <si>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</si>
  <si>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</si>
  <si>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</si>
  <si>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</si>
  <si>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</si>
  <si>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</si>
  <si>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</si>
  <si>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</si>
  <si>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</si>
  <si>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</si>
  <si>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</si>
  <si>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</si>
  <si>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</si>
  <si>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</si>
  <si>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</si>
  <si>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</si>
  <si>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</si>
  <si>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</si>
  <si>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</si>
  <si>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</si>
  <si>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</si>
  <si>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</si>
  <si>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</si>
  <si>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</si>
  <si>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</si>
  <si>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</si>
  <si>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</si>
  <si>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</si>
  <si>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</si>
  <si>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</si>
  <si>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</si>
  <si>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</si>
  <si>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</si>
  <si>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</si>
  <si>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</si>
  <si>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</si>
  <si>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</si>
  <si>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</si>
  <si>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</si>
  <si>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</si>
  <si>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</si>
  <si>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</si>
  <si>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</si>
  <si>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</si>
  <si>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</si>
  <si>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</si>
  <si>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</si>
  <si>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</si>
  <si>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</si>
  <si>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</si>
  <si>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</si>
  <si>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</si>
  <si>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</si>
  <si>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</si>
  <si>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</si>
  <si>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</si>
  <si>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</si>
  <si>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</si>
  <si>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</si>
  <si>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</si>
  <si>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</si>
  <si>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</si>
  <si>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</si>
  <si>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</si>
  <si>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</si>
  <si>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</si>
  <si>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</si>
  <si>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</si>
  <si>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</si>
  <si>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</si>
  <si>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</si>
  <si>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</si>
  <si>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</si>
  <si>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</si>
  <si>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</si>
  <si>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</si>
  <si>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</si>
  <si>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</si>
  <si>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</si>
  <si>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</si>
  <si>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</si>
  <si>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</si>
  <si>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</si>
  <si>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</si>
  <si>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</si>
  <si>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</si>
  <si>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</si>
  <si>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</si>
  <si>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</si>
  <si>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</si>
  <si>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</si>
  <si>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</si>
  <si>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</si>
  <si>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</si>
  <si>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</si>
  <si>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</si>
  <si>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</si>
  <si>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</si>
  <si>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</si>
  <si>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</si>
  <si>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</si>
  <si>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</si>
  <si>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</si>
  <si>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</si>
  <si>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</si>
  <si>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</si>
  <si>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</si>
  <si>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</si>
  <si>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</si>
  <si>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</si>
  <si>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</si>
  <si>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</si>
  <si>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</si>
  <si>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</si>
  <si>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</si>
  <si>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</si>
  <si>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</si>
  <si>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</si>
  <si>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</si>
  <si>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</si>
  <si>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</si>
  <si>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</si>
  <si>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</si>
  <si>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</si>
  <si>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</si>
  <si>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</si>
  <si>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</si>
  <si>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</si>
  <si>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</si>
  <si>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</si>
  <si>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</si>
  <si>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</si>
  <si>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</si>
  <si>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</si>
  <si>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</si>
  <si>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</si>
  <si>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</si>
  <si>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</si>
  <si>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</si>
  <si>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</si>
  <si>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</si>
  <si>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</si>
  <si>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</si>
  <si>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</si>
  <si>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</si>
  <si>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</si>
  <si>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</si>
  <si>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</si>
  <si>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</si>
  <si>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</si>
  <si>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</si>
  <si>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</si>
  <si>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</si>
  <si>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</si>
  <si>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</si>
  <si>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</si>
  <si>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</si>
  <si>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</si>
  <si>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</si>
  <si>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</si>
  <si>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</si>
  <si>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</si>
  <si>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</si>
  <si>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</si>
  <si>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</si>
  <si>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</si>
  <si>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</si>
  <si>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</si>
  <si>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</si>
  <si>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</si>
  <si>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</si>
  <si>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</si>
  <si>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</si>
  <si>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</si>
  <si>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</si>
  <si>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</si>
  <si>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</si>
  <si>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</si>
  <si>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</si>
  <si>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</si>
  <si>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</si>
  <si>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</si>
  <si>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</si>
  <si>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</si>
  <si>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</si>
  <si>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</si>
  <si>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</si>
  <si>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</si>
  <si>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</si>
  <si>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</si>
  <si>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</si>
  <si>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</si>
  <si>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</si>
  <si>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</si>
  <si>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</si>
  <si>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</si>
  <si>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</si>
  <si>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</si>
  <si>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</si>
  <si>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</si>
  <si>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</si>
  <si>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</si>
  <si>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</si>
  <si>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</si>
  <si>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</si>
  <si>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</si>
  <si>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</si>
  <si>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</si>
  <si>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</si>
  <si>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</si>
  <si>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</si>
  <si>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</si>
  <si>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</si>
  <si>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</si>
  <si>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</si>
  <si>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</si>
  <si>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</si>
  <si>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</si>
  <si>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</si>
  <si>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</si>
  <si>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</si>
  <si>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</si>
  <si>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</si>
  <si>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</si>
  <si>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</si>
  <si>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</si>
  <si>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</si>
  <si>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</si>
  <si>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</si>
  <si>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</si>
  <si>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</si>
  <si>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</si>
  <si>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</si>
  <si>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</si>
  <si>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</si>
  <si>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</si>
  <si>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</si>
  <si>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</si>
  <si>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</si>
  <si>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</si>
  <si>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</si>
  <si>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</si>
  <si>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</si>
  <si>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</si>
  <si>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</si>
  <si>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</si>
  <si>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</si>
  <si>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</si>
  <si>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</si>
  <si>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</si>
  <si>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</si>
  <si>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</si>
  <si>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</si>
  <si>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</si>
  <si>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</si>
  <si>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</si>
  <si>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</si>
  <si>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</si>
  <si>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</si>
  <si>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</si>
  <si>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</si>
  <si>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</si>
  <si>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</si>
  <si>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</si>
  <si>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</si>
  <si>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</si>
  <si>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</si>
  <si>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</si>
  <si>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</si>
  <si>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</si>
  <si>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</si>
  <si>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</si>
  <si>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</si>
  <si>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</si>
  <si>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</si>
  <si>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</si>
  <si>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</si>
  <si>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</si>
  <si>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</si>
  <si>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</si>
  <si>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</si>
  <si>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</si>
  <si>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</si>
  <si>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</si>
  <si>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</si>
  <si>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</si>
  <si>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</si>
  <si>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</si>
  <si>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</si>
  <si>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</si>
  <si>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</si>
  <si>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</si>
  <si>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</si>
  <si>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</si>
  <si>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</si>
  <si>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</si>
  <si>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</si>
  <si>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</si>
  <si>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</si>
  <si>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</si>
  <si>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</si>
  <si>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</si>
  <si>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</si>
  <si>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</si>
  <si>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</si>
  <si>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</si>
  <si>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</si>
  <si>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</si>
  <si>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</si>
  <si>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</si>
  <si>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</si>
  <si>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</si>
  <si>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</si>
  <si>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</si>
  <si>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</si>
  <si>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CAPEX</t>
  </si>
  <si>
    <t>OPEX</t>
  </si>
  <si>
    <t>ton/d</t>
  </si>
  <si>
    <t>RT 1</t>
  </si>
  <si>
    <t>RT 2</t>
  </si>
  <si>
    <t>RT 4</t>
  </si>
  <si>
    <t>RT 3</t>
  </si>
  <si>
    <t>RT 5</t>
  </si>
  <si>
    <t>RT Média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</si>
</sst>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4"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i/>
      <sz val="12"/>
      <color rgb="FF000000"/>
      <name val="Calibri"/>
      <family val="2"/>
    </font>
    <font>
      <b/>
      <i/>
      <sz val="12"/>
      <color rgb="FF000000"/>
      <name val="Calibri"/>
      <family val="2"/>
    </font>
    <font>
      <b/>
      <i/>
      <sz val="14"/>
      <color theme="0"/>
      <name val="Calibri"/>
      <family val="2"/>
    </font>
  </fonts>
  <fills count="6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59999389629810485"/>
        <bgColor indexed="64"/>
      </patternFill>
    </fill>
    <fill>
      <patternFill patternType="solid">
        <fgColor theme="1"/>
        <bgColor indexed="64"/>
      </patternFill>
    </fill>
  </fills>
  <borders count="244">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medium">
        <color auto="1"/>
      </top>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style="thick">
        <color auto="1"/>
      </left>
      <right/>
      <top/>
      <bottom style="medium">
        <color auto="1"/>
      </bottom>
      <diagonal/>
    </border>
    <border>
      <left/>
      <right style="thick">
        <color auto="1"/>
      </right>
      <top/>
      <bottom style="medium">
        <color auto="1"/>
      </bottom>
      <diagonal/>
    </border>
    <border>
      <left style="thick">
        <color auto="1"/>
      </left>
      <right/>
      <top/>
      <bottom/>
      <diagonal/>
    </border>
    <border>
      <left style="thick">
        <color auto="1"/>
      </left>
      <right style="thin">
        <color auto="1"/>
      </right>
      <top/>
      <bottom/>
      <diagonal/>
    </border>
    <border>
      <left style="thin">
        <color auto="1"/>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65">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0" fontId="0" fillId="0" borderId="0" xfId="0" applyFont="1" applyAlignment="1">
      <alignment horizontal="center" vertical="center"/>
    </xf>
    <xf numFmtId="0" fontId="0" fillId="0" borderId="0" xfId="0" applyFont="1" applyAlignment="1">
      <alignment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0" fillId="65" borderId="232" xfId="0" applyFont="1" applyFill="1" applyBorder="1" applyAlignment="1">
      <alignment horizontal="center" vertical="center"/>
    </xf>
    <xf numFmtId="0" fontId="7" fillId="0" borderId="232" xfId="0" applyFont="1" applyBorder="1" applyAlignment="1">
      <alignment vertical="center"/>
    </xf>
    <xf numFmtId="0" fontId="6" fillId="0" borderId="232" xfId="0" applyFont="1" applyBorder="1" applyAlignment="1">
      <alignment vertical="center"/>
    </xf>
    <xf numFmtId="0" fontId="0" fillId="0" borderId="232" xfId="0" applyFont="1" applyBorder="1" applyAlignment="1">
      <alignment vertical="center"/>
    </xf>
    <xf numFmtId="3" fontId="7" fillId="0" borderId="0" xfId="0" applyNumberFormat="1" applyFont="1" applyAlignment="1">
      <alignment vertical="center"/>
    </xf>
    <xf numFmtId="0" fontId="0" fillId="0" borderId="233" xfId="0" applyFont="1" applyBorder="1" applyAlignment="1">
      <alignment horizontal="center" vertical="center"/>
    </xf>
    <xf numFmtId="0" fontId="7" fillId="0" borderId="234" xfId="0" applyFont="1" applyBorder="1" applyAlignment="1">
      <alignment vertical="center"/>
    </xf>
    <xf numFmtId="0" fontId="6" fillId="0" borderId="234" xfId="0" applyFont="1" applyBorder="1" applyAlignment="1">
      <alignment vertical="center"/>
    </xf>
    <xf numFmtId="0" fontId="0" fillId="0" borderId="234" xfId="0" applyFont="1" applyBorder="1" applyAlignment="1">
      <alignment horizontal="center" vertical="center"/>
    </xf>
    <xf numFmtId="0" fontId="7" fillId="0" borderId="235" xfId="0" applyFont="1" applyBorder="1" applyAlignment="1">
      <alignment vertical="center"/>
    </xf>
    <xf numFmtId="1" fontId="7" fillId="0" borderId="234" xfId="0" applyNumberFormat="1" applyFont="1" applyBorder="1" applyAlignment="1">
      <alignment horizontal="center" vertical="center"/>
    </xf>
    <xf numFmtId="0" fontId="0" fillId="0" borderId="234" xfId="0" applyFont="1" applyBorder="1" applyAlignment="1">
      <alignment vertical="center"/>
    </xf>
    <xf numFmtId="1" fontId="7" fillId="0" borderId="235" xfId="0" applyNumberFormat="1" applyFont="1" applyBorder="1" applyAlignment="1">
      <alignment horizontal="center" vertical="center"/>
    </xf>
    <xf numFmtId="3" fontId="0" fillId="0" borderId="234" xfId="0" applyNumberFormat="1" applyFont="1" applyBorder="1" applyAlignment="1">
      <alignment horizontal="center" vertical="center"/>
    </xf>
    <xf numFmtId="3" fontId="7" fillId="0" borderId="235" xfId="0" applyNumberFormat="1" applyFont="1" applyBorder="1" applyAlignment="1">
      <alignment horizontal="center" vertical="center"/>
    </xf>
    <xf numFmtId="3" fontId="0" fillId="0" borderId="233" xfId="0" applyNumberFormat="1" applyFont="1" applyBorder="1" applyAlignment="1">
      <alignment horizontal="center" vertical="center"/>
    </xf>
    <xf numFmtId="3" fontId="7" fillId="0" borderId="234" xfId="0" applyNumberFormat="1" applyFont="1" applyBorder="1" applyAlignment="1">
      <alignment horizontal="center" vertical="center"/>
    </xf>
    <xf numFmtId="0" fontId="261" fillId="0" borderId="0" xfId="0" applyFont="1" applyAlignment="1">
      <alignment vertical="center"/>
    </xf>
    <xf numFmtId="0" fontId="262" fillId="0" borderId="0" xfId="0" applyFont="1" applyAlignment="1">
      <alignment vertical="center"/>
    </xf>
    <xf numFmtId="0" fontId="261" fillId="0" borderId="236" xfId="0" applyFont="1" applyFill="1" applyBorder="1" applyAlignment="1">
      <alignment horizontal="center" vertical="center"/>
    </xf>
    <xf numFmtId="0" fontId="262" fillId="0" borderId="232" xfId="0" applyFont="1" applyBorder="1" applyAlignment="1">
      <alignment vertical="center"/>
    </xf>
    <xf numFmtId="0" fontId="261" fillId="0" borderId="232" xfId="0" applyFont="1" applyBorder="1" applyAlignment="1">
      <alignment vertical="center"/>
    </xf>
    <xf numFmtId="0" fontId="262" fillId="0" borderId="237" xfId="0" applyFont="1" applyBorder="1" applyAlignment="1">
      <alignment vertical="center"/>
    </xf>
    <xf numFmtId="0" fontId="261" fillId="0" borderId="238" xfId="0" applyFont="1" applyBorder="1" applyAlignment="1">
      <alignment horizontal="center" vertical="center"/>
    </xf>
    <xf numFmtId="0" fontId="262" fillId="0" borderId="23" xfId="0" applyFont="1" applyBorder="1" applyAlignment="1">
      <alignment horizontal="center" vertical="center"/>
    </xf>
    <xf numFmtId="0" fontId="262" fillId="0" borderId="23" xfId="0" applyFont="1" applyBorder="1" applyAlignment="1">
      <alignment vertical="center"/>
    </xf>
    <xf numFmtId="0" fontId="261" fillId="0" borderId="23" xfId="0" applyFont="1" applyBorder="1" applyAlignment="1">
      <alignment horizontal="center" vertical="center"/>
    </xf>
    <xf numFmtId="0" fontId="262" fillId="0" borderId="142" xfId="0" applyFont="1" applyBorder="1" applyAlignment="1">
      <alignment vertical="center"/>
    </xf>
    <xf numFmtId="3" fontId="262" fillId="0" borderId="23" xfId="0" applyNumberFormat="1" applyFont="1" applyBorder="1" applyAlignment="1">
      <alignment vertical="center"/>
    </xf>
    <xf numFmtId="3" fontId="261" fillId="0" borderId="23" xfId="0" applyNumberFormat="1" applyFont="1" applyBorder="1" applyAlignment="1">
      <alignment horizontal="center" vertical="center"/>
    </xf>
    <xf numFmtId="3" fontId="262" fillId="0" borderId="142" xfId="0" applyNumberFormat="1" applyFont="1" applyBorder="1" applyAlignment="1">
      <alignment horizontal="center" vertical="center"/>
    </xf>
    <xf numFmtId="3" fontId="261" fillId="0" borderId="239" xfId="0" applyNumberFormat="1" applyFont="1" applyBorder="1" applyAlignment="1">
      <alignment horizontal="center" vertical="center"/>
    </xf>
    <xf numFmtId="0" fontId="262" fillId="0" borderId="234" xfId="0" applyFont="1" applyBorder="1" applyAlignment="1">
      <alignment horizontal="center" vertical="center"/>
    </xf>
    <xf numFmtId="0" fontId="261" fillId="0" borderId="234" xfId="0" applyFont="1" applyBorder="1" applyAlignment="1">
      <alignment vertical="center"/>
    </xf>
    <xf numFmtId="0" fontId="262" fillId="0" borderId="240" xfId="0" applyFont="1" applyBorder="1" applyAlignment="1">
      <alignment horizontal="center" vertical="center"/>
    </xf>
    <xf numFmtId="3" fontId="262" fillId="0" borderId="234" xfId="0" applyNumberFormat="1" applyFont="1" applyBorder="1" applyAlignment="1">
      <alignment horizontal="center" vertical="center"/>
    </xf>
    <xf numFmtId="3" fontId="262" fillId="0" borderId="240" xfId="0" applyNumberFormat="1" applyFont="1" applyBorder="1" applyAlignment="1">
      <alignment horizontal="center" vertical="center"/>
    </xf>
    <xf numFmtId="3" fontId="261" fillId="0" borderId="241" xfId="0" applyNumberFormat="1" applyFont="1" applyBorder="1" applyAlignment="1">
      <alignment horizontal="center" vertical="center"/>
    </xf>
    <xf numFmtId="3" fontId="262" fillId="0" borderId="242" xfId="0" applyNumberFormat="1" applyFont="1" applyBorder="1" applyAlignment="1">
      <alignment horizontal="center" vertical="center"/>
    </xf>
    <xf numFmtId="0" fontId="261" fillId="0" borderId="242" xfId="0" applyFont="1" applyBorder="1" applyAlignment="1">
      <alignment vertical="center"/>
    </xf>
    <xf numFmtId="3" fontId="262" fillId="0" borderId="243" xfId="0" applyNumberFormat="1" applyFont="1" applyBorder="1" applyAlignment="1">
      <alignment horizontal="center" vertical="center"/>
    </xf>
    <xf numFmtId="0" fontId="0" fillId="0" borderId="0" xfId="0" applyFont="1" applyAlignment="1">
      <alignment horizont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263" fillId="66" borderId="139" xfId="0" applyFont="1" applyFill="1" applyBorder="1" applyAlignment="1">
      <alignment horizontal="center" vertical="center"/>
    </xf>
    <xf numFmtId="0" fontId="263" fillId="66" borderId="140" xfId="0" applyFont="1" applyFill="1" applyBorder="1" applyAlignment="1">
      <alignment horizontal="center" vertical="center"/>
    </xf>
    <xf numFmtId="0" fontId="263" fillId="66" borderId="141" xfId="0" applyFont="1" applyFill="1" applyBorder="1" applyAlignment="1">
      <alignment horizontal="center" vertical="center"/>
    </xf>
    <xf numFmtId="0" fontId="189" fillId="65" borderId="231" xfId="0" applyFont="1" applyFill="1" applyBorder="1" applyAlignment="1">
      <alignment horizontal="center"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1" fontId="0" fillId="0" borderId="0" xfId="0" applyNumberFormat="1" applyFont="1" applyAlignment="1"/>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720.30140335170802</c:v>
                </c:pt>
                <c:pt idx="3">
                  <c:v>152.66022729867731</c:v>
                </c:pt>
                <c:pt idx="4">
                  <c:v>0</c:v>
                </c:pt>
                <c:pt idx="5">
                  <c:v>652.15855288656724</c:v>
                </c:pt>
                <c:pt idx="6">
                  <c:v>145.54746250472073</c:v>
                </c:pt>
                <c:pt idx="7">
                  <c:v>0</c:v>
                </c:pt>
                <c:pt idx="8">
                  <c:v>190.95287992926686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718.00012091288465</c:v>
                </c:pt>
                <c:pt idx="3">
                  <c:v>402.57273794468387</c:v>
                </c:pt>
                <c:pt idx="4">
                  <c:v>0</c:v>
                </c:pt>
                <c:pt idx="5">
                  <c:v>1487.9262513965955</c:v>
                </c:pt>
                <c:pt idx="6">
                  <c:v>390.67347390651656</c:v>
                </c:pt>
                <c:pt idx="7">
                  <c:v>0</c:v>
                </c:pt>
                <c:pt idx="8">
                  <c:v>303.48447436161024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118.96751469307694</c:v>
                </c:pt>
                <c:pt idx="3">
                  <c:v>22.230390685235722</c:v>
                </c:pt>
                <c:pt idx="4">
                  <c:v>0</c:v>
                </c:pt>
                <c:pt idx="5">
                  <c:v>50.00776886544211</c:v>
                </c:pt>
                <c:pt idx="6">
                  <c:v>15.830180625144708</c:v>
                </c:pt>
                <c:pt idx="7">
                  <c:v>0</c:v>
                </c:pt>
                <c:pt idx="8">
                  <c:v>72.678046354566888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118.58742678670927</c:v>
                </c:pt>
                <c:pt idx="3">
                  <c:v>58.622664213817011</c:v>
                </c:pt>
                <c:pt idx="4">
                  <c:v>0</c:v>
                </c:pt>
                <c:pt idx="5">
                  <c:v>114.09475769246981</c:v>
                </c:pt>
                <c:pt idx="6">
                  <c:v>42.490824305455192</c:v>
                </c:pt>
                <c:pt idx="7">
                  <c:v>0</c:v>
                </c:pt>
                <c:pt idx="8" formatCode="0">
                  <c:v>115.50838460103219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51.334528479498417</c:v>
                </c:pt>
                <c:pt idx="4" formatCode="#,##0">
                  <c:v>0</c:v>
                </c:pt>
                <c:pt idx="5" formatCode="#,##0">
                  <c:v>152.52434047309922</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250.80128205128204</c:v>
                </c:pt>
                <c:pt idx="3">
                  <c:v>94.802884615384613</c:v>
                </c:pt>
                <c:pt idx="4">
                  <c:v>0</c:v>
                </c:pt>
                <c:pt idx="5">
                  <c:v>109.57508012820512</c:v>
                </c:pt>
                <c:pt idx="6">
                  <c:v>93.138818108974348</c:v>
                </c:pt>
                <c:pt idx="7">
                  <c:v>0</c:v>
                </c:pt>
                <c:pt idx="8">
                  <c:v>96.797812500000006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-29.967328664958991</c:v>
                </c:pt>
                <c:pt idx="1">
                  <c:v>-79.081833519032728</c:v>
                </c:pt>
                <c:pt idx="2">
                  <c:v>-127.23745166342798</c:v>
                </c:pt>
                <c:pt idx="3">
                  <c:v>-129.60673177231277</c:v>
                </c:pt>
                <c:pt idx="4">
                  <c:v>-131.88251853724481</c:v>
                </c:pt>
                <c:pt idx="5">
                  <c:v>-134.06437253950747</c:v>
                </c:pt>
                <c:pt idx="6">
                  <c:v>-136.15185229511624</c:v>
                </c:pt>
                <c:pt idx="7">
                  <c:v>-138.14451424511185</c:v>
                </c:pt>
                <c:pt idx="8">
                  <c:v>-140.04191274580791</c:v>
                </c:pt>
                <c:pt idx="9">
                  <c:v>-141.84360005899271</c:v>
                </c:pt>
                <c:pt idx="10">
                  <c:v>-143.54912634208495</c:v>
                </c:pt>
                <c:pt idx="11">
                  <c:v>-145.1580396382432</c:v>
                </c:pt>
                <c:pt idx="12">
                  <c:v>-146.66988586642887</c:v>
                </c:pt>
                <c:pt idx="13">
                  <c:v>-148.08420881142246</c:v>
                </c:pt>
                <c:pt idx="14">
                  <c:v>-149.400550113793</c:v>
                </c:pt>
                <c:pt idx="15">
                  <c:v>-150.61844925982015</c:v>
                </c:pt>
                <c:pt idx="16">
                  <c:v>-151.73744357136911</c:v>
                </c:pt>
                <c:pt idx="17">
                  <c:v>-152.75706819571781</c:v>
                </c:pt>
                <c:pt idx="18">
                  <c:v>-153.6768560953364</c:v>
                </c:pt>
                <c:pt idx="19">
                  <c:v>-154.4963380376187</c:v>
                </c:pt>
                <c:pt idx="20">
                  <c:v>-155.21504258456517</c:v>
                </c:pt>
                <c:pt idx="21">
                  <c:v>-155.83249608241778</c:v>
                </c:pt>
                <c:pt idx="22">
                  <c:v>-156.34822265124575</c:v>
                </c:pt>
                <c:pt idx="23">
                  <c:v>-156.76174417448269</c:v>
                </c:pt>
                <c:pt idx="24">
                  <c:v>-157.07258028841431</c:v>
                </c:pt>
                <c:pt idx="25">
                  <c:v>-157.28024837161689</c:v>
                </c:pt>
                <c:pt idx="26">
                  <c:v>-157.38426353434599</c:v>
                </c:pt>
                <c:pt idx="27">
                  <c:v>-157.38418108287539</c:v>
                </c:pt>
                <c:pt idx="28">
                  <c:v>-157.31504312997629</c:v>
                </c:pt>
                <c:pt idx="29">
                  <c:v>-157.17652511479196</c:v>
                </c:pt>
                <c:pt idx="30">
                  <c:v>-156.96830095102968</c:v>
                </c:pt>
                <c:pt idx="31">
                  <c:v>-156.69004301979112</c:v>
                </c:pt>
                <c:pt idx="32">
                  <c:v>-156.34142216236916</c:v>
                </c:pt>
                <c:pt idx="33">
                  <c:v>-155.92210767301071</c:v>
                </c:pt>
                <c:pt idx="34">
                  <c:v>-155.43176729164571</c:v>
                </c:pt>
                <c:pt idx="35">
                  <c:v>-154.87006719658172</c:v>
                </c:pt>
                <c:pt idx="36">
                  <c:v>-154.23667199716431</c:v>
                </c:pt>
                <c:pt idx="37">
                  <c:v>-153.53124472640306</c:v>
                </c:pt>
                <c:pt idx="38">
                  <c:v>-152.75344683356263</c:v>
                </c:pt>
                <c:pt idx="39">
                  <c:v>-151.90293817671926</c:v>
                </c:pt>
                <c:pt idx="40">
                  <c:v>-150.97937701528215</c:v>
                </c:pt>
                <c:pt idx="41">
                  <c:v>-149.9824200024797</c:v>
                </c:pt>
                <c:pt idx="42">
                  <c:v>-148.91172217781047</c:v>
                </c:pt>
                <c:pt idx="43">
                  <c:v>-147.76693695945872</c:v>
                </c:pt>
                <c:pt idx="44">
                  <c:v>-146.54771613667413</c:v>
                </c:pt>
                <c:pt idx="45">
                  <c:v>-145.25370986211584</c:v>
                </c:pt>
                <c:pt idx="46">
                  <c:v>-143.88456664416054</c:v>
                </c:pt>
                <c:pt idx="47">
                  <c:v>-142.43993333917427</c:v>
                </c:pt>
                <c:pt idx="48">
                  <c:v>-140.919455143748</c:v>
                </c:pt>
                <c:pt idx="49">
                  <c:v>-139.32277558689663</c:v>
                </c:pt>
                <c:pt idx="50">
                  <c:v>-137.64953652222147</c:v>
                </c:pt>
                <c:pt idx="51">
                  <c:v>-135.89937812003572</c:v>
                </c:pt>
                <c:pt idx="52">
                  <c:v>-134.07193885945313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4.5756760386581918</c:v>
                </c:pt>
                <c:pt idx="1">
                  <c:v>1.7786366779287697</c:v>
                </c:pt>
                <c:pt idx="2">
                  <c:v>-2.7464602960321507</c:v>
                </c:pt>
                <c:pt idx="3">
                  <c:v>-16.033983793071791</c:v>
                </c:pt>
                <c:pt idx="4">
                  <c:v>-28.935073490016489</c:v>
                </c:pt>
                <c:pt idx="5">
                  <c:v>-41.449244291069938</c:v>
                </c:pt>
                <c:pt idx="6">
                  <c:v>-53.576008820485569</c:v>
                </c:pt>
                <c:pt idx="7">
                  <c:v>-65.31487741185083</c:v>
                </c:pt>
                <c:pt idx="8">
                  <c:v>-76.665358097321004</c:v>
                </c:pt>
                <c:pt idx="9">
                  <c:v>-87.626956596802529</c:v>
                </c:pt>
                <c:pt idx="10">
                  <c:v>-98.199176307085381</c:v>
                </c:pt>
                <c:pt idx="11">
                  <c:v>-108.38151829092445</c:v>
                </c:pt>
                <c:pt idx="12">
                  <c:v>-118.1734812660696</c:v>
                </c:pt>
                <c:pt idx="13">
                  <c:v>-127.57456159424409</c:v>
                </c:pt>
                <c:pt idx="14">
                  <c:v>-136.58425327007129</c:v>
                </c:pt>
                <c:pt idx="15">
                  <c:v>-145.2020479099493</c:v>
                </c:pt>
                <c:pt idx="16">
                  <c:v>-153.42743474087328</c:v>
                </c:pt>
                <c:pt idx="17">
                  <c:v>-161.2599005892053</c:v>
                </c:pt>
                <c:pt idx="18">
                  <c:v>-168.69892986939129</c:v>
                </c:pt>
                <c:pt idx="19">
                  <c:v>-175.7440045726251</c:v>
                </c:pt>
                <c:pt idx="20">
                  <c:v>-182.3946042554592</c:v>
                </c:pt>
                <c:pt idx="21">
                  <c:v>-188.65020602836182</c:v>
                </c:pt>
                <c:pt idx="22">
                  <c:v>-194.51028454422044</c:v>
                </c:pt>
                <c:pt idx="23">
                  <c:v>-193.46346305486927</c:v>
                </c:pt>
                <c:pt idx="24">
                  <c:v>-192.30328212378836</c:v>
                </c:pt>
                <c:pt idx="25">
                  <c:v>-191.02920896160163</c:v>
                </c:pt>
                <c:pt idx="26">
                  <c:v>-189.64070827482283</c:v>
                </c:pt>
                <c:pt idx="27">
                  <c:v>-188.13728627595833</c:v>
                </c:pt>
                <c:pt idx="28">
                  <c:v>-186.55522820241754</c:v>
                </c:pt>
                <c:pt idx="29">
                  <c:v>-184.89416446464946</c:v>
                </c:pt>
                <c:pt idx="30">
                  <c:v>-183.15372373603222</c:v>
                </c:pt>
                <c:pt idx="31">
                  <c:v>-181.33353294470885</c:v>
                </c:pt>
                <c:pt idx="32">
                  <c:v>-179.4332172653846</c:v>
                </c:pt>
                <c:pt idx="33">
                  <c:v>-177.45240011108589</c:v>
                </c:pt>
                <c:pt idx="34">
                  <c:v>-175.39070312488033</c:v>
                </c:pt>
                <c:pt idx="35">
                  <c:v>-173.24774617155796</c:v>
                </c:pt>
                <c:pt idx="36">
                  <c:v>-171.02314732927334</c:v>
                </c:pt>
                <c:pt idx="37">
                  <c:v>-168.71652288114834</c:v>
                </c:pt>
                <c:pt idx="38">
                  <c:v>-166.32748730683548</c:v>
                </c:pt>
                <c:pt idx="39">
                  <c:v>-163.85565327404171</c:v>
                </c:pt>
                <c:pt idx="40">
                  <c:v>-161.30063163001216</c:v>
                </c:pt>
                <c:pt idx="41">
                  <c:v>-158.66203139297403</c:v>
                </c:pt>
                <c:pt idx="42">
                  <c:v>-155.9394597435402</c:v>
                </c:pt>
                <c:pt idx="43">
                  <c:v>-153.13252201607236</c:v>
                </c:pt>
                <c:pt idx="44">
                  <c:v>-150.2408216900038</c:v>
                </c:pt>
                <c:pt idx="45">
                  <c:v>-147.26396038112105</c:v>
                </c:pt>
                <c:pt idx="46">
                  <c:v>-144.20153783280492</c:v>
                </c:pt>
                <c:pt idx="47">
                  <c:v>-141.05315190723005</c:v>
                </c:pt>
                <c:pt idx="48">
                  <c:v>-137.81839857652332</c:v>
                </c:pt>
                <c:pt idx="49">
                  <c:v>-134.49687191388065</c:v>
                </c:pt>
                <c:pt idx="50">
                  <c:v>-131.0881640846419</c:v>
                </c:pt>
                <c:pt idx="51">
                  <c:v>-127.59186533732409</c:v>
                </c:pt>
                <c:pt idx="52">
                  <c:v>-124.00756399461225</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-32.847578524934193</c:v>
                </c:pt>
                <c:pt idx="1">
                  <c:v>-86.682625784047502</c:v>
                </c:pt>
                <c:pt idx="2">
                  <c:v>-139.466624855155</c:v>
                </c:pt>
                <c:pt idx="3">
                  <c:v>-142.06362358314504</c:v>
                </c:pt>
                <c:pt idx="4">
                  <c:v>-144.55814304141498</c:v>
                </c:pt>
                <c:pt idx="5">
                  <c:v>-146.94970157739712</c:v>
                </c:pt>
                <c:pt idx="6">
                  <c:v>-149.23781527475671</c:v>
                </c:pt>
                <c:pt idx="7">
                  <c:v>-151.42199794275226</c:v>
                </c:pt>
                <c:pt idx="8">
                  <c:v>-153.50176110554571</c:v>
                </c:pt>
                <c:pt idx="9">
                  <c:v>-155.47661399146264</c:v>
                </c:pt>
                <c:pt idx="10">
                  <c:v>-157.34606352220172</c:v>
                </c:pt>
                <c:pt idx="11">
                  <c:v>-159.10961430199362</c:v>
                </c:pt>
                <c:pt idx="12">
                  <c:v>-160.76676860670889</c:v>
                </c:pt>
                <c:pt idx="13">
                  <c:v>-162.31702637291465</c:v>
                </c:pt>
                <c:pt idx="14">
                  <c:v>-163.75988518687993</c:v>
                </c:pt>
                <c:pt idx="15">
                  <c:v>-165.0948402735292</c:v>
                </c:pt>
                <c:pt idx="16">
                  <c:v>-166.32138448534405</c:v>
                </c:pt>
                <c:pt idx="17">
                  <c:v>-167.43900829121279</c:v>
                </c:pt>
                <c:pt idx="18">
                  <c:v>-168.44719976522745</c:v>
                </c:pt>
                <c:pt idx="19">
                  <c:v>-169.3454445754283</c:v>
                </c:pt>
                <c:pt idx="20">
                  <c:v>-170.13322597249544</c:v>
                </c:pt>
                <c:pt idx="21">
                  <c:v>-170.81002477838715</c:v>
                </c:pt>
                <c:pt idx="22">
                  <c:v>-171.37531937492489</c:v>
                </c:pt>
                <c:pt idx="23">
                  <c:v>-171.82858569232471</c:v>
                </c:pt>
                <c:pt idx="24">
                  <c:v>-172.16929719767464</c:v>
                </c:pt>
                <c:pt idx="25">
                  <c:v>-172.39692488335805</c:v>
                </c:pt>
                <c:pt idx="26">
                  <c:v>-172.51093725542253</c:v>
                </c:pt>
                <c:pt idx="27">
                  <c:v>-172.51084687929372</c:v>
                </c:pt>
                <c:pt idx="28">
                  <c:v>-172.43506387032764</c:v>
                </c:pt>
                <c:pt idx="29">
                  <c:v>-172.28323247314992</c:v>
                </c:pt>
                <c:pt idx="30">
                  <c:v>-172.05499526033597</c:v>
                </c:pt>
                <c:pt idx="31">
                  <c:v>-171.7499931245523</c:v>
                </c:pt>
                <c:pt idx="32">
                  <c:v>-171.36786527066096</c:v>
                </c:pt>
                <c:pt idx="33">
                  <c:v>-170.90824920778681</c:v>
                </c:pt>
                <c:pt idx="34">
                  <c:v>-170.37078074134766</c:v>
                </c:pt>
                <c:pt idx="35">
                  <c:v>-169.75509396504677</c:v>
                </c:pt>
                <c:pt idx="36">
                  <c:v>-169.06082125282776</c:v>
                </c:pt>
                <c:pt idx="37">
                  <c:v>-168.28759325079184</c:v>
                </c:pt>
                <c:pt idx="38">
                  <c:v>-167.43503886907686</c:v>
                </c:pt>
                <c:pt idx="39">
                  <c:v>-166.50278527369832</c:v>
                </c:pt>
                <c:pt idx="40">
                  <c:v>-165.490457878352</c:v>
                </c:pt>
                <c:pt idx="41">
                  <c:v>-164.39768033617807</c:v>
                </c:pt>
                <c:pt idx="42">
                  <c:v>-163.22407453148642</c:v>
                </c:pt>
                <c:pt idx="43">
                  <c:v>-161.96926057144321</c:v>
                </c:pt>
                <c:pt idx="44">
                  <c:v>-160.63285677771833</c:v>
                </c:pt>
                <c:pt idx="45">
                  <c:v>-159.21447967809345</c:v>
                </c:pt>
                <c:pt idx="46">
                  <c:v>-157.71374399803082</c:v>
                </c:pt>
                <c:pt idx="47">
                  <c:v>-156.13026265220242</c:v>
                </c:pt>
                <c:pt idx="48">
                  <c:v>-154.46364673597913</c:v>
                </c:pt>
                <c:pt idx="49">
                  <c:v>-152.71350551688008</c:v>
                </c:pt>
                <c:pt idx="50">
                  <c:v>-150.87944642598177</c:v>
                </c:pt>
                <c:pt idx="51">
                  <c:v>-148.96107504928676</c:v>
                </c:pt>
                <c:pt idx="52">
                  <c:v>-146.95799511905179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4.8392212514567872</c:v>
                </c:pt>
                <c:pt idx="1">
                  <c:v>1.8810808146674329</c:v>
                </c:pt>
                <c:pt idx="2">
                  <c:v>-2.904648169702714</c:v>
                </c:pt>
                <c:pt idx="3">
                  <c:v>-16.957493157601348</c:v>
                </c:pt>
                <c:pt idx="4">
                  <c:v>-30.601646917820968</c:v>
                </c:pt>
                <c:pt idx="5">
                  <c:v>-43.836596414502694</c:v>
                </c:pt>
                <c:pt idx="6">
                  <c:v>-56.661826200519073</c:v>
                </c:pt>
                <c:pt idx="7">
                  <c:v>-69.0768184061412</c:v>
                </c:pt>
                <c:pt idx="8">
                  <c:v>-81.081052727652406</c:v>
                </c:pt>
                <c:pt idx="9">
                  <c:v>-92.674006415908565</c:v>
                </c:pt>
                <c:pt idx="10">
                  <c:v>-103.85515426484457</c:v>
                </c:pt>
                <c:pt idx="11">
                  <c:v>-114.62396859992683</c:v>
                </c:pt>
                <c:pt idx="12">
                  <c:v>-124.97991926655142</c:v>
                </c:pt>
                <c:pt idx="13">
                  <c:v>-134.92247361838778</c:v>
                </c:pt>
                <c:pt idx="14">
                  <c:v>-144.45109650566761</c:v>
                </c:pt>
                <c:pt idx="15">
                  <c:v>-153.56525026341868</c:v>
                </c:pt>
                <c:pt idx="16">
                  <c:v>-162.26439469964339</c:v>
                </c:pt>
                <c:pt idx="17">
                  <c:v>-170.5479870834418</c:v>
                </c:pt>
                <c:pt idx="18">
                  <c:v>-178.41548213307865</c:v>
                </c:pt>
                <c:pt idx="19">
                  <c:v>-185.86633200399461</c:v>
                </c:pt>
                <c:pt idx="20">
                  <c:v>-192.8999862767609</c:v>
                </c:pt>
                <c:pt idx="21">
                  <c:v>-199.5158919449774</c:v>
                </c:pt>
                <c:pt idx="22">
                  <c:v>-205.71349340311392</c:v>
                </c:pt>
                <c:pt idx="23">
                  <c:v>-204.60637813644058</c:v>
                </c:pt>
                <c:pt idx="24">
                  <c:v>-203.37937426427223</c:v>
                </c:pt>
                <c:pt idx="25">
                  <c:v>-202.03191831016301</c:v>
                </c:pt>
                <c:pt idx="26">
                  <c:v>-200.56344414932781</c:v>
                </c:pt>
                <c:pt idx="27">
                  <c:v>-198.97342955359471</c:v>
                </c:pt>
                <c:pt idx="28">
                  <c:v>-197.30024968119218</c:v>
                </c:pt>
                <c:pt idx="29">
                  <c:v>-195.54351365531988</c:v>
                </c:pt>
                <c:pt idx="30">
                  <c:v>-193.70282876205647</c:v>
                </c:pt>
                <c:pt idx="31">
                  <c:v>-191.77780044172525</c:v>
                </c:pt>
                <c:pt idx="32">
                  <c:v>-189.76803228021896</c:v>
                </c:pt>
                <c:pt idx="33">
                  <c:v>-187.6731260002841</c:v>
                </c:pt>
                <c:pt idx="34">
                  <c:v>-185.49268145276406</c:v>
                </c:pt>
                <c:pt idx="35">
                  <c:v>-183.22629660780117</c:v>
                </c:pt>
                <c:pt idx="36">
                  <c:v>-180.87356754599747</c:v>
                </c:pt>
                <c:pt idx="37">
                  <c:v>-178.43408844953379</c:v>
                </c:pt>
                <c:pt idx="38">
                  <c:v>-175.90745159324723</c:v>
                </c:pt>
                <c:pt idx="39">
                  <c:v>-173.29324733566665</c:v>
                </c:pt>
                <c:pt idx="40">
                  <c:v>-170.59106411000593</c:v>
                </c:pt>
                <c:pt idx="41">
                  <c:v>-167.80048841511513</c:v>
                </c:pt>
                <c:pt idx="42">
                  <c:v>-164.92110480638885</c:v>
                </c:pt>
                <c:pt idx="43">
                  <c:v>-161.95249588663205</c:v>
                </c:pt>
                <c:pt idx="44">
                  <c:v>-158.89424229688291</c:v>
                </c:pt>
                <c:pt idx="45">
                  <c:v>-155.74592270719245</c:v>
                </c:pt>
                <c:pt idx="46">
                  <c:v>-152.50711380736095</c:v>
                </c:pt>
                <c:pt idx="47">
                  <c:v>-149.17739029763075</c:v>
                </c:pt>
                <c:pt idx="48">
                  <c:v>-145.75632487933532</c:v>
                </c:pt>
                <c:pt idx="49">
                  <c:v>-142.24348824550441</c:v>
                </c:pt>
                <c:pt idx="50">
                  <c:v>-138.63844907142501</c:v>
                </c:pt>
                <c:pt idx="51">
                  <c:v>-134.94077400515795</c:v>
                </c:pt>
                <c:pt idx="52">
                  <c:v>-131.15002765800992</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se%20Ferramenta%203%20-%20Algoritmo%20RT%202%20-%2029%20May%20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se%20Ferramenta%203%20-%20Algoritmo%20RT%203%20-%2029%20May%20202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ase%20Ferramenta%203%20-%20Algoritmo%20RT%204%20-%2029%20May%2020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ase%20Ferramenta%203%20-%20Algoritmo%20RT%205%20-%2029%20May%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1700.8610532091795</v>
          </cell>
        </row>
        <row r="23">
          <cell r="C23">
            <v>229.40484347873712</v>
          </cell>
        </row>
      </sheetData>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2650.8205151486627</v>
          </cell>
        </row>
        <row r="23">
          <cell r="C23">
            <v>256.8805210987972</v>
          </cell>
        </row>
      </sheetData>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5037.3189665097843</v>
          </cell>
        </row>
        <row r="23">
          <cell r="C23">
            <v>422.82909499795545</v>
          </cell>
        </row>
      </sheetData>
      <sheetData sheetId="11"/>
      <sheetData sheetId="12"/>
      <sheetData sheetId="13"/>
      <sheetData sheetId="14"/>
      <sheetData sheetId="15"/>
      <sheetData sheetId="16"/>
      <sheetData sheetId="17"/>
      <sheetData sheetId="1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row r="20">
          <cell r="C20">
            <v>2436.823299640409</v>
          </cell>
        </row>
        <row r="23">
          <cell r="C23">
            <v>312.78466148383603</v>
          </cell>
        </row>
      </sheetData>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51" t="s">
        <v>473</v>
      </c>
      <c r="D2" s="2152"/>
      <c r="E2" s="2152"/>
      <c r="F2" s="2152"/>
      <c r="G2" s="2152"/>
      <c r="H2" s="415"/>
      <c r="I2" s="2155" t="s">
        <v>962</v>
      </c>
      <c r="J2" s="2156"/>
      <c r="K2" s="2156"/>
    </row>
    <row r="3" spans="2:18" ht="10.5" customHeight="1" x14ac:dyDescent="0.3">
      <c r="B3" s="414"/>
      <c r="C3" s="413"/>
      <c r="D3" s="413"/>
      <c r="E3" s="413"/>
      <c r="F3" s="413"/>
      <c r="G3" s="413"/>
      <c r="H3" s="414"/>
      <c r="I3" s="414"/>
      <c r="J3" s="414"/>
      <c r="K3" s="414"/>
    </row>
    <row r="4" spans="2:18" ht="37.950000000000003" customHeight="1" x14ac:dyDescent="0.3">
      <c r="B4" s="416"/>
      <c r="C4" s="2153" t="s">
        <v>770</v>
      </c>
      <c r="D4" s="2154"/>
      <c r="E4" s="2154"/>
      <c r="F4" s="2154"/>
      <c r="G4" s="2154"/>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48" t="s">
        <v>497</v>
      </c>
      <c r="K6" s="2150"/>
      <c r="L6" s="2150"/>
      <c r="M6" s="2150"/>
      <c r="N6" s="2150"/>
      <c r="O6" s="2150"/>
      <c r="P6" s="2150"/>
      <c r="Q6" s="2150"/>
      <c r="R6" s="2150"/>
    </row>
    <row r="7" spans="2:18" ht="18" customHeight="1" x14ac:dyDescent="0.3">
      <c r="B7" s="73"/>
      <c r="I7" s="417"/>
      <c r="J7" s="2150"/>
      <c r="K7" s="2150"/>
      <c r="L7" s="2150"/>
      <c r="M7" s="2150"/>
      <c r="N7" s="2150"/>
      <c r="O7" s="2150"/>
      <c r="P7" s="2150"/>
      <c r="Q7" s="2150"/>
      <c r="R7" s="2150"/>
    </row>
    <row r="8" spans="2:18" ht="18" customHeight="1" x14ac:dyDescent="0.3">
      <c r="B8" s="73"/>
      <c r="I8" s="417"/>
      <c r="J8" s="77"/>
      <c r="K8" s="77"/>
      <c r="L8" s="77"/>
      <c r="M8" s="77"/>
      <c r="N8" s="77"/>
      <c r="O8" s="77"/>
      <c r="P8" s="77"/>
      <c r="Q8" s="77"/>
      <c r="R8" s="77"/>
    </row>
    <row r="9" spans="2:18" ht="22.95" customHeight="1" x14ac:dyDescent="0.3">
      <c r="B9" s="73"/>
      <c r="I9" s="112" t="s">
        <v>772</v>
      </c>
      <c r="J9" s="2148" t="s">
        <v>775</v>
      </c>
      <c r="K9" s="2150"/>
      <c r="L9" s="2150"/>
      <c r="M9" s="2150"/>
      <c r="N9" s="2150"/>
      <c r="O9" s="2150"/>
      <c r="P9" s="2150"/>
      <c r="Q9" s="2150"/>
      <c r="R9" s="2150"/>
    </row>
    <row r="10" spans="2:18" ht="22.95" customHeight="1" x14ac:dyDescent="0.3">
      <c r="B10" s="73"/>
      <c r="I10" s="417"/>
      <c r="J10" s="2150"/>
      <c r="K10" s="2150"/>
      <c r="L10" s="2150"/>
      <c r="M10" s="2150"/>
      <c r="N10" s="2150"/>
      <c r="O10" s="2150"/>
      <c r="P10" s="2150"/>
      <c r="Q10" s="2150"/>
      <c r="R10" s="2150"/>
    </row>
    <row r="11" spans="2:18" ht="22.95" customHeight="1" x14ac:dyDescent="0.3">
      <c r="I11" s="417"/>
      <c r="J11" s="2150"/>
      <c r="K11" s="2150"/>
      <c r="L11" s="2150"/>
      <c r="M11" s="2150"/>
      <c r="N11" s="2150"/>
      <c r="O11" s="2150"/>
      <c r="P11" s="2150"/>
      <c r="Q11" s="2150"/>
      <c r="R11" s="2150"/>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49" t="s">
        <v>776</v>
      </c>
      <c r="K13" s="2149"/>
      <c r="L13" s="2149"/>
      <c r="M13" s="2149"/>
      <c r="N13" s="2149"/>
      <c r="O13" s="2149"/>
      <c r="P13" s="2149"/>
      <c r="Q13" s="2149"/>
      <c r="R13" s="2149"/>
    </row>
    <row r="14" spans="2:18" ht="18" customHeight="1" x14ac:dyDescent="0.3">
      <c r="B14" s="73"/>
      <c r="C14" s="79"/>
      <c r="G14" s="80"/>
      <c r="H14" s="80"/>
      <c r="I14" s="417"/>
      <c r="J14" s="2149"/>
      <c r="K14" s="2149"/>
      <c r="L14" s="2149"/>
      <c r="M14" s="2149"/>
      <c r="N14" s="2149"/>
      <c r="O14" s="2149"/>
      <c r="P14" s="2149"/>
      <c r="Q14" s="2149"/>
      <c r="R14" s="2149"/>
    </row>
    <row r="15" spans="2:18" ht="18" customHeight="1" x14ac:dyDescent="0.3">
      <c r="B15" s="73"/>
      <c r="C15" s="79"/>
      <c r="G15" s="80"/>
      <c r="H15" s="80"/>
      <c r="I15" s="417"/>
      <c r="J15" s="2149"/>
      <c r="K15" s="2149"/>
      <c r="L15" s="2149"/>
      <c r="M15" s="2149"/>
      <c r="N15" s="2149"/>
      <c r="O15" s="2149"/>
      <c r="P15" s="2149"/>
      <c r="Q15" s="2149"/>
      <c r="R15" s="2149"/>
    </row>
    <row r="16" spans="2:18" ht="18" customHeight="1" x14ac:dyDescent="0.3">
      <c r="B16" s="73"/>
      <c r="C16" s="79"/>
      <c r="G16" s="80"/>
      <c r="H16" s="80"/>
      <c r="I16" s="417"/>
      <c r="J16" s="2149"/>
      <c r="K16" s="2149"/>
      <c r="L16" s="2149"/>
      <c r="M16" s="2149"/>
      <c r="N16" s="2149"/>
      <c r="O16" s="2149"/>
      <c r="P16" s="2149"/>
      <c r="Q16" s="2149"/>
      <c r="R16" s="2149"/>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48" t="s">
        <v>498</v>
      </c>
      <c r="K18" s="2148"/>
      <c r="L18" s="2148"/>
      <c r="M18" s="2148"/>
      <c r="N18" s="2148"/>
      <c r="O18" s="2148"/>
      <c r="P18" s="2148"/>
      <c r="Q18" s="2148"/>
      <c r="R18" s="2148"/>
    </row>
    <row r="19" spans="1:18" ht="18" customHeight="1" x14ac:dyDescent="0.3">
      <c r="B19" s="73"/>
      <c r="C19" s="80"/>
      <c r="D19" s="79"/>
      <c r="E19" s="79"/>
      <c r="F19" s="79"/>
      <c r="G19" s="79"/>
      <c r="H19" s="79"/>
      <c r="I19" s="79"/>
      <c r="J19" s="2148"/>
      <c r="K19" s="2148"/>
      <c r="L19" s="2148"/>
      <c r="M19" s="2148"/>
      <c r="N19" s="2148"/>
      <c r="O19" s="2148"/>
      <c r="P19" s="2148"/>
      <c r="Q19" s="2148"/>
      <c r="R19" s="2148"/>
    </row>
    <row r="20" spans="1:18" ht="18" customHeight="1" x14ac:dyDescent="0.3">
      <c r="B20" s="73"/>
      <c r="C20" s="79"/>
      <c r="D20" s="79"/>
      <c r="E20" s="79"/>
      <c r="F20" s="79"/>
      <c r="G20" s="79"/>
      <c r="H20" s="79"/>
      <c r="I20" s="79"/>
      <c r="J20" s="2148"/>
      <c r="K20" s="2148"/>
      <c r="L20" s="2148"/>
      <c r="M20" s="2148"/>
      <c r="N20" s="2148"/>
      <c r="O20" s="2148"/>
      <c r="P20" s="2148"/>
      <c r="Q20" s="2148"/>
      <c r="R20" s="2148"/>
    </row>
    <row r="21" spans="1:18" ht="40.200000000000003" customHeight="1" x14ac:dyDescent="0.3">
      <c r="A21" s="523"/>
      <c r="B21" s="418"/>
      <c r="C21" s="419"/>
      <c r="D21" s="419"/>
      <c r="E21" s="419"/>
      <c r="F21" s="419"/>
      <c r="G21" s="422"/>
      <c r="I21" s="79"/>
      <c r="J21" s="2148"/>
      <c r="K21" s="2148"/>
      <c r="L21" s="2148"/>
      <c r="M21" s="2148"/>
      <c r="N21" s="2148"/>
      <c r="O21" s="2148"/>
      <c r="P21" s="2148"/>
      <c r="Q21" s="2148"/>
      <c r="R21" s="2148"/>
    </row>
    <row r="22" spans="1:18" ht="34.950000000000003" customHeight="1" x14ac:dyDescent="0.3">
      <c r="B22" s="75"/>
      <c r="C22" s="75"/>
      <c r="D22" s="75"/>
      <c r="E22" s="75"/>
      <c r="F22" s="75"/>
      <c r="G22" s="75"/>
      <c r="H22" s="75"/>
      <c r="I22" s="75"/>
      <c r="J22" s="2148"/>
      <c r="K22" s="2148"/>
      <c r="L22" s="2148"/>
      <c r="M22" s="2148"/>
      <c r="N22" s="2148"/>
      <c r="O22" s="2148"/>
      <c r="P22" s="2148"/>
      <c r="Q22" s="2148"/>
      <c r="R22" s="2148"/>
    </row>
    <row r="23" spans="1:18" ht="18" customHeight="1" x14ac:dyDescent="0.3">
      <c r="B23" s="75"/>
      <c r="C23" s="207" t="s">
        <v>499</v>
      </c>
      <c r="D23" s="524" t="s">
        <v>472</v>
      </c>
      <c r="E23" s="76"/>
      <c r="F23" s="75"/>
      <c r="G23" s="75"/>
      <c r="H23" s="75"/>
      <c r="J23" s="2148"/>
      <c r="K23" s="2148"/>
      <c r="L23" s="2148"/>
      <c r="M23" s="2148"/>
      <c r="N23" s="2148"/>
      <c r="O23" s="2148"/>
      <c r="P23" s="2148"/>
      <c r="Q23" s="2148"/>
      <c r="R23" s="2148"/>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0" sqref="E10"/>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77" t="s">
        <v>1000</v>
      </c>
      <c r="E2" s="2178"/>
      <c r="F2" s="2179"/>
      <c r="G2" s="434"/>
      <c r="H2" s="2180" t="s">
        <v>5</v>
      </c>
      <c r="I2" s="2181"/>
      <c r="J2" s="2182"/>
      <c r="K2" s="434"/>
      <c r="L2" s="434"/>
      <c r="M2" s="434"/>
      <c r="N2" s="434"/>
      <c r="O2" s="983"/>
      <c r="P2" s="983" t="s">
        <v>6</v>
      </c>
      <c r="Q2" s="983"/>
      <c r="R2" s="983"/>
      <c r="S2" s="983"/>
      <c r="T2" s="983"/>
      <c r="U2" s="983"/>
      <c r="V2" s="3"/>
      <c r="W2" s="3"/>
      <c r="X2" s="3"/>
      <c r="Y2" s="3"/>
    </row>
    <row r="3" spans="1:25" ht="18" customHeight="1" x14ac:dyDescent="0.3">
      <c r="A3" s="85"/>
      <c r="B3" s="434"/>
      <c r="C3" s="531" t="s">
        <v>486</v>
      </c>
      <c r="D3" s="2177" t="s">
        <v>1001</v>
      </c>
      <c r="E3" s="2178"/>
      <c r="F3" s="2179"/>
      <c r="G3" s="434"/>
      <c r="H3" s="2183"/>
      <c r="I3" s="2184"/>
      <c r="J3" s="2185"/>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66" t="s">
        <v>473</v>
      </c>
      <c r="M4" s="2167"/>
      <c r="N4" s="2167"/>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68" t="str">
        <f>Apresentação!I2</f>
        <v>RC-RSU V.1.0 - 15/10/2020</v>
      </c>
      <c r="M5" s="2168"/>
      <c r="N5" s="2168"/>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0.75316389575239862</v>
      </c>
      <c r="F9" s="602">
        <f>(E10)*1000/E8</f>
        <v>0.60739023850999885</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'Coef. Algoritmos'!B3</f>
        <v>250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250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73" t="s">
        <v>931</v>
      </c>
      <c r="D16" s="2174"/>
      <c r="E16" s="2174"/>
      <c r="F16" s="2174"/>
      <c r="G16" s="2174"/>
      <c r="H16" s="2174"/>
      <c r="I16" s="2174"/>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86" t="s">
        <v>16</v>
      </c>
      <c r="D23" s="2188" t="s">
        <v>736</v>
      </c>
      <c r="E23" s="2162"/>
      <c r="F23" s="2162"/>
      <c r="G23" s="2161" t="s">
        <v>830</v>
      </c>
      <c r="H23" s="2161" t="s">
        <v>17</v>
      </c>
      <c r="I23" s="2162"/>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62"/>
      <c r="D24" s="2187" t="s">
        <v>18</v>
      </c>
      <c r="E24" s="2187" t="s">
        <v>19</v>
      </c>
      <c r="F24" s="2187" t="s">
        <v>20</v>
      </c>
      <c r="G24" s="2162"/>
      <c r="H24" s="2162"/>
      <c r="I24" s="2162"/>
      <c r="J24" s="529"/>
      <c r="K24" s="547"/>
      <c r="L24" s="529"/>
      <c r="M24" s="529"/>
      <c r="N24" s="434"/>
      <c r="O24" s="983"/>
      <c r="P24" s="983"/>
      <c r="Q24" s="983"/>
      <c r="R24" s="983"/>
      <c r="S24" s="983"/>
      <c r="T24" s="983"/>
      <c r="U24" s="983"/>
      <c r="V24" s="3"/>
      <c r="W24" s="7"/>
      <c r="X24" s="7"/>
      <c r="Y24" s="7"/>
    </row>
    <row r="25" spans="1:25" ht="30.45" customHeight="1" x14ac:dyDescent="0.3">
      <c r="A25" s="85"/>
      <c r="B25" s="434"/>
      <c r="C25" s="2162"/>
      <c r="D25" s="2162"/>
      <c r="E25" s="2162"/>
      <c r="F25" s="2162"/>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121</v>
      </c>
      <c r="H26" s="2169">
        <f>E26+E27</f>
        <v>51.4</v>
      </c>
      <c r="I26" s="2171"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7.5</v>
      </c>
      <c r="H27" s="2170"/>
      <c r="I27" s="2172"/>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32.75</v>
      </c>
      <c r="H28" s="2169">
        <f>SUM(E28:E33)</f>
        <v>31.900000000000002</v>
      </c>
      <c r="I28" s="2171"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22.25</v>
      </c>
      <c r="H29" s="2170"/>
      <c r="I29" s="2172"/>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11.5</v>
      </c>
      <c r="H30" s="2170"/>
      <c r="I30" s="2172"/>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6</v>
      </c>
      <c r="H31" s="2170"/>
      <c r="I31" s="2172"/>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5.75</v>
      </c>
      <c r="H32" s="2170"/>
      <c r="I32" s="2172"/>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1.5</v>
      </c>
      <c r="H33" s="2170"/>
      <c r="I33" s="2172"/>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11.125</v>
      </c>
      <c r="H34" s="2169">
        <f>SUM(E34:E37)</f>
        <v>10.14</v>
      </c>
      <c r="I34" s="2176"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2.4</v>
      </c>
      <c r="H35" s="2170"/>
      <c r="I35" s="2172"/>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10</v>
      </c>
      <c r="H36" s="2170"/>
      <c r="I36" s="2172"/>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1.825</v>
      </c>
      <c r="H37" s="2170"/>
      <c r="I37" s="2172"/>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69">
        <f>SUM(E38:E39)</f>
        <v>6.5600000000000023</v>
      </c>
      <c r="I38" s="2176"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16.400000000000006</v>
      </c>
      <c r="H39" s="2170"/>
      <c r="I39" s="2172"/>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250</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250</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250</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63" t="s">
        <v>48</v>
      </c>
      <c r="D51" s="2159" t="s">
        <v>508</v>
      </c>
      <c r="E51" s="2160"/>
      <c r="F51" s="2160"/>
      <c r="G51" s="2160"/>
      <c r="H51" s="2160"/>
      <c r="I51" s="2160"/>
      <c r="J51" s="2160"/>
      <c r="K51" s="2160"/>
      <c r="L51" s="2160"/>
      <c r="M51" s="2160"/>
      <c r="N51" s="2160"/>
      <c r="O51" s="983"/>
      <c r="P51" s="983"/>
      <c r="Q51" s="983"/>
      <c r="R51" s="983"/>
      <c r="S51" s="983"/>
      <c r="T51" s="983"/>
      <c r="U51" s="983"/>
      <c r="V51" s="3"/>
      <c r="W51" s="3"/>
      <c r="X51" s="3"/>
      <c r="Y51" s="3"/>
    </row>
    <row r="52" spans="1:25" ht="18" customHeight="1" x14ac:dyDescent="0.3">
      <c r="A52" s="85"/>
      <c r="B52" s="434"/>
      <c r="C52" s="2164"/>
      <c r="D52" s="2157" t="s">
        <v>25</v>
      </c>
      <c r="E52" s="2164"/>
      <c r="F52" s="2165" t="s">
        <v>49</v>
      </c>
      <c r="G52" s="2157" t="s">
        <v>475</v>
      </c>
      <c r="H52" s="2164"/>
      <c r="I52" s="2157" t="s">
        <v>476</v>
      </c>
      <c r="J52" s="2157" t="s">
        <v>52</v>
      </c>
      <c r="K52" s="2164"/>
      <c r="L52" s="2157" t="s">
        <v>477</v>
      </c>
      <c r="M52" s="2158"/>
      <c r="N52" s="2175" t="s">
        <v>53</v>
      </c>
      <c r="O52" s="983"/>
      <c r="P52" s="983"/>
      <c r="Q52" s="983"/>
      <c r="R52" s="983"/>
      <c r="S52" s="983"/>
      <c r="T52" s="983"/>
      <c r="U52" s="983"/>
      <c r="V52" s="3"/>
      <c r="W52" s="3"/>
      <c r="X52" s="3"/>
      <c r="Y52" s="3"/>
    </row>
    <row r="53" spans="1:25" ht="31.2" customHeight="1" x14ac:dyDescent="0.3">
      <c r="A53" s="85"/>
      <c r="B53" s="434"/>
      <c r="C53" s="2164"/>
      <c r="D53" s="499" t="s">
        <v>54</v>
      </c>
      <c r="E53" s="499" t="s">
        <v>55</v>
      </c>
      <c r="F53" s="2164"/>
      <c r="G53" s="499" t="s">
        <v>56</v>
      </c>
      <c r="H53" s="499" t="s">
        <v>57</v>
      </c>
      <c r="I53" s="2164"/>
      <c r="J53" s="499" t="s">
        <v>58</v>
      </c>
      <c r="K53" s="499" t="s">
        <v>510</v>
      </c>
      <c r="L53" s="499" t="s">
        <v>478</v>
      </c>
      <c r="M53" s="500" t="s">
        <v>509</v>
      </c>
      <c r="N53" s="2164"/>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121</v>
      </c>
      <c r="E56" s="104">
        <f>G27-E55</f>
        <v>7.5</v>
      </c>
      <c r="F56" s="104">
        <f>G28-F54</f>
        <v>32.75</v>
      </c>
      <c r="G56" s="104">
        <f>G29-G54</f>
        <v>22.25</v>
      </c>
      <c r="H56" s="104">
        <f>G30-H54</f>
        <v>11.5</v>
      </c>
      <c r="I56" s="104">
        <f>G31-I54</f>
        <v>6</v>
      </c>
      <c r="J56" s="104">
        <f>G32-J54</f>
        <v>5.75</v>
      </c>
      <c r="K56" s="104">
        <f>G33-K54</f>
        <v>1.5</v>
      </c>
      <c r="L56" s="104">
        <f>SUM(G34:G37)</f>
        <v>25.349999999999998</v>
      </c>
      <c r="M56" s="104">
        <f>SUM(G38:G39)</f>
        <v>16.400000000000006</v>
      </c>
      <c r="N56" s="104">
        <f>SUM(D56:M56)</f>
        <v>250</v>
      </c>
      <c r="O56" s="983"/>
      <c r="P56" s="983"/>
      <c r="Q56" s="983"/>
      <c r="R56" s="983"/>
      <c r="S56" s="983"/>
      <c r="T56" s="983"/>
      <c r="U56" s="983"/>
      <c r="V56" s="3"/>
      <c r="W56" s="3"/>
      <c r="X56" s="3"/>
      <c r="Y56" s="3"/>
    </row>
    <row r="57" spans="1:25" ht="18" customHeight="1" x14ac:dyDescent="0.3">
      <c r="A57" s="85"/>
      <c r="B57" s="434"/>
      <c r="C57" s="233" t="s">
        <v>53</v>
      </c>
      <c r="D57" s="104">
        <f>SUM(D55:D56)</f>
        <v>121</v>
      </c>
      <c r="E57" s="104">
        <f>SUM(E55:E56)</f>
        <v>7.5</v>
      </c>
      <c r="F57" s="104">
        <f t="shared" ref="F57:L57" si="2">SUM(F54:F56)</f>
        <v>32.75</v>
      </c>
      <c r="G57" s="104">
        <f t="shared" si="2"/>
        <v>22.25</v>
      </c>
      <c r="H57" s="104">
        <f t="shared" si="2"/>
        <v>11.5</v>
      </c>
      <c r="I57" s="104">
        <f t="shared" si="2"/>
        <v>6</v>
      </c>
      <c r="J57" s="104">
        <f t="shared" si="2"/>
        <v>5.75</v>
      </c>
      <c r="K57" s="104">
        <f t="shared" si="2"/>
        <v>1.5</v>
      </c>
      <c r="L57" s="104">
        <f t="shared" si="2"/>
        <v>25.349999999999998</v>
      </c>
      <c r="M57" s="104">
        <f>M56</f>
        <v>16.400000000000006</v>
      </c>
      <c r="N57" s="104">
        <f>SUM(N54:N56)</f>
        <v>250</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19" colorId="23" zoomScale="80" zoomScaleNormal="80" workbookViewId="0">
      <selection activeCell="J21" sqref="J21"/>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200" t="str">
        <f>IF('R-Entrada'!D2&lt;&gt;0,'R-Entrada'!D2,"")</f>
        <v>CIRSOP - Consórcio RSU Oeste Paulista</v>
      </c>
      <c r="E2" s="2201"/>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200" t="str">
        <f>IF('R-Entrada'!D3&lt;&gt;0,'R-Entrada'!D3,"")</f>
        <v>Biodigestão c/ Prod. E. Elétrica</v>
      </c>
      <c r="E3" s="2201"/>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80" t="s">
        <v>737</v>
      </c>
      <c r="G5" s="2189"/>
      <c r="H5" s="2190"/>
      <c r="I5" s="434"/>
      <c r="J5" s="132"/>
      <c r="K5" s="584" t="s">
        <v>725</v>
      </c>
      <c r="L5" s="434"/>
      <c r="M5" s="434"/>
      <c r="N5" s="2166" t="s">
        <v>473</v>
      </c>
      <c r="O5" s="2198"/>
      <c r="P5" s="2198"/>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91"/>
      <c r="G6" s="2192"/>
      <c r="H6" s="2193"/>
      <c r="I6" s="532"/>
      <c r="J6" s="700"/>
      <c r="K6" s="584" t="s">
        <v>726</v>
      </c>
      <c r="L6" s="434"/>
      <c r="M6" s="434"/>
      <c r="N6" s="2168" t="str">
        <f>Apresentação!I2</f>
        <v>RC-RSU V.1.0 - 15/10/2020</v>
      </c>
      <c r="O6" s="2168"/>
      <c r="P6" s="2168"/>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99" t="s">
        <v>511</v>
      </c>
      <c r="C8" s="2199"/>
      <c r="D8" s="2199"/>
      <c r="E8" s="2199"/>
      <c r="F8" s="2199"/>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61" t="s">
        <v>48</v>
      </c>
      <c r="D10" s="2188" t="s">
        <v>508</v>
      </c>
      <c r="E10" s="2162"/>
      <c r="F10" s="2162"/>
      <c r="G10" s="2162"/>
      <c r="H10" s="2162"/>
      <c r="I10" s="2162"/>
      <c r="J10" s="2162"/>
      <c r="K10" s="2162"/>
      <c r="L10" s="2162"/>
      <c r="M10" s="2162"/>
      <c r="N10" s="2162"/>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62"/>
      <c r="D11" s="2188" t="s">
        <v>25</v>
      </c>
      <c r="E11" s="2162"/>
      <c r="F11" s="2161" t="s">
        <v>49</v>
      </c>
      <c r="G11" s="2188" t="s">
        <v>475</v>
      </c>
      <c r="H11" s="2162"/>
      <c r="I11" s="2188" t="s">
        <v>476</v>
      </c>
      <c r="J11" s="2188" t="s">
        <v>52</v>
      </c>
      <c r="K11" s="2162"/>
      <c r="L11" s="2188" t="s">
        <v>477</v>
      </c>
      <c r="M11" s="2162"/>
      <c r="N11" s="2216"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62"/>
      <c r="D12" s="503" t="s">
        <v>54</v>
      </c>
      <c r="E12" s="503" t="s">
        <v>55</v>
      </c>
      <c r="F12" s="2162"/>
      <c r="G12" s="503" t="s">
        <v>56</v>
      </c>
      <c r="H12" s="503" t="s">
        <v>57</v>
      </c>
      <c r="I12" s="2162"/>
      <c r="J12" s="503" t="s">
        <v>58</v>
      </c>
      <c r="K12" s="503" t="s">
        <v>510</v>
      </c>
      <c r="L12" s="503" t="s">
        <v>478</v>
      </c>
      <c r="M12" s="497" t="s">
        <v>509</v>
      </c>
      <c r="N12" s="2162"/>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121</v>
      </c>
      <c r="E15" s="122">
        <f>'R-Entrada'!E56</f>
        <v>7.5</v>
      </c>
      <c r="F15" s="122">
        <f>'R-Entrada'!F56</f>
        <v>32.75</v>
      </c>
      <c r="G15" s="122">
        <f>'R-Entrada'!G56</f>
        <v>22.25</v>
      </c>
      <c r="H15" s="122">
        <f>'R-Entrada'!H56</f>
        <v>11.5</v>
      </c>
      <c r="I15" s="122">
        <f>'R-Entrada'!I56</f>
        <v>6</v>
      </c>
      <c r="J15" s="122">
        <f>'R-Entrada'!J56</f>
        <v>5.75</v>
      </c>
      <c r="K15" s="122">
        <f>'R-Entrada'!K56</f>
        <v>1.5</v>
      </c>
      <c r="L15" s="122">
        <f>'R-Entrada'!L56</f>
        <v>25.349999999999998</v>
      </c>
      <c r="M15" s="122">
        <f>'R-Entrada'!M56</f>
        <v>16.400000000000006</v>
      </c>
      <c r="N15" s="98">
        <f>SUM(D15:M15)</f>
        <v>250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121</v>
      </c>
      <c r="E16" s="154">
        <f>SUM(E14:E15)</f>
        <v>7.5</v>
      </c>
      <c r="F16" s="154">
        <f t="shared" ref="F16:L16" si="0">SUM(F13:F15)</f>
        <v>32.75</v>
      </c>
      <c r="G16" s="154">
        <f t="shared" si="0"/>
        <v>22.25</v>
      </c>
      <c r="H16" s="154">
        <f t="shared" si="0"/>
        <v>11.5</v>
      </c>
      <c r="I16" s="154">
        <f t="shared" si="0"/>
        <v>6</v>
      </c>
      <c r="J16" s="154">
        <f t="shared" si="0"/>
        <v>5.75</v>
      </c>
      <c r="K16" s="154">
        <f t="shared" si="0"/>
        <v>1.5</v>
      </c>
      <c r="L16" s="154">
        <f t="shared" si="0"/>
        <v>25.349999999999998</v>
      </c>
      <c r="M16" s="154">
        <f>M15</f>
        <v>16.400000000000006</v>
      </c>
      <c r="N16" s="98">
        <f>SUM(N13:N15)</f>
        <v>250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8.1875</v>
      </c>
      <c r="M24" s="115">
        <f>IF($E$28="Sim",F$13*'R-Avançado'!$H$11/100*$E$29/$N$13,0)</f>
        <v>0</v>
      </c>
      <c r="N24" s="115">
        <f>IF($E$32="Sim",F$13*'R-Avançado'!$G$11/100*$E$33/$N$13,0)</f>
        <v>0</v>
      </c>
      <c r="O24" s="628">
        <f>IF(AND($I$25&gt;0,$I$24="Sim"),$I$27/$N$15*F$15*'R-Avançado'!$F$11/100,0)</f>
        <v>8.1875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250</v>
      </c>
      <c r="J25" s="591"/>
      <c r="K25" s="625" t="s">
        <v>29</v>
      </c>
      <c r="L25" s="114">
        <f t="shared" si="1"/>
        <v>5.5625</v>
      </c>
      <c r="M25" s="115">
        <f>IF($E$28="Sim",G$13*'R-Avançado'!$H$11/100*$E$29/$N$13,0)</f>
        <v>0</v>
      </c>
      <c r="N25" s="115">
        <f>IF($E$32="Sim",G$13*'R-Avançado'!$G$11/100*$E$33/$N$13,0)</f>
        <v>0</v>
      </c>
      <c r="O25" s="628">
        <f>IF(AND($I$25&gt;0,$I$24="Sim"),$I$27/$N$15*G$15*'R-Avançado'!$F$11/100,0)</f>
        <v>5.5625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95" t="str">
        <f>IF(AND(I24="Sim",I27&lt;&gt;0,I27&lt;50),"Mín. é 50 t/d. Rever Célula I26","")</f>
        <v/>
      </c>
      <c r="K26" s="625" t="s">
        <v>78</v>
      </c>
      <c r="L26" s="114">
        <f t="shared" si="1"/>
        <v>2.875</v>
      </c>
      <c r="M26" s="115">
        <f>IF($E$28="Sim",H$13*'R-Avançado'!$H$11/100*$E$29/$N$13,0)</f>
        <v>0</v>
      </c>
      <c r="N26" s="115">
        <f>IF($E$32="Sim",H$13*'R-Avançado'!$G$11/100*$E$33/$N$13,0)</f>
        <v>0</v>
      </c>
      <c r="O26" s="628">
        <f>IF(AND($I$25&gt;0,$I$24="Sim"),$I$27/$N$15*H$15*'R-Avançado'!$F$11/100,0)</f>
        <v>2.875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250</v>
      </c>
      <c r="J27" s="2196"/>
      <c r="K27" s="625" t="s">
        <v>31</v>
      </c>
      <c r="L27" s="114">
        <f t="shared" si="1"/>
        <v>1.5</v>
      </c>
      <c r="M27" s="115">
        <f>IF($E$28="Sim",I$13*'R-Avançado'!$H$11/100*$E$29/$N$13,0)</f>
        <v>0</v>
      </c>
      <c r="N27" s="115">
        <f>IF($E$32="Sim",I$13*'R-Avançado'!$G$11/100*$E$33/$N$13,0)</f>
        <v>0</v>
      </c>
      <c r="O27" s="628">
        <f>IF(AND($I$25&gt;0,$I$24="Sim"),$I$27/$N$15*I$15*'R-Avançado'!$F$11/100,0)</f>
        <v>1.5</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95" t="str">
        <f>IF(E29&gt;100,"Máx. é 100 t/d. Rever Célula E25","")</f>
        <v/>
      </c>
      <c r="G28" s="640"/>
      <c r="H28" s="594" t="s">
        <v>81</v>
      </c>
      <c r="I28" s="959" t="s">
        <v>62</v>
      </c>
      <c r="J28" s="530"/>
      <c r="K28" s="625" t="s">
        <v>32</v>
      </c>
      <c r="L28" s="114">
        <f t="shared" si="1"/>
        <v>1.4375</v>
      </c>
      <c r="M28" s="115">
        <f>IF($E$28="Sim",J$13*'R-Avançado'!$H$11/100*$E$29/$N$13,0)</f>
        <v>0</v>
      </c>
      <c r="N28" s="115">
        <f>IF($E$32="Sim",J$13*'R-Avançado'!$G$11/100*$E$33/$N$13,0)</f>
        <v>0</v>
      </c>
      <c r="O28" s="628">
        <f>IF(AND($I$25&gt;0,$I$24="Sim"),$I$27/$N$15*J$15*'R-Avançado'!$F$11/100,0)</f>
        <v>1.4375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96"/>
      <c r="G29" s="640"/>
      <c r="H29" s="594" t="s">
        <v>83</v>
      </c>
      <c r="I29" s="959" t="s">
        <v>61</v>
      </c>
      <c r="J29" s="530"/>
      <c r="K29" s="625" t="s">
        <v>84</v>
      </c>
      <c r="L29" s="114">
        <f t="shared" si="1"/>
        <v>0.375</v>
      </c>
      <c r="M29" s="115">
        <f>IF($E$28="Sim",K$13*'R-Avançado'!$H$11/100*$E$29/$N$13,0)</f>
        <v>0</v>
      </c>
      <c r="N29" s="115">
        <f>IF($E$32="Sim",K$13*'R-Avançado'!$G$11/100*$E$33/$N$13,0)</f>
        <v>0</v>
      </c>
      <c r="O29" s="628">
        <f>IF(AND($I$25&gt;0,$I$24="Sim"),$I$27/$N$15*K$15*'R-Avançado'!$F$11/100,0)</f>
        <v>0.375</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96"/>
      <c r="G30" s="434"/>
      <c r="H30" s="434"/>
      <c r="I30" s="434"/>
      <c r="J30" s="602"/>
      <c r="K30" s="626" t="s">
        <v>513</v>
      </c>
      <c r="L30" s="116">
        <f>SUM(L24:L29)</f>
        <v>19.9375</v>
      </c>
      <c r="M30" s="199">
        <f>SUM(M24:M29)</f>
        <v>0</v>
      </c>
      <c r="N30" s="199">
        <f>SUM(N24:N29)</f>
        <v>0</v>
      </c>
      <c r="O30" s="629">
        <f>SUM(O24:O29)</f>
        <v>19.9375</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204" t="s">
        <v>85</v>
      </c>
      <c r="H31" s="2205"/>
      <c r="I31" s="2206"/>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95" t="str">
        <f>IF(AND(E24&gt;0,E33&lt;50,E33&gt;0),"Mín. é 50 t/d. Rever Célula E25","")</f>
        <v/>
      </c>
      <c r="G32" s="631"/>
      <c r="H32" s="594" t="s">
        <v>92</v>
      </c>
      <c r="I32" s="732" t="s">
        <v>89</v>
      </c>
      <c r="J32" s="434"/>
      <c r="K32" s="233" t="s">
        <v>780</v>
      </c>
      <c r="L32" s="98">
        <f>O32+O33</f>
        <v>109.22499999999999</v>
      </c>
      <c r="M32" s="644"/>
      <c r="N32" s="987" t="s">
        <v>54</v>
      </c>
      <c r="O32" s="985">
        <f>IF(AND($I$25&gt;0,$I$24="Sim"),I27/N15*D15*'R-Avançado'!E11/100,0)</f>
        <v>102.85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96"/>
      <c r="G33" s="631"/>
      <c r="H33" s="594" t="s">
        <v>93</v>
      </c>
      <c r="I33" s="732" t="s">
        <v>89</v>
      </c>
      <c r="J33" s="434"/>
      <c r="K33" s="233" t="s">
        <v>781</v>
      </c>
      <c r="L33" s="98">
        <f>'R-Entrada'!E45</f>
        <v>0</v>
      </c>
      <c r="M33" s="645"/>
      <c r="N33" s="987" t="s">
        <v>55</v>
      </c>
      <c r="O33" s="985">
        <f>IF(AND($I$25&gt;0,$I$24="Sim"),I27/N15*E15*'R-Avançado'!E11/100,0)</f>
        <v>6.375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96"/>
      <c r="G34" s="641"/>
      <c r="H34" s="594" t="s">
        <v>960</v>
      </c>
      <c r="I34" s="958" t="s">
        <v>89</v>
      </c>
      <c r="J34" s="434"/>
      <c r="K34" s="642" t="s">
        <v>818</v>
      </c>
      <c r="L34" s="98">
        <f>SUM(M34:O34)</f>
        <v>94.5</v>
      </c>
      <c r="M34" s="98">
        <f>IF(E28="Sim",E29*(1-'R-Avançado'!H11/100)*0.9,0)</f>
        <v>0</v>
      </c>
      <c r="N34" s="986">
        <f>IF(E32="Sim",E33*(1-'R-Avançado'!G11/100)*0.9,0)</f>
        <v>0</v>
      </c>
      <c r="O34" s="98">
        <f>D43+E43+F43+G43+H43+L43</f>
        <v>94.5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26.337500000000006</v>
      </c>
      <c r="M35" s="98">
        <f>IF(E28="Sim",E29*(1-'R-Avançado'!H11/100)*0.1,0)</f>
        <v>0</v>
      </c>
      <c r="N35" s="98">
        <f>IF(E32="Sim",E33*(1-'R-Avançado'!G11/100)*0.1,0)</f>
        <v>0</v>
      </c>
      <c r="O35" s="98">
        <f>M43+K43+J43+I43</f>
        <v>26.337500000000006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57" t="s">
        <v>514</v>
      </c>
      <c r="E38" s="2164"/>
      <c r="F38" s="2164"/>
      <c r="G38" s="2164"/>
      <c r="H38" s="2164"/>
      <c r="I38" s="2164"/>
      <c r="J38" s="2164"/>
      <c r="K38" s="2164"/>
      <c r="L38" s="2164"/>
      <c r="M38" s="2164"/>
      <c r="N38" s="2164"/>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57" t="s">
        <v>25</v>
      </c>
      <c r="E39" s="2194"/>
      <c r="F39" s="2165" t="s">
        <v>49</v>
      </c>
      <c r="G39" s="2157" t="s">
        <v>475</v>
      </c>
      <c r="H39" s="2194"/>
      <c r="I39" s="2157" t="s">
        <v>51</v>
      </c>
      <c r="J39" s="2157" t="s">
        <v>52</v>
      </c>
      <c r="K39" s="2194"/>
      <c r="L39" s="2157" t="s">
        <v>477</v>
      </c>
      <c r="M39" s="2194"/>
      <c r="N39" s="2175"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97"/>
      <c r="G40" s="499" t="s">
        <v>56</v>
      </c>
      <c r="H40" s="499" t="s">
        <v>57</v>
      </c>
      <c r="I40" s="2194"/>
      <c r="J40" s="499" t="s">
        <v>58</v>
      </c>
      <c r="K40" s="499" t="s">
        <v>510</v>
      </c>
      <c r="L40" s="499" t="s">
        <v>478</v>
      </c>
      <c r="M40" s="500" t="s">
        <v>509</v>
      </c>
      <c r="N40" s="2194"/>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121</v>
      </c>
      <c r="E41" s="121">
        <f t="shared" si="2"/>
        <v>7.5</v>
      </c>
      <c r="F41" s="121">
        <f t="shared" si="2"/>
        <v>32.75</v>
      </c>
      <c r="G41" s="121">
        <f t="shared" si="2"/>
        <v>22.25</v>
      </c>
      <c r="H41" s="121">
        <f t="shared" si="2"/>
        <v>11.5</v>
      </c>
      <c r="I41" s="121">
        <f t="shared" si="2"/>
        <v>6</v>
      </c>
      <c r="J41" s="121">
        <f t="shared" si="2"/>
        <v>5.75</v>
      </c>
      <c r="K41" s="121">
        <f t="shared" si="2"/>
        <v>1.5</v>
      </c>
      <c r="L41" s="121">
        <f t="shared" si="2"/>
        <v>25.349999999999998</v>
      </c>
      <c r="M41" s="121">
        <f t="shared" si="2"/>
        <v>16.400000000000006</v>
      </c>
      <c r="N41" s="98">
        <f>SUM(D41:M41)</f>
        <v>250</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102.85</v>
      </c>
      <c r="E42" s="121">
        <f>O33</f>
        <v>6.375</v>
      </c>
      <c r="F42" s="121">
        <f>O24</f>
        <v>8.1875</v>
      </c>
      <c r="G42" s="121">
        <f>O25</f>
        <v>5.5625</v>
      </c>
      <c r="H42" s="121">
        <f>O26</f>
        <v>2.875</v>
      </c>
      <c r="I42" s="121">
        <f>O27</f>
        <v>1.5</v>
      </c>
      <c r="J42" s="121">
        <f>O28</f>
        <v>1.4375</v>
      </c>
      <c r="K42" s="121">
        <f>O29</f>
        <v>0.375</v>
      </c>
      <c r="L42" s="121">
        <v>0</v>
      </c>
      <c r="M42" s="121">
        <v>0</v>
      </c>
      <c r="N42" s="98">
        <f>SUM(D42:M42)</f>
        <v>129.16249999999999</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18.150000000000006</v>
      </c>
      <c r="E43" s="122">
        <f t="shared" si="3"/>
        <v>1.125</v>
      </c>
      <c r="F43" s="122">
        <f t="shared" si="3"/>
        <v>24.5625</v>
      </c>
      <c r="G43" s="122">
        <f t="shared" si="3"/>
        <v>16.6875</v>
      </c>
      <c r="H43" s="122">
        <f t="shared" si="3"/>
        <v>8.625</v>
      </c>
      <c r="I43" s="122">
        <f t="shared" si="3"/>
        <v>4.5</v>
      </c>
      <c r="J43" s="122">
        <f t="shared" si="3"/>
        <v>4.3125</v>
      </c>
      <c r="K43" s="122">
        <f t="shared" si="3"/>
        <v>1.125</v>
      </c>
      <c r="L43" s="122">
        <f t="shared" si="3"/>
        <v>25.349999999999998</v>
      </c>
      <c r="M43" s="122">
        <f t="shared" si="3"/>
        <v>16.400000000000006</v>
      </c>
      <c r="N43" s="98">
        <f>SUM(D43:M43)</f>
        <v>120.83750000000001</v>
      </c>
      <c r="O43" s="548"/>
      <c r="P43" s="492"/>
      <c r="Q43" s="544"/>
      <c r="R43" s="544"/>
      <c r="S43" s="544" t="s">
        <v>62</v>
      </c>
      <c r="T43" s="544">
        <f>IF($I$28="CDR",O34,0)</f>
        <v>94.5</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94.5</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44.887500000000003</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94.5</v>
      </c>
      <c r="F51" s="434"/>
      <c r="G51" s="92"/>
      <c r="H51" s="118" t="s">
        <v>520</v>
      </c>
      <c r="I51" s="98">
        <f>IF(E52=0,I49,0)</f>
        <v>94.5</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47.25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2.3624999999999998</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109.22499999999999</v>
      </c>
      <c r="F59" s="356">
        <f>IF(E59&gt;0,E59/E60,"")</f>
        <v>1</v>
      </c>
      <c r="G59" s="433"/>
      <c r="H59" s="132"/>
      <c r="I59" s="118" t="s">
        <v>110</v>
      </c>
      <c r="J59" s="131">
        <v>100</v>
      </c>
      <c r="K59" s="653" t="str">
        <f>IF(J59&lt;&gt;0,"&gt;&gt;&gt;&gt;","")</f>
        <v>&gt;&gt;&gt;&gt;</v>
      </c>
      <c r="L59" s="654">
        <f>IF(J59&gt;0,J59/100*E60,"")</f>
        <v>109.22499999999999</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109.22499999999999</v>
      </c>
      <c r="F60" s="358">
        <f>IF(E60&gt;0,E60/E60,"")</f>
        <v>1</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202" t="s">
        <v>113</v>
      </c>
      <c r="O61" s="2203"/>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109.22499999999999</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92.841249999999988</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600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92.841249999999988</v>
      </c>
      <c r="K68" s="433"/>
      <c r="L68" s="433"/>
      <c r="M68" s="132"/>
      <c r="N68" s="118" t="s">
        <v>134</v>
      </c>
      <c r="O68" s="661">
        <f>O64-O64*(F69+F71)</f>
        <v>41.778562499999992</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20553.414375</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3425.5690625000002</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211" t="s">
        <v>126</v>
      </c>
      <c r="J72" s="2212"/>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23.210312499999997</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44.236124999999994</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209" t="s">
        <v>533</v>
      </c>
      <c r="E77" s="2210"/>
      <c r="F77" s="2210"/>
      <c r="G77" s="2210"/>
      <c r="H77" s="2210"/>
      <c r="I77" s="2210"/>
      <c r="J77" s="2210"/>
      <c r="K77" s="2210"/>
      <c r="L77" s="2210"/>
      <c r="M77" s="2210"/>
      <c r="N77" s="2210"/>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209" t="s">
        <v>25</v>
      </c>
      <c r="E78" s="2210"/>
      <c r="F78" s="2214" t="s">
        <v>49</v>
      </c>
      <c r="G78" s="2209" t="s">
        <v>475</v>
      </c>
      <c r="H78" s="2210"/>
      <c r="I78" s="2209" t="s">
        <v>476</v>
      </c>
      <c r="J78" s="2209" t="s">
        <v>52</v>
      </c>
      <c r="K78" s="2210"/>
      <c r="L78" s="2209" t="s">
        <v>477</v>
      </c>
      <c r="M78" s="2210"/>
      <c r="N78" s="2213"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215"/>
      <c r="G79" s="505" t="s">
        <v>56</v>
      </c>
      <c r="H79" s="505" t="s">
        <v>57</v>
      </c>
      <c r="I79" s="2210"/>
      <c r="J79" s="505" t="s">
        <v>58</v>
      </c>
      <c r="K79" s="505" t="s">
        <v>510</v>
      </c>
      <c r="L79" s="505" t="s">
        <v>478</v>
      </c>
      <c r="M79" s="506" t="s">
        <v>509</v>
      </c>
      <c r="N79" s="2210"/>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18.150000000000006</v>
      </c>
      <c r="E80" s="135">
        <f t="shared" si="5"/>
        <v>1.125</v>
      </c>
      <c r="F80" s="135">
        <f t="shared" si="5"/>
        <v>24.5625</v>
      </c>
      <c r="G80" s="135">
        <f t="shared" si="5"/>
        <v>16.6875</v>
      </c>
      <c r="H80" s="135">
        <f t="shared" si="5"/>
        <v>8.625</v>
      </c>
      <c r="I80" s="135">
        <f t="shared" si="5"/>
        <v>4.5</v>
      </c>
      <c r="J80" s="135">
        <f t="shared" si="5"/>
        <v>4.3125</v>
      </c>
      <c r="K80" s="135">
        <f t="shared" si="5"/>
        <v>1.125</v>
      </c>
      <c r="L80" s="135">
        <f t="shared" si="5"/>
        <v>25.349999999999998</v>
      </c>
      <c r="M80" s="135">
        <f t="shared" si="5"/>
        <v>16.400000000000006</v>
      </c>
      <c r="N80" s="669">
        <f>SUM(D80:M80)</f>
        <v>120.83750000000001</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18.150000000000006</v>
      </c>
      <c r="E82" s="141">
        <f t="shared" si="7"/>
        <v>1.125</v>
      </c>
      <c r="F82" s="141">
        <f t="shared" si="7"/>
        <v>24.5625</v>
      </c>
      <c r="G82" s="141">
        <f t="shared" si="7"/>
        <v>16.6875</v>
      </c>
      <c r="H82" s="141">
        <f t="shared" si="7"/>
        <v>8.625</v>
      </c>
      <c r="I82" s="141">
        <f t="shared" si="7"/>
        <v>4.5</v>
      </c>
      <c r="J82" s="141">
        <f t="shared" si="7"/>
        <v>4.3125</v>
      </c>
      <c r="K82" s="141">
        <f t="shared" si="7"/>
        <v>1.125</v>
      </c>
      <c r="L82" s="141">
        <f t="shared" si="7"/>
        <v>25.349999999999998</v>
      </c>
      <c r="M82" s="141">
        <f t="shared" si="7"/>
        <v>16.400000000000006</v>
      </c>
      <c r="N82" s="670">
        <f>SUM(D82:M82)</f>
        <v>120.83750000000001</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18.150000000000006</v>
      </c>
      <c r="E86" s="200">
        <f t="shared" si="8"/>
        <v>1.125</v>
      </c>
      <c r="F86" s="200">
        <f t="shared" si="8"/>
        <v>24.5625</v>
      </c>
      <c r="G86" s="200">
        <f t="shared" si="8"/>
        <v>16.6875</v>
      </c>
      <c r="H86" s="200">
        <f t="shared" si="8"/>
        <v>8.625</v>
      </c>
      <c r="I86" s="200">
        <f t="shared" si="8"/>
        <v>0</v>
      </c>
      <c r="J86" s="200">
        <f t="shared" si="8"/>
        <v>0</v>
      </c>
      <c r="K86" s="200">
        <f t="shared" si="8"/>
        <v>0</v>
      </c>
      <c r="L86" s="200">
        <f t="shared" si="8"/>
        <v>25.349999999999998</v>
      </c>
      <c r="M86" s="200">
        <f t="shared" si="8"/>
        <v>0</v>
      </c>
      <c r="N86" s="200">
        <f>SUM(D86:M86)</f>
        <v>94.5</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18.150000000000006</v>
      </c>
      <c r="E87" s="143">
        <f>IF($E$51&gt;0,E43,0)</f>
        <v>1.125</v>
      </c>
      <c r="F87" s="143">
        <f>IF($E$51&gt;0,F43,0)</f>
        <v>24.5625</v>
      </c>
      <c r="G87" s="143">
        <f>IF($E$51&gt;0,G43,0)</f>
        <v>16.6875</v>
      </c>
      <c r="H87" s="143">
        <f>IF($E$51&gt;0,H43,0)</f>
        <v>8.625</v>
      </c>
      <c r="I87" s="133"/>
      <c r="J87" s="133"/>
      <c r="K87" s="133"/>
      <c r="L87" s="156">
        <f>IF($E$51&gt;0,L43,0)</f>
        <v>25.349999999999998</v>
      </c>
      <c r="M87" s="143"/>
      <c r="N87" s="677">
        <f>SUM(D87:M87)</f>
        <v>94.5</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4.5</v>
      </c>
      <c r="J90" s="135">
        <f t="shared" si="9"/>
        <v>4.3125</v>
      </c>
      <c r="K90" s="135">
        <f t="shared" si="9"/>
        <v>1.125</v>
      </c>
      <c r="L90" s="135">
        <f t="shared" si="9"/>
        <v>0</v>
      </c>
      <c r="M90" s="135">
        <f t="shared" si="9"/>
        <v>16.400000000000006</v>
      </c>
      <c r="N90" s="669">
        <f>SUM(D90:M90)</f>
        <v>26.337500000000006</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4.5</v>
      </c>
      <c r="J94" s="200">
        <f t="shared" si="11"/>
        <v>4.3125</v>
      </c>
      <c r="K94" s="200">
        <f t="shared" si="11"/>
        <v>1.125</v>
      </c>
      <c r="L94" s="200">
        <f t="shared" si="11"/>
        <v>0</v>
      </c>
      <c r="M94" s="200">
        <f>SUM(M95:M101)</f>
        <v>86.860312500000006</v>
      </c>
      <c r="N94" s="200">
        <f t="shared" ref="N94:N101" si="12">SUM(D94:M94)</f>
        <v>96.797812500000006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4.5</v>
      </c>
      <c r="J96" s="141">
        <f t="shared" si="14"/>
        <v>4.3125</v>
      </c>
      <c r="K96" s="141">
        <f t="shared" si="14"/>
        <v>1.125</v>
      </c>
      <c r="L96" s="141">
        <f>IF(OR($I$28="Incineração",I28="CDR"),0,L43)</f>
        <v>0</v>
      </c>
      <c r="M96" s="141">
        <f>IF($I$28="Incineração",0,M43)</f>
        <v>16.400000000000006</v>
      </c>
      <c r="N96" s="670">
        <f t="shared" si="12"/>
        <v>26.337500000000006</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70.460312500000001</v>
      </c>
      <c r="N100" s="670">
        <f t="shared" si="12"/>
        <v>70.460312500000001</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207"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208"/>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208"/>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208"/>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208"/>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208"/>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208"/>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96.797812500000006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65.523468750000006</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I24" sqref="I24"/>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239" t="str">
        <f>IF('R-Entrada'!D2&lt;&gt;0,'R-Entrada'!D2,"")</f>
        <v>CIRSOP - Consórcio RSU Oeste Paulista</v>
      </c>
      <c r="E2" s="2240"/>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239" t="str">
        <f>IF('R-Entrada'!D3&lt;&gt;0,'R-Entrada'!D3,"")</f>
        <v>Biodigestão c/ Prod. E. Elétrica</v>
      </c>
      <c r="E3" s="2240"/>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241" t="s">
        <v>473</v>
      </c>
      <c r="O5" s="2242"/>
      <c r="P5" s="484"/>
      <c r="Q5" s="484"/>
      <c r="R5" s="484"/>
      <c r="S5" s="484"/>
      <c r="T5" s="484"/>
      <c r="U5" s="484"/>
    </row>
    <row r="6" spans="1:21" ht="18.45" customHeight="1" x14ac:dyDescent="0.3">
      <c r="A6" s="484"/>
      <c r="B6" s="484"/>
      <c r="C6" s="484"/>
      <c r="D6" s="484"/>
      <c r="E6" s="484"/>
      <c r="F6" s="484"/>
      <c r="G6" s="484"/>
      <c r="H6" s="484"/>
      <c r="I6" s="484"/>
      <c r="J6" s="484"/>
      <c r="K6" s="484"/>
      <c r="L6" s="484"/>
      <c r="M6" s="484"/>
      <c r="N6" s="2168" t="str">
        <f>Apresentação!I2</f>
        <v>RC-RSU V.1.0 - 15/10/2020</v>
      </c>
      <c r="O6" s="2242"/>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225" t="s">
        <v>958</v>
      </c>
      <c r="F8" s="2226"/>
      <c r="G8" s="2226"/>
      <c r="H8" s="2227"/>
      <c r="I8" s="484"/>
      <c r="J8" s="2231"/>
      <c r="K8" s="2232"/>
      <c r="L8" s="2228" t="s">
        <v>186</v>
      </c>
      <c r="M8" s="2228" t="s">
        <v>535</v>
      </c>
      <c r="N8" s="484"/>
      <c r="O8" s="484"/>
      <c r="P8" s="484"/>
      <c r="Q8" s="484"/>
      <c r="R8" s="484"/>
      <c r="S8" s="484"/>
      <c r="T8" s="484"/>
      <c r="U8" s="484"/>
    </row>
    <row r="9" spans="1:21" ht="18" customHeight="1" x14ac:dyDescent="0.3">
      <c r="A9" s="484"/>
      <c r="B9" s="484"/>
      <c r="C9" s="484"/>
      <c r="D9" s="2217"/>
      <c r="E9" s="748" t="s">
        <v>25</v>
      </c>
      <c r="F9" s="2225" t="s">
        <v>959</v>
      </c>
      <c r="G9" s="2226"/>
      <c r="H9" s="2227"/>
      <c r="I9" s="484"/>
      <c r="J9" s="2233"/>
      <c r="K9" s="2234"/>
      <c r="L9" s="2229"/>
      <c r="M9" s="2229"/>
      <c r="N9" s="484"/>
      <c r="O9" s="484"/>
      <c r="P9" s="484"/>
      <c r="Q9" s="484"/>
      <c r="R9" s="484"/>
      <c r="S9" s="484"/>
      <c r="T9" s="484"/>
      <c r="U9" s="484"/>
    </row>
    <row r="10" spans="1:21" ht="18" customHeight="1" x14ac:dyDescent="0.3">
      <c r="A10" s="484"/>
      <c r="B10" s="484"/>
      <c r="C10" s="484"/>
      <c r="D10" s="2218"/>
      <c r="E10" s="1627" t="s">
        <v>730</v>
      </c>
      <c r="F10" s="517" t="s">
        <v>730</v>
      </c>
      <c r="G10" s="517" t="s">
        <v>731</v>
      </c>
      <c r="H10" s="517" t="s">
        <v>557</v>
      </c>
      <c r="I10" s="484"/>
      <c r="J10" s="2235"/>
      <c r="K10" s="2236"/>
      <c r="L10" s="2229"/>
      <c r="M10" s="2229"/>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230" t="s">
        <v>536</v>
      </c>
      <c r="K11" s="2230"/>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230" t="s">
        <v>537</v>
      </c>
      <c r="K12" s="2230"/>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19" t="s">
        <v>191</v>
      </c>
      <c r="E17" s="514" t="s">
        <v>192</v>
      </c>
      <c r="F17" s="514" t="s">
        <v>999</v>
      </c>
      <c r="G17" s="484"/>
      <c r="H17" s="2221"/>
      <c r="I17" s="2221" t="s">
        <v>193</v>
      </c>
      <c r="J17" s="2210"/>
      <c r="K17" s="484"/>
      <c r="L17" s="2220" t="s">
        <v>744</v>
      </c>
      <c r="M17" s="2194"/>
      <c r="N17" s="484"/>
      <c r="O17" s="484"/>
      <c r="P17" s="484"/>
      <c r="Q17" s="484"/>
      <c r="R17" s="484"/>
      <c r="S17" s="484"/>
      <c r="T17" s="484"/>
      <c r="U17" s="484"/>
    </row>
    <row r="18" spans="1:21" ht="18" customHeight="1" x14ac:dyDescent="0.3">
      <c r="A18" s="484"/>
      <c r="B18" s="484"/>
      <c r="C18" s="729"/>
      <c r="D18" s="2210"/>
      <c r="E18" s="1712" t="s">
        <v>1062</v>
      </c>
      <c r="F18" s="1712" t="s">
        <v>998</v>
      </c>
      <c r="G18" s="484"/>
      <c r="H18" s="2210"/>
      <c r="I18" s="514" t="s">
        <v>189</v>
      </c>
      <c r="J18" s="717" t="s">
        <v>132</v>
      </c>
      <c r="K18" s="484"/>
      <c r="L18" s="2194"/>
      <c r="M18" s="2194"/>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600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222" t="s">
        <v>745</v>
      </c>
      <c r="E23" s="2223"/>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222" t="s">
        <v>538</v>
      </c>
      <c r="E24" s="2223"/>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48"/>
      <c r="D27" s="2249"/>
      <c r="E27" s="2249"/>
      <c r="F27" s="340" t="s">
        <v>195</v>
      </c>
      <c r="G27" s="484"/>
      <c r="H27" s="2224" t="s">
        <v>539</v>
      </c>
      <c r="I27" s="2194"/>
      <c r="J27" s="2194"/>
      <c r="K27" s="484"/>
      <c r="L27" s="2247"/>
      <c r="M27" s="2210"/>
      <c r="N27" s="2210"/>
      <c r="O27" s="514" t="s">
        <v>289</v>
      </c>
      <c r="P27" s="484"/>
      <c r="Q27" s="484"/>
      <c r="R27" s="484"/>
      <c r="S27" s="484"/>
      <c r="T27" s="484"/>
      <c r="U27" s="484"/>
    </row>
    <row r="28" spans="1:21" ht="18" customHeight="1" x14ac:dyDescent="0.3">
      <c r="A28" s="484"/>
      <c r="B28" s="484"/>
      <c r="C28" s="2222" t="s">
        <v>746</v>
      </c>
      <c r="D28" s="2223"/>
      <c r="E28" s="2223"/>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222" t="s">
        <v>196</v>
      </c>
      <c r="D29" s="2223"/>
      <c r="E29" s="2223"/>
      <c r="F29" s="214">
        <v>20</v>
      </c>
      <c r="G29" s="484"/>
      <c r="H29" s="214">
        <v>50</v>
      </c>
      <c r="I29" s="214">
        <v>30</v>
      </c>
      <c r="J29" s="214">
        <v>10</v>
      </c>
      <c r="K29" s="484"/>
      <c r="L29" s="2237" t="s">
        <v>541</v>
      </c>
      <c r="M29" s="2238"/>
      <c r="N29" s="2238"/>
      <c r="O29" s="1585">
        <v>35</v>
      </c>
      <c r="P29" s="484"/>
      <c r="Q29" s="484"/>
      <c r="R29" s="484"/>
      <c r="S29" s="484"/>
      <c r="T29" s="484"/>
      <c r="U29" s="484"/>
    </row>
    <row r="30" spans="1:21" ht="18" customHeight="1" x14ac:dyDescent="0.3">
      <c r="A30" s="484"/>
      <c r="B30" s="484"/>
      <c r="C30" s="2222" t="s">
        <v>159</v>
      </c>
      <c r="D30" s="2223"/>
      <c r="E30" s="2223"/>
      <c r="F30" s="214">
        <v>90</v>
      </c>
      <c r="G30" s="484"/>
      <c r="H30" s="170"/>
      <c r="I30" s="213"/>
      <c r="J30" s="170"/>
      <c r="K30" s="484"/>
      <c r="L30" s="2237" t="s">
        <v>747</v>
      </c>
      <c r="M30" s="2238"/>
      <c r="N30" s="2238"/>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245"/>
      <c r="C33" s="2246"/>
      <c r="D33" s="2246"/>
      <c r="E33" s="2157" t="s">
        <v>198</v>
      </c>
      <c r="F33" s="2194"/>
      <c r="G33" s="2194"/>
      <c r="H33" s="2194"/>
      <c r="I33" s="2194"/>
      <c r="J33" s="2194"/>
      <c r="K33" s="2194"/>
      <c r="L33" s="2194"/>
      <c r="M33" s="2194"/>
      <c r="N33" s="2194"/>
      <c r="O33" s="484"/>
      <c r="P33" s="484"/>
      <c r="Q33" s="484"/>
      <c r="R33" s="484"/>
      <c r="S33" s="484"/>
      <c r="T33" s="484"/>
      <c r="U33" s="484"/>
    </row>
    <row r="34" spans="1:21" ht="18" customHeight="1" x14ac:dyDescent="0.3">
      <c r="A34" s="484"/>
      <c r="B34" s="2246"/>
      <c r="C34" s="2246"/>
      <c r="D34" s="2246"/>
      <c r="E34" s="2157" t="s">
        <v>25</v>
      </c>
      <c r="F34" s="2194"/>
      <c r="G34" s="2165" t="s">
        <v>49</v>
      </c>
      <c r="H34" s="2157" t="s">
        <v>475</v>
      </c>
      <c r="I34" s="2194"/>
      <c r="J34" s="2157" t="s">
        <v>476</v>
      </c>
      <c r="K34" s="2157" t="s">
        <v>52</v>
      </c>
      <c r="L34" s="2194"/>
      <c r="M34" s="2157" t="s">
        <v>477</v>
      </c>
      <c r="N34" s="2194"/>
      <c r="O34" s="484"/>
      <c r="P34" s="484"/>
      <c r="Q34" s="484"/>
      <c r="R34" s="484"/>
      <c r="S34" s="484"/>
      <c r="T34" s="484"/>
      <c r="U34" s="484"/>
    </row>
    <row r="35" spans="1:21" ht="18" customHeight="1" x14ac:dyDescent="0.3">
      <c r="A35" s="484"/>
      <c r="B35" s="2246"/>
      <c r="C35" s="2246"/>
      <c r="D35" s="2246"/>
      <c r="E35" s="499" t="s">
        <v>54</v>
      </c>
      <c r="F35" s="499" t="s">
        <v>479</v>
      </c>
      <c r="G35" s="2194"/>
      <c r="H35" s="499" t="s">
        <v>56</v>
      </c>
      <c r="I35" s="499" t="s">
        <v>57</v>
      </c>
      <c r="J35" s="2194"/>
      <c r="K35" s="499" t="s">
        <v>58</v>
      </c>
      <c r="L35" s="499" t="s">
        <v>510</v>
      </c>
      <c r="M35" s="499" t="s">
        <v>478</v>
      </c>
      <c r="N35" s="499" t="s">
        <v>509</v>
      </c>
      <c r="O35" s="484"/>
      <c r="P35" s="484"/>
      <c r="Q35" s="484"/>
      <c r="R35" s="484"/>
      <c r="S35" s="484"/>
      <c r="T35" s="484"/>
      <c r="U35" s="484"/>
    </row>
    <row r="36" spans="1:21" ht="18" customHeight="1" x14ac:dyDescent="0.3">
      <c r="A36" s="484"/>
      <c r="B36" s="2230" t="s">
        <v>480</v>
      </c>
      <c r="C36" s="2244"/>
      <c r="D36" s="2244"/>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230" t="s">
        <v>748</v>
      </c>
      <c r="C37" s="2244"/>
      <c r="D37" s="2244"/>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243" t="s">
        <v>831</v>
      </c>
      <c r="C38" s="2244"/>
      <c r="D38" s="2244"/>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79" t="s">
        <v>834</v>
      </c>
      <c r="C1" s="2280"/>
      <c r="D1" s="2280"/>
      <c r="E1" s="2280"/>
      <c r="F1" s="2280"/>
      <c r="G1" s="2280"/>
      <c r="H1" s="2280"/>
      <c r="I1" s="2280"/>
      <c r="J1" s="2280"/>
      <c r="K1" s="2280"/>
      <c r="L1" s="2280"/>
      <c r="M1" s="2280"/>
      <c r="N1" s="2280"/>
      <c r="O1" s="2280"/>
      <c r="P1" s="2281"/>
      <c r="Q1" s="2281"/>
      <c r="R1" s="2265" t="s">
        <v>199</v>
      </c>
      <c r="S1" s="2266"/>
      <c r="T1" s="2266"/>
      <c r="U1" s="2266"/>
      <c r="V1" s="2272" t="str">
        <f>IF('R-Entrada'!D3&lt;&gt;0,'R-Entrada'!D3,"")</f>
        <v>Biodigestão c/ Prod. E. Elétrica</v>
      </c>
      <c r="W1" s="2273"/>
      <c r="X1" s="2273"/>
      <c r="Y1" s="2273"/>
      <c r="Z1" s="2273"/>
      <c r="AA1" s="2273"/>
      <c r="AB1" s="2274"/>
      <c r="AC1" s="2265" t="s">
        <v>4</v>
      </c>
      <c r="AD1" s="2266"/>
      <c r="AE1" s="2266"/>
      <c r="AF1" s="2266"/>
      <c r="AG1" s="2272" t="str">
        <f>IF('R-Entrada'!D2&lt;&gt;0,'R-Entrada'!D2,"")</f>
        <v>CIRSOP - Consórcio RSU Oeste Paulista</v>
      </c>
      <c r="AH1" s="2273"/>
      <c r="AI1" s="2273"/>
      <c r="AJ1" s="2273"/>
      <c r="AK1" s="2273"/>
      <c r="AL1" s="2273"/>
      <c r="AM1" s="2273"/>
      <c r="AN1" s="2273"/>
      <c r="AO1" s="2273"/>
      <c r="AP1" s="2273"/>
      <c r="AQ1" s="2273"/>
      <c r="AR1" s="2274"/>
      <c r="AS1" s="1026" t="s">
        <v>828</v>
      </c>
      <c r="AT1" s="1023"/>
      <c r="AV1" s="165"/>
    </row>
    <row r="2" spans="2:69" s="164" customFormat="1" ht="3" customHeight="1" x14ac:dyDescent="0.3">
      <c r="B2" s="2275"/>
      <c r="C2" s="2251"/>
      <c r="D2" s="2251"/>
      <c r="E2" s="2251"/>
      <c r="F2" s="2251"/>
      <c r="G2" s="2251"/>
      <c r="H2" s="2251"/>
      <c r="I2" s="2252"/>
      <c r="J2" s="166"/>
      <c r="K2" s="2269"/>
      <c r="L2" s="2251"/>
      <c r="M2" s="2251"/>
      <c r="N2" s="2251"/>
      <c r="O2" s="2251"/>
      <c r="P2" s="2251"/>
      <c r="Q2" s="2251"/>
      <c r="R2" s="2251"/>
      <c r="S2" s="2251"/>
      <c r="T2" s="2251"/>
      <c r="U2" s="2251"/>
      <c r="V2" s="2251"/>
      <c r="W2" s="2251"/>
      <c r="X2" s="2251"/>
      <c r="Y2" s="2251"/>
      <c r="Z2" s="2251"/>
      <c r="AA2" s="2251"/>
      <c r="AB2" s="2251"/>
      <c r="AC2" s="2251"/>
      <c r="AD2" s="2251"/>
      <c r="AE2" s="2251"/>
      <c r="AF2" s="2251"/>
      <c r="AG2" s="2251"/>
      <c r="AH2" s="2251"/>
      <c r="AI2" s="2251"/>
      <c r="AJ2" s="2252"/>
      <c r="AK2" s="2269"/>
      <c r="AL2" s="2251"/>
      <c r="AM2" s="2251"/>
      <c r="AN2" s="2251"/>
      <c r="AO2" s="2251"/>
      <c r="AP2" s="2251"/>
      <c r="AQ2" s="2251"/>
      <c r="AR2" s="2251"/>
      <c r="AS2" s="2251"/>
      <c r="AT2" s="2270"/>
      <c r="AU2" s="165"/>
    </row>
    <row r="3" spans="2:69" s="164" customFormat="1" ht="16.95" customHeight="1" x14ac:dyDescent="0.3">
      <c r="B3" s="167"/>
      <c r="C3" s="158">
        <f>'R-Entrada'!E14</f>
        <v>250</v>
      </c>
      <c r="D3" s="168"/>
      <c r="E3" s="2271" t="s">
        <v>200</v>
      </c>
      <c r="F3" s="2251"/>
      <c r="G3" s="2251"/>
      <c r="H3" s="2252"/>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71" t="s">
        <v>201</v>
      </c>
      <c r="F5" s="2251"/>
      <c r="G5" s="2251"/>
      <c r="H5" s="2252"/>
      <c r="I5" s="166"/>
      <c r="J5" s="166"/>
      <c r="K5" s="166"/>
      <c r="L5" s="166"/>
      <c r="M5" s="166"/>
      <c r="N5" s="166"/>
      <c r="O5" s="166"/>
      <c r="P5" s="166"/>
      <c r="Q5" s="166"/>
      <c r="R5" s="166"/>
      <c r="S5" s="166"/>
      <c r="T5" s="166"/>
      <c r="U5" s="166"/>
      <c r="V5" s="166"/>
      <c r="W5" s="166"/>
      <c r="X5" s="166"/>
      <c r="Y5" s="166"/>
      <c r="Z5" s="166"/>
      <c r="AA5" s="166"/>
      <c r="AB5" s="2276" t="s">
        <v>473</v>
      </c>
      <c r="AC5" s="2198"/>
      <c r="AD5" s="2198"/>
      <c r="AE5" s="2198"/>
      <c r="AF5" s="2198"/>
      <c r="AG5" s="2198"/>
      <c r="AH5" s="2198"/>
      <c r="AI5" s="2198"/>
      <c r="AJ5" s="2198"/>
      <c r="AK5" s="2198"/>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71" t="s">
        <v>59</v>
      </c>
      <c r="F7" s="2251"/>
      <c r="G7" s="2251"/>
      <c r="H7" s="2252"/>
      <c r="I7" s="166"/>
      <c r="J7" s="166"/>
      <c r="K7" s="166"/>
      <c r="L7" s="166"/>
      <c r="M7" s="166"/>
      <c r="N7" s="166"/>
      <c r="O7" s="166"/>
      <c r="P7" s="166"/>
      <c r="Q7" s="166"/>
      <c r="R7" s="166"/>
      <c r="S7" s="166"/>
      <c r="T7" s="166"/>
      <c r="U7" s="166"/>
      <c r="V7" s="166"/>
      <c r="W7" s="166"/>
      <c r="X7" s="166"/>
      <c r="Y7" s="166"/>
      <c r="Z7" s="166"/>
      <c r="AA7" s="166"/>
      <c r="AB7" s="2277" t="str">
        <f>Apresentação!I2</f>
        <v>RC-RSU V.1.0 - 15/10/2020</v>
      </c>
      <c r="AC7" s="2278"/>
      <c r="AD7" s="2278"/>
      <c r="AE7" s="2278"/>
      <c r="AF7" s="2278"/>
      <c r="AG7" s="2278"/>
      <c r="AH7" s="2278"/>
      <c r="AI7" s="2278"/>
      <c r="AJ7" s="2278"/>
      <c r="AK7" s="2278"/>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250</v>
      </c>
      <c r="D9" s="166"/>
      <c r="E9" s="2271" t="s">
        <v>202</v>
      </c>
      <c r="F9" s="2251"/>
      <c r="G9" s="2251"/>
      <c r="H9" s="2252"/>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250</v>
      </c>
      <c r="D11" s="166"/>
      <c r="E11" s="2267" t="s">
        <v>835</v>
      </c>
      <c r="F11" s="2268"/>
      <c r="G11" s="2268"/>
      <c r="H11" s="2268"/>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60" t="s">
        <v>203</v>
      </c>
      <c r="AP11" s="159"/>
      <c r="AQ11" s="2260" t="s">
        <v>204</v>
      </c>
      <c r="AR11" s="159"/>
      <c r="AS11" s="2260"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63"/>
      <c r="AP12" s="159"/>
      <c r="AQ12" s="2261"/>
      <c r="AR12" s="159"/>
      <c r="AS12" s="2261"/>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64"/>
      <c r="AP13" s="159"/>
      <c r="AQ13" s="2262"/>
      <c r="AR13" s="159"/>
      <c r="AS13" s="2262"/>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85" t="s">
        <v>832</v>
      </c>
      <c r="J15" s="2251"/>
      <c r="K15" s="2251"/>
      <c r="L15" s="2251"/>
      <c r="M15" s="2251"/>
      <c r="N15" s="2251"/>
      <c r="O15" s="2252"/>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85" t="s">
        <v>833</v>
      </c>
      <c r="M19" s="2251"/>
      <c r="N19" s="2251"/>
      <c r="O19" s="2251"/>
      <c r="P19" s="2251"/>
      <c r="Q19" s="2251"/>
      <c r="R19" s="2252"/>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250</v>
      </c>
      <c r="G23" s="166"/>
      <c r="H23" s="166"/>
      <c r="I23" s="166"/>
      <c r="J23" s="166"/>
      <c r="K23" s="166"/>
      <c r="L23" s="166"/>
      <c r="M23" s="166"/>
      <c r="N23" s="166"/>
      <c r="O23" s="166"/>
      <c r="P23" s="166"/>
      <c r="Q23" s="2285" t="s">
        <v>836</v>
      </c>
      <c r="R23" s="2251"/>
      <c r="S23" s="2251"/>
      <c r="T23" s="2251"/>
      <c r="U23" s="2251"/>
      <c r="V23" s="2251"/>
      <c r="W23" s="2252"/>
      <c r="X23" s="166"/>
      <c r="Y23" s="166"/>
      <c r="Z23" s="166"/>
      <c r="AA23" s="166"/>
      <c r="AB23" s="166"/>
      <c r="AC23" s="166"/>
      <c r="AD23" s="166"/>
      <c r="AE23" s="166"/>
      <c r="AF23" s="166"/>
      <c r="AG23" s="166"/>
      <c r="AH23" s="166"/>
      <c r="AI23" s="166"/>
      <c r="AJ23" s="166"/>
      <c r="AK23" s="166"/>
      <c r="AL23" s="166"/>
      <c r="AM23" s="166"/>
      <c r="AN23" s="159"/>
      <c r="AO23" s="158">
        <f>'R-Resumo Bal. Massa'!G64</f>
        <v>19.9375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86">
        <f>F15+F19+F23-AO15-AO19-AO23-AS17-AS21-AS25-S25</f>
        <v>94.5</v>
      </c>
      <c r="K25" s="2284"/>
      <c r="L25" s="2284"/>
      <c r="M25" s="2256"/>
      <c r="N25" s="166"/>
      <c r="O25" s="166"/>
      <c r="P25" s="166"/>
      <c r="Q25" s="166"/>
      <c r="R25" s="166"/>
      <c r="S25" s="2255">
        <f>IF('R-Definição'!I29&lt;&gt;"Aterro sanitário",'R-Resumo Bal. Massa'!F22,0)</f>
        <v>109.22499999999999</v>
      </c>
      <c r="T25" s="2256"/>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26.337500000000006</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94.5</v>
      </c>
      <c r="O27" s="166"/>
      <c r="P27" s="166"/>
      <c r="Q27" s="166"/>
      <c r="R27" s="166"/>
      <c r="S27" s="166"/>
      <c r="T27" s="166"/>
      <c r="U27" s="166"/>
      <c r="V27" s="2255">
        <f>'R-Resumo Bal. Massa'!B25</f>
        <v>94.5</v>
      </c>
      <c r="W27" s="2256"/>
      <c r="X27" s="166"/>
      <c r="Y27" s="2250" t="s">
        <v>100</v>
      </c>
      <c r="Z27" s="2251"/>
      <c r="AA27" s="2251"/>
      <c r="AB27" s="2252"/>
      <c r="AC27" s="166"/>
      <c r="AD27" s="166"/>
      <c r="AE27" s="166"/>
      <c r="AF27" s="166"/>
      <c r="AG27" s="166"/>
      <c r="AH27" s="166"/>
      <c r="AI27" s="166"/>
      <c r="AJ27" s="166"/>
      <c r="AK27" s="166"/>
      <c r="AL27" s="166"/>
      <c r="AM27" s="166"/>
      <c r="AN27" s="159"/>
      <c r="AO27" s="158">
        <f>'R-Resumo Bal. Massa'!E29</f>
        <v>44.887500000000003</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55">
        <f>'R-Definição'!E59</f>
        <v>109.22499999999999</v>
      </c>
      <c r="T29" s="2256"/>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2.3624999999999998</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55">
        <f>SUM('R-Resumo Bal. Massa'!D40:D42)</f>
        <v>0</v>
      </c>
      <c r="K31" s="2284"/>
      <c r="L31" s="2284"/>
      <c r="M31" s="225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47.25</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55">
        <f>'R-Resumo Bal. Massa'!D36</f>
        <v>109.22499999999999</v>
      </c>
      <c r="T33" s="2256"/>
      <c r="U33" s="166"/>
      <c r="V33" s="166"/>
      <c r="W33" s="166"/>
      <c r="X33" s="166"/>
      <c r="Y33" s="2255">
        <f>'R-Definição'!E60*'R-Definição'!J59/100</f>
        <v>109.22499999999999</v>
      </c>
      <c r="Z33" s="2256"/>
      <c r="AA33" s="166"/>
      <c r="AB33" s="2257" t="s">
        <v>115</v>
      </c>
      <c r="AC33" s="2258"/>
      <c r="AD33" s="2258"/>
      <c r="AE33" s="2258"/>
      <c r="AF33" s="2259"/>
      <c r="AG33" s="166"/>
      <c r="AH33" s="166"/>
      <c r="AI33" s="166"/>
      <c r="AJ33" s="166"/>
      <c r="AK33" s="166"/>
      <c r="AL33" s="166"/>
      <c r="AM33" s="166"/>
      <c r="AN33" s="159"/>
      <c r="AO33" s="159"/>
      <c r="AP33" s="159"/>
      <c r="AQ33" s="158">
        <f>'R-Definição'!O62*'R-Definição'!F63</f>
        <v>16.383749999999999</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55">
        <f>'R-Definição'!J68</f>
        <v>92.841249999999988</v>
      </c>
      <c r="AE35" s="2256"/>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55">
        <f>'R-Resumo Bal. Massa'!D35</f>
        <v>0</v>
      </c>
      <c r="T37" s="2256"/>
      <c r="U37" s="166"/>
      <c r="V37" s="166"/>
      <c r="W37" s="166"/>
      <c r="X37" s="166"/>
      <c r="Y37" s="166"/>
      <c r="Z37" s="166"/>
      <c r="AA37" s="166"/>
      <c r="AB37" s="166"/>
      <c r="AC37" s="166"/>
      <c r="AD37" s="2250" t="s">
        <v>132</v>
      </c>
      <c r="AE37" s="2251"/>
      <c r="AF37" s="2251"/>
      <c r="AG37" s="2252"/>
      <c r="AH37" s="166"/>
      <c r="AI37" s="166"/>
      <c r="AJ37" s="166"/>
      <c r="AK37" s="166"/>
      <c r="AL37" s="166"/>
      <c r="AM37" s="166"/>
      <c r="AN37" s="159"/>
      <c r="AO37" s="158">
        <f>'R-Resumo Bal. Massa'!F36-'R-Resumo Bal. Massa'!F33</f>
        <v>41.778562499999992</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27.852374999999995</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55">
        <f>'R-Resumo Bal. Massa'!D43</f>
        <v>0</v>
      </c>
      <c r="U41" s="2256"/>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23.210312499999997</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55">
        <f>SUM('R-Resumo Bal. Massa'!D39:D42)</f>
        <v>0</v>
      </c>
      <c r="K43" s="2284"/>
      <c r="L43" s="2284"/>
      <c r="M43" s="2256"/>
      <c r="N43" s="166"/>
      <c r="O43" s="166"/>
      <c r="P43" s="166"/>
      <c r="Q43" s="166"/>
      <c r="R43" s="166"/>
      <c r="S43" s="166"/>
      <c r="T43" s="2255">
        <f>'R-Resumo Bal. Massa'!D44</f>
        <v>0</v>
      </c>
      <c r="U43" s="2256"/>
      <c r="V43" s="166"/>
      <c r="W43" s="166"/>
      <c r="X43" s="166"/>
      <c r="Y43" s="166"/>
      <c r="Z43" s="166"/>
      <c r="AA43" s="166"/>
      <c r="AB43" s="166"/>
      <c r="AC43" s="166"/>
      <c r="AD43" s="166"/>
      <c r="AE43" s="166"/>
      <c r="AF43" s="166"/>
      <c r="AG43" s="733"/>
      <c r="AH43" s="2250" t="s">
        <v>205</v>
      </c>
      <c r="AI43" s="2253"/>
      <c r="AJ43" s="2253"/>
      <c r="AK43" s="2254"/>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82">
        <f>'R-Definição'!E126</f>
        <v>65.523468750000006</v>
      </c>
      <c r="J51" s="2283"/>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106.6035625</v>
      </c>
      <c r="AP51" s="162"/>
      <c r="AQ51" s="1025">
        <f>AQ29+AQ33+AQ39+AQ45</f>
        <v>46.598624999999998</v>
      </c>
      <c r="AR51" s="162"/>
      <c r="AS51" s="1025">
        <f>'R-Resumo Bal. Massa'!D53</f>
        <v>96.797812500000006</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82" t="str">
        <f>IF('R-Definição'!O124&gt;0,'R-Definição'!O124,"Não")</f>
        <v>Não</v>
      </c>
      <c r="J53" s="2283"/>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18.7</v>
      </c>
      <c r="AR53" s="163"/>
      <c r="AS53" s="1024">
        <f>IF(C11&lt;&gt;0,ROUND(AS51/(AO51+AQ51+AS51)*100,1),0)</f>
        <v>38.700000000000003</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302"/>
      <c r="K4" s="2174"/>
      <c r="L4" s="3"/>
      <c r="M4" s="3"/>
      <c r="N4" s="3"/>
      <c r="O4" s="3"/>
      <c r="P4" s="3"/>
      <c r="Q4" s="3"/>
      <c r="R4" s="3"/>
      <c r="S4" s="3"/>
      <c r="T4" s="3"/>
    </row>
    <row r="5" spans="1:20" ht="25.95" customHeight="1" x14ac:dyDescent="0.3">
      <c r="A5" s="3"/>
      <c r="B5" s="100"/>
      <c r="C5" s="204" t="s">
        <v>543</v>
      </c>
      <c r="D5" s="100"/>
      <c r="E5" s="100"/>
      <c r="F5" s="100"/>
      <c r="G5" s="100"/>
      <c r="H5" s="100"/>
      <c r="I5" s="3"/>
      <c r="J5" s="2304" t="s">
        <v>473</v>
      </c>
      <c r="K5" s="2198"/>
      <c r="L5" s="2198"/>
      <c r="M5" s="3"/>
      <c r="N5" s="3"/>
      <c r="O5" s="3"/>
      <c r="P5" s="3"/>
      <c r="Q5" s="3"/>
      <c r="R5" s="3"/>
      <c r="S5" s="3"/>
      <c r="T5" s="3"/>
    </row>
    <row r="6" spans="1:20" ht="18" customHeight="1" x14ac:dyDescent="0.3">
      <c r="A6" s="3"/>
      <c r="B6" s="64"/>
      <c r="C6" s="64"/>
      <c r="D6" s="64"/>
      <c r="E6" s="64"/>
      <c r="F6" s="64"/>
      <c r="G6" s="64"/>
      <c r="H6" s="64"/>
      <c r="I6" s="3"/>
      <c r="J6" s="2168" t="str">
        <f>Apresentação!I2</f>
        <v>RC-RSU V.1.0 - 15/10/2020</v>
      </c>
      <c r="K6" s="2303"/>
      <c r="L6" s="2303"/>
      <c r="M6" s="3"/>
      <c r="N6" s="3"/>
      <c r="O6" s="3"/>
      <c r="P6" s="3"/>
      <c r="Q6" s="3"/>
      <c r="R6" s="3"/>
      <c r="S6" s="3"/>
      <c r="T6" s="3"/>
    </row>
    <row r="7" spans="1:20" ht="18" customHeight="1" x14ac:dyDescent="0.3">
      <c r="A7" s="3"/>
      <c r="B7" s="2157" t="s">
        <v>544</v>
      </c>
      <c r="C7" s="2194"/>
      <c r="D7" s="2194"/>
      <c r="E7" s="2194"/>
      <c r="F7" s="2194"/>
      <c r="G7" s="2194"/>
      <c r="H7" s="2194"/>
      <c r="I7" s="3"/>
      <c r="J7" s="734"/>
      <c r="K7" s="734"/>
      <c r="L7" s="734"/>
      <c r="M7" s="3"/>
      <c r="N7" s="3"/>
      <c r="O7" s="3"/>
      <c r="P7" s="3"/>
      <c r="Q7" s="3"/>
      <c r="R7" s="3"/>
      <c r="S7" s="3"/>
      <c r="T7" s="3"/>
    </row>
    <row r="8" spans="1:20" ht="18" customHeight="1" x14ac:dyDescent="0.3">
      <c r="A8" s="3"/>
      <c r="B8" s="2165" t="s">
        <v>210</v>
      </c>
      <c r="C8" s="2165" t="s">
        <v>211</v>
      </c>
      <c r="D8" s="2157" t="s">
        <v>212</v>
      </c>
      <c r="E8" s="2165" t="s">
        <v>213</v>
      </c>
      <c r="F8" s="2164"/>
      <c r="G8" s="2164"/>
      <c r="H8" s="2164"/>
      <c r="I8" s="3"/>
      <c r="J8" s="3"/>
      <c r="K8" s="3"/>
      <c r="L8" s="3"/>
      <c r="M8" s="3"/>
      <c r="N8" s="3"/>
      <c r="O8" s="3"/>
      <c r="P8" s="14"/>
      <c r="Q8" s="3"/>
      <c r="R8" s="3"/>
      <c r="S8" s="3"/>
      <c r="T8" s="3"/>
    </row>
    <row r="9" spans="1:20" ht="18" customHeight="1" x14ac:dyDescent="0.3">
      <c r="A9" s="7"/>
      <c r="B9" s="2164"/>
      <c r="C9" s="2164"/>
      <c r="D9" s="2164"/>
      <c r="E9" s="2165" t="s">
        <v>214</v>
      </c>
      <c r="F9" s="2287" t="s">
        <v>25</v>
      </c>
      <c r="G9" s="2157" t="s">
        <v>215</v>
      </c>
      <c r="H9" s="2165" t="s">
        <v>216</v>
      </c>
      <c r="I9" s="7"/>
      <c r="J9" s="7"/>
      <c r="K9" s="7"/>
      <c r="L9" s="7"/>
      <c r="M9" s="7"/>
      <c r="N9" s="7"/>
      <c r="O9" s="7"/>
      <c r="P9" s="3"/>
      <c r="Q9" s="3"/>
      <c r="R9" s="7"/>
      <c r="S9" s="3"/>
      <c r="T9" s="3"/>
    </row>
    <row r="10" spans="1:20" ht="18" customHeight="1" x14ac:dyDescent="0.3">
      <c r="A10" s="7"/>
      <c r="B10" s="2164"/>
      <c r="C10" s="2164"/>
      <c r="D10" s="2164"/>
      <c r="E10" s="2164"/>
      <c r="F10" s="2164"/>
      <c r="G10" s="2164"/>
      <c r="H10" s="2164"/>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250</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250</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250</v>
      </c>
      <c r="C21" s="510" t="s">
        <v>751</v>
      </c>
      <c r="D21" s="223">
        <f>IF('R-Definição'!$I$24="Sim",'R-Definição'!$I$27,0)</f>
        <v>250</v>
      </c>
      <c r="E21" s="223">
        <f>'R-Definição'!O30</f>
        <v>19.9375</v>
      </c>
      <c r="F21" s="223">
        <f>'R-Definição'!L32</f>
        <v>109.22499999999999</v>
      </c>
      <c r="G21" s="223">
        <f>SUM('R-Definição'!O34:'R-Definição'!O35)</f>
        <v>120.83750000000001</v>
      </c>
      <c r="H21" s="21"/>
      <c r="I21" s="3"/>
      <c r="J21" s="3"/>
      <c r="K21" s="3"/>
      <c r="L21" s="3"/>
      <c r="M21" s="7"/>
      <c r="N21" s="7"/>
      <c r="O21" s="7"/>
      <c r="P21" s="7"/>
      <c r="Q21" s="7"/>
      <c r="R21" s="3"/>
      <c r="S21" s="3"/>
      <c r="T21" s="3"/>
    </row>
    <row r="22" spans="1:20" ht="18" customHeight="1" x14ac:dyDescent="0.3">
      <c r="A22" s="3"/>
      <c r="B22" s="745"/>
      <c r="C22" s="746" t="s">
        <v>218</v>
      </c>
      <c r="D22" s="740">
        <f>SUM(D19:D21)</f>
        <v>250</v>
      </c>
      <c r="E22" s="224">
        <f>SUM(E19:E21)</f>
        <v>19.9375</v>
      </c>
      <c r="F22" s="224">
        <f>SUM(F19:F21)</f>
        <v>109.22499999999999</v>
      </c>
      <c r="G22" s="224">
        <f>SUM(G19:G21)</f>
        <v>120.83750000000001</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305">
        <f>D29</f>
        <v>94.5</v>
      </c>
      <c r="C25" s="233" t="s">
        <v>732</v>
      </c>
      <c r="D25" s="223">
        <f>'R-Definição'!E49</f>
        <v>0</v>
      </c>
      <c r="E25" s="2288">
        <f>'R-Definição'!O49+'R-Definição'!O50</f>
        <v>44.887500000000003</v>
      </c>
      <c r="F25" s="2292"/>
      <c r="G25" s="2288">
        <f>'R-Definição'!O53</f>
        <v>47.25</v>
      </c>
      <c r="H25" s="2288">
        <f>'R-Definição'!O55</f>
        <v>2.3624999999999998</v>
      </c>
      <c r="I25" s="3"/>
      <c r="J25" s="3"/>
      <c r="K25" s="3"/>
      <c r="L25" s="3"/>
      <c r="M25" s="3"/>
      <c r="N25" s="3"/>
      <c r="O25" s="3"/>
      <c r="P25" s="3"/>
      <c r="Q25" s="3"/>
      <c r="R25" s="3"/>
      <c r="S25" s="3"/>
      <c r="T25" s="3"/>
    </row>
    <row r="26" spans="1:20" ht="18" customHeight="1" x14ac:dyDescent="0.3">
      <c r="A26" s="3"/>
      <c r="B26" s="2306"/>
      <c r="C26" s="233" t="s">
        <v>733</v>
      </c>
      <c r="D26" s="223">
        <f>'R-Definição'!E50</f>
        <v>0</v>
      </c>
      <c r="E26" s="2289"/>
      <c r="F26" s="2289"/>
      <c r="G26" s="2289"/>
      <c r="H26" s="2289"/>
      <c r="I26" s="3"/>
      <c r="J26" s="3"/>
      <c r="K26" s="3"/>
      <c r="L26" s="3"/>
      <c r="M26" s="3"/>
      <c r="N26" s="3"/>
      <c r="O26" s="3"/>
      <c r="P26" s="3"/>
      <c r="Q26" s="3"/>
      <c r="R26" s="3"/>
      <c r="S26" s="3"/>
      <c r="T26" s="3"/>
    </row>
    <row r="27" spans="1:20" ht="18" customHeight="1" x14ac:dyDescent="0.3">
      <c r="A27" s="3"/>
      <c r="B27" s="2306"/>
      <c r="C27" s="233" t="s">
        <v>545</v>
      </c>
      <c r="D27" s="223">
        <f>'R-Definição'!E51</f>
        <v>94.5</v>
      </c>
      <c r="E27" s="2289"/>
      <c r="F27" s="2289"/>
      <c r="G27" s="2289"/>
      <c r="H27" s="2289"/>
      <c r="I27" s="3"/>
      <c r="J27" s="3"/>
      <c r="K27" s="3"/>
      <c r="L27" s="3"/>
      <c r="M27" s="3"/>
      <c r="N27" s="3"/>
      <c r="O27" s="3"/>
      <c r="P27" s="3"/>
      <c r="Q27" s="3"/>
      <c r="R27" s="3"/>
      <c r="S27" s="3"/>
      <c r="T27" s="3"/>
    </row>
    <row r="28" spans="1:20" ht="18" customHeight="1" x14ac:dyDescent="0.3">
      <c r="A28" s="3"/>
      <c r="B28" s="2306"/>
      <c r="C28" s="233" t="s">
        <v>546</v>
      </c>
      <c r="D28" s="223">
        <f>'R-Definição'!E52</f>
        <v>0</v>
      </c>
      <c r="E28" s="2289"/>
      <c r="F28" s="2289"/>
      <c r="G28" s="2289"/>
      <c r="H28" s="2289"/>
      <c r="I28" s="3"/>
      <c r="J28" s="3"/>
      <c r="K28" s="3"/>
      <c r="L28" s="3"/>
      <c r="M28" s="3"/>
      <c r="N28" s="3"/>
      <c r="O28" s="3"/>
      <c r="P28" s="3"/>
      <c r="Q28" s="3"/>
      <c r="R28" s="3"/>
      <c r="S28" s="3"/>
      <c r="T28" s="3"/>
    </row>
    <row r="29" spans="1:20" ht="18" customHeight="1" x14ac:dyDescent="0.3">
      <c r="A29" s="3"/>
      <c r="B29" s="222"/>
      <c r="C29" s="746" t="s">
        <v>218</v>
      </c>
      <c r="D29" s="740">
        <f>SUM(D25:D28)</f>
        <v>94.5</v>
      </c>
      <c r="E29" s="224">
        <f>E25</f>
        <v>44.887500000000003</v>
      </c>
      <c r="F29" s="224"/>
      <c r="G29" s="224">
        <f>SUM(G25)</f>
        <v>47.25</v>
      </c>
      <c r="H29" s="224">
        <f>SUM(H25:H28)</f>
        <v>2.3624999999999998</v>
      </c>
      <c r="I29" s="3"/>
      <c r="J29" s="3"/>
      <c r="K29" s="3"/>
      <c r="L29" s="3"/>
      <c r="M29" s="3"/>
      <c r="N29" s="3"/>
      <c r="O29" s="3"/>
      <c r="P29" s="3"/>
      <c r="Q29" s="3"/>
      <c r="R29" s="3"/>
      <c r="S29" s="3"/>
      <c r="T29" s="3"/>
    </row>
    <row r="30" spans="1:20" ht="18" customHeight="1" x14ac:dyDescent="0.3">
      <c r="A30" s="3"/>
      <c r="B30" s="741">
        <f>'R-Definição'!I51</f>
        <v>94.5</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109.22499999999999</v>
      </c>
      <c r="C34" s="507" t="s">
        <v>221</v>
      </c>
      <c r="D34" s="976">
        <f>IF('R-Definição'!$J$67&lt;&gt;"Uso agrícola dir.",'R-Definição'!$O$62,0)</f>
        <v>109.22499999999999</v>
      </c>
      <c r="E34" s="978"/>
      <c r="F34" s="2291">
        <f>'R-Definição'!O67+'R-Definição'!O68</f>
        <v>41.778562499999992</v>
      </c>
      <c r="G34" s="2288">
        <f>'R-Definição'!O73</f>
        <v>23.210312499999997</v>
      </c>
      <c r="H34" s="2288">
        <f>'R-Definição'!O74</f>
        <v>44.236124999999994</v>
      </c>
      <c r="I34" s="3"/>
      <c r="J34" s="3"/>
      <c r="K34" s="3"/>
      <c r="L34" s="3"/>
      <c r="M34" s="3"/>
      <c r="N34" s="3"/>
      <c r="O34" s="3"/>
      <c r="P34" s="3"/>
      <c r="Q34" s="3"/>
      <c r="R34" s="3"/>
      <c r="S34" s="3"/>
      <c r="T34" s="3"/>
    </row>
    <row r="35" spans="1:20" ht="18" customHeight="1" x14ac:dyDescent="0.3">
      <c r="A35" s="3"/>
      <c r="B35" s="741">
        <f>'R-Definição'!O63+'R-Definição'!O64</f>
        <v>92.841249999999988</v>
      </c>
      <c r="C35" s="507" t="s">
        <v>132</v>
      </c>
      <c r="D35" s="223">
        <f>'R-Definição'!E60-'R-Definição'!O62</f>
        <v>0</v>
      </c>
      <c r="E35" s="975"/>
      <c r="F35" s="2290"/>
      <c r="G35" s="2290"/>
      <c r="H35" s="2290"/>
      <c r="I35" s="3"/>
      <c r="J35" s="3"/>
      <c r="K35" s="3"/>
      <c r="L35" s="3"/>
      <c r="M35" s="3"/>
      <c r="N35" s="3"/>
      <c r="O35" s="3"/>
      <c r="P35" s="3"/>
      <c r="Q35" s="3"/>
      <c r="R35" s="3"/>
      <c r="S35" s="3"/>
      <c r="T35" s="3"/>
    </row>
    <row r="36" spans="1:20" ht="18" customHeight="1" x14ac:dyDescent="0.3">
      <c r="A36" s="3"/>
      <c r="B36" s="211"/>
      <c r="C36" s="747" t="s">
        <v>218</v>
      </c>
      <c r="D36" s="241">
        <f>SUM(D33:D35)</f>
        <v>109.22499999999999</v>
      </c>
      <c r="E36" s="236"/>
      <c r="F36" s="749">
        <f>F34</f>
        <v>41.778562499999992</v>
      </c>
      <c r="G36" s="749">
        <f>G34</f>
        <v>23.210312499999997</v>
      </c>
      <c r="H36" s="749">
        <f>H34</f>
        <v>44.236124999999994</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305">
        <f>'R-Definição'!E112</f>
        <v>0</v>
      </c>
      <c r="C39" s="507" t="s">
        <v>222</v>
      </c>
      <c r="D39" s="223">
        <f>'R-Definição'!E107</f>
        <v>0</v>
      </c>
      <c r="E39" s="2293">
        <f>'R-Definição'!O107+'R-Definição'!O108+'R-Definição'!O109</f>
        <v>0</v>
      </c>
      <c r="F39" s="2292"/>
      <c r="G39" s="2293">
        <f>'R-Definição'!O110</f>
        <v>0</v>
      </c>
      <c r="H39" s="2293">
        <f>'R-Definição'!O113</f>
        <v>0</v>
      </c>
      <c r="I39" s="3"/>
      <c r="J39" s="3"/>
      <c r="K39" s="3"/>
      <c r="L39" s="3"/>
      <c r="M39" s="3"/>
      <c r="N39" s="3"/>
      <c r="O39" s="3"/>
      <c r="P39" s="3"/>
      <c r="Q39" s="3"/>
      <c r="R39" s="3"/>
      <c r="S39" s="3"/>
      <c r="T39" s="3"/>
    </row>
    <row r="40" spans="1:20" ht="18" customHeight="1" x14ac:dyDescent="0.3">
      <c r="A40" s="3"/>
      <c r="B40" s="2244"/>
      <c r="C40" s="507" t="s">
        <v>752</v>
      </c>
      <c r="D40" s="223">
        <f>'R-Definição'!E108</f>
        <v>0</v>
      </c>
      <c r="E40" s="2290"/>
      <c r="F40" s="2290"/>
      <c r="G40" s="2290"/>
      <c r="H40" s="2290"/>
      <c r="I40" s="3"/>
      <c r="J40" s="3"/>
      <c r="K40" s="3"/>
      <c r="L40" s="3"/>
      <c r="M40" s="3"/>
      <c r="N40" s="3"/>
      <c r="O40" s="3"/>
      <c r="P40" s="3"/>
      <c r="Q40" s="3"/>
      <c r="R40" s="3"/>
      <c r="S40" s="3"/>
      <c r="T40" s="3"/>
    </row>
    <row r="41" spans="1:20" ht="18" customHeight="1" x14ac:dyDescent="0.3">
      <c r="A41" s="3"/>
      <c r="B41" s="2244"/>
      <c r="C41" s="507" t="s">
        <v>734</v>
      </c>
      <c r="D41" s="223">
        <f>'R-Definição'!E109</f>
        <v>0</v>
      </c>
      <c r="E41" s="2290"/>
      <c r="F41" s="2290"/>
      <c r="G41" s="2290"/>
      <c r="H41" s="2290"/>
      <c r="I41" s="3"/>
      <c r="J41" s="3"/>
      <c r="K41" s="3"/>
      <c r="L41" s="3"/>
      <c r="M41" s="3"/>
      <c r="N41" s="3"/>
      <c r="O41" s="3"/>
      <c r="P41" s="3"/>
      <c r="Q41" s="3"/>
      <c r="R41" s="3"/>
      <c r="S41" s="3"/>
      <c r="T41" s="3"/>
    </row>
    <row r="42" spans="1:20" ht="18" customHeight="1" x14ac:dyDescent="0.3">
      <c r="A42" s="3"/>
      <c r="B42" s="2244"/>
      <c r="C42" s="237" t="s">
        <v>819</v>
      </c>
      <c r="D42" s="223">
        <f>'R-Definição'!E110</f>
        <v>0</v>
      </c>
      <c r="E42" s="2290"/>
      <c r="F42" s="2290"/>
      <c r="G42" s="2290"/>
      <c r="H42" s="2290"/>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99">
        <f>'R-Definição'!E119</f>
        <v>96.797812500000006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300"/>
      <c r="C48" s="1706" t="s">
        <v>547</v>
      </c>
      <c r="D48" s="1707">
        <f>'R-Definição'!N96</f>
        <v>26.337500000000006</v>
      </c>
      <c r="E48" s="6"/>
      <c r="F48" s="739"/>
      <c r="G48" s="221" t="s">
        <v>225</v>
      </c>
      <c r="H48" s="221" t="s">
        <v>22</v>
      </c>
      <c r="I48" s="3"/>
      <c r="J48" s="3"/>
      <c r="K48" s="3"/>
      <c r="L48" s="3"/>
      <c r="M48" s="3"/>
      <c r="N48" s="3"/>
      <c r="O48" s="3"/>
      <c r="P48" s="3"/>
      <c r="Q48" s="3"/>
      <c r="R48" s="3"/>
      <c r="S48" s="3"/>
      <c r="T48" s="3"/>
    </row>
    <row r="49" spans="1:20" ht="18" customHeight="1" x14ac:dyDescent="0.3">
      <c r="A49" s="3"/>
      <c r="B49" s="2300"/>
      <c r="C49" s="1706" t="s">
        <v>548</v>
      </c>
      <c r="D49" s="1707">
        <f>'R-Definição'!N98+'R-Definição'!N99+'R-Definição'!N97</f>
        <v>0</v>
      </c>
      <c r="E49" s="5"/>
      <c r="F49" s="233" t="s">
        <v>226</v>
      </c>
      <c r="G49" s="223">
        <f>D53</f>
        <v>96.797812500000006</v>
      </c>
      <c r="H49" s="878">
        <f>IF($G$52&lt;&gt;0,G49/$G$52*100,0)</f>
        <v>38.719125000000005</v>
      </c>
      <c r="I49" s="20"/>
      <c r="J49" s="3"/>
      <c r="K49" s="3"/>
      <c r="L49" s="3"/>
      <c r="M49" s="3"/>
      <c r="N49" s="3"/>
      <c r="O49" s="3"/>
      <c r="P49" s="3"/>
      <c r="Q49" s="3"/>
      <c r="R49" s="3"/>
      <c r="S49" s="3"/>
      <c r="T49" s="3"/>
    </row>
    <row r="50" spans="1:20" ht="18" customHeight="1" x14ac:dyDescent="0.3">
      <c r="A50" s="3"/>
      <c r="B50" s="2300"/>
      <c r="C50" s="1706" t="s">
        <v>549</v>
      </c>
      <c r="D50" s="1707">
        <f>'R-Definição'!O53</f>
        <v>47.25</v>
      </c>
      <c r="E50" s="5"/>
      <c r="F50" s="233" t="s">
        <v>552</v>
      </c>
      <c r="G50" s="878">
        <f>E44+F36+E29+E22</f>
        <v>106.6035625</v>
      </c>
      <c r="H50" s="878">
        <f>IF($G$52&lt;&gt;0,G50/$G$52*100,0)</f>
        <v>42.641424999999998</v>
      </c>
      <c r="I50" s="22"/>
      <c r="J50" s="3"/>
      <c r="K50" s="3"/>
      <c r="L50" s="3"/>
      <c r="M50" s="3"/>
      <c r="N50" s="3"/>
      <c r="O50" s="3"/>
      <c r="P50" s="3"/>
      <c r="Q50" s="3"/>
      <c r="R50" s="3"/>
      <c r="S50" s="3"/>
      <c r="T50" s="3"/>
    </row>
    <row r="51" spans="1:20" ht="18" customHeight="1" x14ac:dyDescent="0.3">
      <c r="A51" s="3"/>
      <c r="B51" s="2300"/>
      <c r="C51" s="1706" t="s">
        <v>550</v>
      </c>
      <c r="D51" s="1707">
        <f>'R-Definição'!O73</f>
        <v>23.210312499999997</v>
      </c>
      <c r="E51" s="3"/>
      <c r="F51" s="233" t="s">
        <v>227</v>
      </c>
      <c r="G51" s="878">
        <f>H29+H36+H44</f>
        <v>46.598624999999991</v>
      </c>
      <c r="H51" s="878">
        <f>IF($G$52&lt;&gt;0,G51/$G$52*100,0)</f>
        <v>18.639449999999997</v>
      </c>
      <c r="I51" s="3"/>
      <c r="J51" s="3"/>
      <c r="K51" s="3"/>
      <c r="L51" s="3"/>
      <c r="M51" s="3"/>
      <c r="N51" s="3"/>
      <c r="O51" s="3"/>
      <c r="P51" s="3"/>
      <c r="Q51" s="3"/>
      <c r="R51" s="3"/>
      <c r="S51" s="3"/>
      <c r="T51" s="3"/>
    </row>
    <row r="52" spans="1:20" ht="18" customHeight="1" x14ac:dyDescent="0.3">
      <c r="A52" s="3"/>
      <c r="B52" s="2301"/>
      <c r="C52" s="1706" t="s">
        <v>551</v>
      </c>
      <c r="D52" s="1707">
        <f>'R-Definição'!O110</f>
        <v>0</v>
      </c>
      <c r="E52" s="3"/>
      <c r="F52" s="752" t="s">
        <v>53</v>
      </c>
      <c r="G52" s="224">
        <f>SUM(G49:G51)</f>
        <v>250</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96.797812500000006</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57" t="s">
        <v>151</v>
      </c>
      <c r="C55" s="2194"/>
      <c r="D55" s="2157" t="s">
        <v>229</v>
      </c>
      <c r="E55" s="2224"/>
      <c r="F55" s="2224"/>
      <c r="G55" s="2224"/>
      <c r="H55" s="2224"/>
      <c r="I55" s="2224"/>
      <c r="J55" s="2224"/>
      <c r="K55" s="2224"/>
      <c r="L55" s="3"/>
      <c r="M55" s="3"/>
      <c r="N55" s="3"/>
      <c r="O55" s="3"/>
      <c r="P55" s="3"/>
      <c r="Q55" s="3"/>
      <c r="R55" s="3"/>
      <c r="S55" s="3"/>
      <c r="T55" s="3"/>
    </row>
    <row r="56" spans="1:20" ht="18" customHeight="1" x14ac:dyDescent="0.3">
      <c r="A56" s="3"/>
      <c r="B56" s="2194"/>
      <c r="C56" s="2194"/>
      <c r="D56" s="2298" t="s">
        <v>53</v>
      </c>
      <c r="E56" s="2298" t="s">
        <v>185</v>
      </c>
      <c r="F56" s="2295"/>
      <c r="G56" s="2295"/>
      <c r="H56" s="2294" t="s">
        <v>62</v>
      </c>
      <c r="I56" s="2294" t="s">
        <v>188</v>
      </c>
      <c r="J56" s="2294" t="s">
        <v>64</v>
      </c>
      <c r="K56" s="2294" t="s">
        <v>65</v>
      </c>
      <c r="L56" s="3"/>
      <c r="M56" s="3"/>
      <c r="N56" s="3"/>
      <c r="O56" s="3"/>
      <c r="P56" s="3"/>
      <c r="Q56" s="3"/>
      <c r="R56" s="3"/>
      <c r="S56" s="3"/>
      <c r="T56" s="3"/>
    </row>
    <row r="57" spans="1:20" ht="18" customHeight="1" x14ac:dyDescent="0.3">
      <c r="A57" s="3"/>
      <c r="B57" s="2297" t="s">
        <v>28</v>
      </c>
      <c r="C57" s="515" t="s">
        <v>21</v>
      </c>
      <c r="D57" s="2295"/>
      <c r="E57" s="515" t="s">
        <v>80</v>
      </c>
      <c r="F57" s="515" t="s">
        <v>87</v>
      </c>
      <c r="G57" s="515" t="s">
        <v>73</v>
      </c>
      <c r="H57" s="2295"/>
      <c r="I57" s="2295"/>
      <c r="J57" s="2295"/>
      <c r="K57" s="2295"/>
      <c r="L57" s="3"/>
      <c r="M57" s="3"/>
      <c r="N57" s="3"/>
      <c r="O57" s="3"/>
      <c r="P57" s="3"/>
      <c r="Q57" s="3"/>
      <c r="R57" s="3"/>
      <c r="S57" s="3"/>
      <c r="T57" s="3"/>
    </row>
    <row r="58" spans="1:20" ht="18" customHeight="1" x14ac:dyDescent="0.3">
      <c r="A58" s="3"/>
      <c r="B58" s="2297"/>
      <c r="C58" s="233" t="s">
        <v>74</v>
      </c>
      <c r="D58" s="223">
        <f t="shared" ref="D58:D64" si="0">SUM(E58:K58)</f>
        <v>8.1875</v>
      </c>
      <c r="E58" s="223">
        <f>'R-Definição'!M24</f>
        <v>0</v>
      </c>
      <c r="F58" s="223">
        <f>'R-Definição'!N24</f>
        <v>0</v>
      </c>
      <c r="G58" s="223">
        <f>'R-Definição'!O24</f>
        <v>8.1875</v>
      </c>
      <c r="H58" s="878"/>
      <c r="I58" s="877"/>
      <c r="J58" s="877"/>
      <c r="K58" s="877"/>
      <c r="L58" s="3"/>
      <c r="M58" s="3"/>
      <c r="N58" s="3"/>
      <c r="O58" s="3"/>
      <c r="P58" s="3"/>
      <c r="Q58" s="3"/>
      <c r="R58" s="3"/>
      <c r="S58" s="3"/>
      <c r="T58" s="3"/>
    </row>
    <row r="59" spans="1:20" ht="18" customHeight="1" x14ac:dyDescent="0.3">
      <c r="A59" s="3"/>
      <c r="B59" s="2297"/>
      <c r="C59" s="233" t="s">
        <v>29</v>
      </c>
      <c r="D59" s="223">
        <f t="shared" si="0"/>
        <v>5.5625</v>
      </c>
      <c r="E59" s="223">
        <f>'R-Definição'!M25</f>
        <v>0</v>
      </c>
      <c r="F59" s="223">
        <f>'R-Definição'!N25</f>
        <v>0</v>
      </c>
      <c r="G59" s="223">
        <f>'R-Definição'!O25</f>
        <v>5.5625</v>
      </c>
      <c r="H59" s="879"/>
      <c r="I59" s="880"/>
      <c r="J59" s="880"/>
      <c r="K59" s="880"/>
      <c r="L59" s="3"/>
      <c r="M59" s="3"/>
      <c r="N59" s="3"/>
      <c r="O59" s="3"/>
      <c r="P59" s="3"/>
      <c r="Q59" s="3"/>
      <c r="R59" s="3"/>
      <c r="S59" s="3"/>
      <c r="T59" s="3"/>
    </row>
    <row r="60" spans="1:20" ht="18" customHeight="1" x14ac:dyDescent="0.3">
      <c r="A60" s="3"/>
      <c r="B60" s="2297"/>
      <c r="C60" s="233" t="s">
        <v>78</v>
      </c>
      <c r="D60" s="223">
        <f t="shared" si="0"/>
        <v>2.875</v>
      </c>
      <c r="E60" s="223">
        <f>'R-Definição'!M26</f>
        <v>0</v>
      </c>
      <c r="F60" s="223">
        <f>'R-Definição'!N26</f>
        <v>0</v>
      </c>
      <c r="G60" s="223">
        <f>'R-Definição'!O26</f>
        <v>2.875</v>
      </c>
      <c r="H60" s="878"/>
      <c r="I60" s="877"/>
      <c r="J60" s="877"/>
      <c r="K60" s="877"/>
      <c r="L60" s="3"/>
      <c r="M60" s="3"/>
      <c r="N60" s="3"/>
      <c r="O60" s="3"/>
      <c r="P60" s="3"/>
      <c r="Q60" s="3"/>
      <c r="R60" s="3"/>
      <c r="S60" s="3"/>
      <c r="T60" s="3"/>
    </row>
    <row r="61" spans="1:20" ht="18" customHeight="1" x14ac:dyDescent="0.3">
      <c r="A61" s="3"/>
      <c r="B61" s="2297"/>
      <c r="C61" s="233" t="s">
        <v>31</v>
      </c>
      <c r="D61" s="223">
        <f t="shared" si="0"/>
        <v>1.5</v>
      </c>
      <c r="E61" s="223">
        <f>'R-Definição'!M27</f>
        <v>0</v>
      </c>
      <c r="F61" s="223">
        <f>'R-Definição'!N27</f>
        <v>0</v>
      </c>
      <c r="G61" s="223">
        <f>'R-Definição'!O27</f>
        <v>1.5</v>
      </c>
      <c r="H61" s="878"/>
      <c r="I61" s="877"/>
      <c r="J61" s="877"/>
      <c r="K61" s="877"/>
      <c r="L61" s="3"/>
      <c r="M61" s="3"/>
      <c r="N61" s="3"/>
      <c r="O61" s="3"/>
      <c r="P61" s="3"/>
      <c r="Q61" s="3"/>
      <c r="R61" s="3"/>
      <c r="S61" s="3"/>
      <c r="T61" s="3"/>
    </row>
    <row r="62" spans="1:20" ht="18" customHeight="1" x14ac:dyDescent="0.3">
      <c r="A62" s="3"/>
      <c r="B62" s="2297"/>
      <c r="C62" s="233" t="s">
        <v>32</v>
      </c>
      <c r="D62" s="223">
        <f t="shared" si="0"/>
        <v>1.4375</v>
      </c>
      <c r="E62" s="223">
        <f>'R-Definição'!M28</f>
        <v>0</v>
      </c>
      <c r="F62" s="223">
        <f>'R-Definição'!N28</f>
        <v>0</v>
      </c>
      <c r="G62" s="223">
        <f>'R-Definição'!O28</f>
        <v>1.4375</v>
      </c>
      <c r="H62" s="878"/>
      <c r="I62" s="877"/>
      <c r="J62" s="878">
        <f>'R-Definição'!O107</f>
        <v>0</v>
      </c>
      <c r="K62" s="877"/>
      <c r="L62" s="3"/>
      <c r="M62" s="3"/>
      <c r="N62" s="3"/>
      <c r="O62" s="3"/>
      <c r="P62" s="3"/>
      <c r="Q62" s="3"/>
      <c r="R62" s="3"/>
      <c r="S62" s="3"/>
      <c r="T62" s="3"/>
    </row>
    <row r="63" spans="1:20" ht="18" customHeight="1" x14ac:dyDescent="0.3">
      <c r="A63" s="3"/>
      <c r="B63" s="2297"/>
      <c r="C63" s="233" t="s">
        <v>84</v>
      </c>
      <c r="D63" s="223">
        <f t="shared" si="0"/>
        <v>0.375</v>
      </c>
      <c r="E63" s="223">
        <f>'R-Definição'!M29</f>
        <v>0</v>
      </c>
      <c r="F63" s="223">
        <f>'R-Definição'!N29</f>
        <v>0</v>
      </c>
      <c r="G63" s="223">
        <f>'R-Definição'!O29</f>
        <v>0.375</v>
      </c>
      <c r="H63" s="878"/>
      <c r="I63" s="877"/>
      <c r="J63" s="878">
        <f>'R-Definição'!O108</f>
        <v>0</v>
      </c>
      <c r="K63" s="877"/>
      <c r="L63" s="3"/>
      <c r="M63" s="3"/>
      <c r="N63" s="3"/>
      <c r="O63" s="3"/>
      <c r="P63" s="3"/>
      <c r="Q63" s="3"/>
      <c r="R63" s="3"/>
      <c r="S63" s="3"/>
      <c r="T63" s="3"/>
    </row>
    <row r="64" spans="1:20" ht="18" customHeight="1" x14ac:dyDescent="0.3">
      <c r="A64" s="3"/>
      <c r="B64" s="2297"/>
      <c r="C64" s="753" t="s">
        <v>513</v>
      </c>
      <c r="D64" s="241">
        <f t="shared" si="0"/>
        <v>19.9375</v>
      </c>
      <c r="E64" s="242">
        <f>SUM(E58:E63)</f>
        <v>0</v>
      </c>
      <c r="F64" s="242">
        <f>SUM(F58:F63)</f>
        <v>0</v>
      </c>
      <c r="G64" s="242">
        <f>SUM(G58:G63)</f>
        <v>19.9375</v>
      </c>
      <c r="H64" s="235"/>
      <c r="I64" s="517"/>
      <c r="J64" s="243">
        <f>SUM(J58:J63)</f>
        <v>0</v>
      </c>
      <c r="K64" s="517"/>
      <c r="L64" s="3"/>
      <c r="M64" s="3"/>
      <c r="N64" s="3"/>
      <c r="O64" s="3"/>
      <c r="P64" s="3"/>
      <c r="Q64" s="3"/>
      <c r="R64" s="3"/>
      <c r="S64" s="3"/>
      <c r="T64" s="3"/>
    </row>
    <row r="65" spans="1:20" ht="18" customHeight="1" x14ac:dyDescent="0.3">
      <c r="A65" s="3"/>
      <c r="B65" s="2297"/>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96"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97"/>
      <c r="C67" s="233" t="s">
        <v>233</v>
      </c>
      <c r="D67" s="223">
        <f>SUM(E67:K67)</f>
        <v>41.778562499999992</v>
      </c>
      <c r="E67" s="877"/>
      <c r="F67" s="877"/>
      <c r="G67" s="877"/>
      <c r="H67" s="878"/>
      <c r="I67" s="878">
        <f>IF('R-Definição'!I72&lt;&gt;"Cobertura de aterro sanitário",'R-Definição'!O68,0)</f>
        <v>41.778562499999992</v>
      </c>
      <c r="J67" s="877"/>
      <c r="K67" s="877"/>
      <c r="L67" s="3"/>
      <c r="M67" s="3"/>
      <c r="N67" s="3"/>
      <c r="O67" s="3"/>
      <c r="P67" s="3"/>
      <c r="Q67" s="3"/>
      <c r="R67" s="3"/>
      <c r="S67" s="3"/>
      <c r="T67" s="3"/>
    </row>
    <row r="68" spans="1:20" ht="18" customHeight="1" x14ac:dyDescent="0.3">
      <c r="A68" s="3"/>
      <c r="B68" s="2297"/>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97"/>
      <c r="C69" s="753" t="s">
        <v>554</v>
      </c>
      <c r="D69" s="241">
        <f>SUM(D66:D67)</f>
        <v>41.778562499999992</v>
      </c>
      <c r="E69" s="515"/>
      <c r="F69" s="515"/>
      <c r="G69" s="515"/>
      <c r="H69" s="235"/>
      <c r="I69" s="235">
        <f>SUM(I66:I68)</f>
        <v>41.778562499999992</v>
      </c>
      <c r="J69" s="517"/>
      <c r="K69" s="517"/>
      <c r="L69" s="3"/>
      <c r="M69" s="3"/>
      <c r="N69" s="3"/>
      <c r="O69" s="3"/>
      <c r="P69" s="3"/>
      <c r="Q69" s="3"/>
      <c r="R69" s="3"/>
      <c r="S69" s="3"/>
      <c r="T69" s="3"/>
    </row>
    <row r="70" spans="1:20" ht="18" customHeight="1" x14ac:dyDescent="0.3">
      <c r="A70" s="3"/>
      <c r="B70" s="2297"/>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97"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97"/>
      <c r="C72" s="233" t="s">
        <v>235</v>
      </c>
      <c r="D72" s="223">
        <f>SUM(E72:K72)</f>
        <v>44.887500000000003</v>
      </c>
      <c r="E72" s="877"/>
      <c r="F72" s="877"/>
      <c r="G72" s="877"/>
      <c r="H72" s="878">
        <f>'R-Definição'!O50</f>
        <v>44.887500000000003</v>
      </c>
      <c r="I72" s="877"/>
      <c r="J72" s="877"/>
      <c r="K72" s="877"/>
      <c r="L72" s="3"/>
      <c r="M72" s="3"/>
      <c r="N72" s="3"/>
      <c r="O72" s="3"/>
      <c r="P72" s="3"/>
      <c r="Q72" s="3"/>
      <c r="R72" s="3"/>
      <c r="S72" s="3"/>
      <c r="T72" s="3"/>
    </row>
    <row r="73" spans="1:20" ht="18" customHeight="1" x14ac:dyDescent="0.3">
      <c r="A73" s="3"/>
      <c r="B73" s="2297"/>
      <c r="C73" s="515" t="s">
        <v>555</v>
      </c>
      <c r="D73" s="241">
        <f>SUM(D71:D72)</f>
        <v>44.887500000000003</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20553.414375</v>
      </c>
      <c r="E74" s="873"/>
      <c r="F74" s="873"/>
      <c r="G74" s="873"/>
      <c r="H74" s="874"/>
      <c r="I74" s="873">
        <f>'R-Definição'!O69</f>
        <v>20553.414375</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3425.5690625000002</v>
      </c>
      <c r="E75" s="873"/>
      <c r="F75" s="873"/>
      <c r="G75" s="873"/>
      <c r="H75" s="874"/>
      <c r="I75" s="873">
        <f>'R-Definição'!O70</f>
        <v>3425.5690625000002</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308" t="str">
        <f>IF('R-Entrada'!D2&lt;&gt;0,'R-Entrada'!D2,"")</f>
        <v>CIRSOP - Consórcio RSU Oeste Paulista</v>
      </c>
      <c r="E2" s="2240"/>
      <c r="F2" s="2240"/>
      <c r="G2" s="2240"/>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308" t="str">
        <f>IF('R-Entrada'!D3&lt;&gt;0,'R-Entrada'!D3,"")</f>
        <v>Biodigestão c/ Prod. E. Elétrica</v>
      </c>
      <c r="E3" s="2201"/>
      <c r="F3" s="2201"/>
      <c r="G3" s="2201"/>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309" t="s">
        <v>473</v>
      </c>
      <c r="R5" s="2242"/>
      <c r="S5" s="2242"/>
      <c r="T5" s="2242"/>
      <c r="U5" s="2242"/>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68" t="str">
        <f>Apresentação!I2</f>
        <v>RC-RSU V.1.0 - 15/10/2020</v>
      </c>
      <c r="R6" s="2168"/>
      <c r="S6" s="2168"/>
      <c r="T6" s="2242"/>
      <c r="U6" s="2242"/>
      <c r="V6" s="476"/>
      <c r="W6" s="476"/>
      <c r="X6" s="476"/>
      <c r="Y6" s="2310"/>
      <c r="Z6" s="2311"/>
      <c r="AA6" s="2311"/>
      <c r="AB6" s="2311"/>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311"/>
      <c r="Z7" s="2311"/>
      <c r="AA7" s="2311"/>
      <c r="AB7" s="2311"/>
      <c r="AC7" s="476"/>
      <c r="AD7" s="476"/>
      <c r="AE7" s="476"/>
      <c r="AF7" s="476"/>
      <c r="AG7" s="476"/>
      <c r="AH7" s="476"/>
    </row>
    <row r="8" spans="1:34" ht="18" customHeight="1" x14ac:dyDescent="0.3">
      <c r="A8" s="251"/>
      <c r="B8" s="2312" t="s">
        <v>777</v>
      </c>
      <c r="C8" s="2313"/>
      <c r="D8" s="2313"/>
      <c r="E8" s="2313"/>
      <c r="F8" s="834"/>
      <c r="G8" s="834"/>
      <c r="H8" s="834"/>
      <c r="I8" s="834"/>
      <c r="J8" s="835"/>
      <c r="K8" s="438"/>
      <c r="L8" s="195" t="s">
        <v>932</v>
      </c>
      <c r="M8" s="454"/>
      <c r="N8" s="454"/>
      <c r="O8" s="454"/>
      <c r="P8" s="454"/>
      <c r="Q8" s="454"/>
      <c r="R8" s="454"/>
      <c r="S8" s="455"/>
      <c r="T8" s="498"/>
      <c r="U8" s="245"/>
      <c r="V8" s="476"/>
      <c r="W8" s="476"/>
      <c r="X8" s="476"/>
      <c r="Y8" s="2311"/>
      <c r="Z8" s="2311"/>
      <c r="AA8" s="2311"/>
      <c r="AB8" s="2311"/>
      <c r="AC8" s="476"/>
      <c r="AD8" s="476"/>
      <c r="AE8" s="476"/>
      <c r="AF8" s="476"/>
      <c r="AG8" s="476"/>
      <c r="AH8" s="476"/>
    </row>
    <row r="9" spans="1:34" ht="18" customHeight="1" x14ac:dyDescent="0.3">
      <c r="A9" s="245"/>
      <c r="B9" s="439"/>
      <c r="C9" s="802" t="s">
        <v>240</v>
      </c>
      <c r="D9" s="803" t="s">
        <v>799</v>
      </c>
      <c r="E9" s="815"/>
      <c r="F9" s="833"/>
      <c r="G9" s="639"/>
      <c r="H9" s="652"/>
      <c r="I9" s="1027">
        <f>'R-Entrada'!E14*313</f>
        <v>78250</v>
      </c>
      <c r="J9" s="255" t="s">
        <v>241</v>
      </c>
      <c r="K9" s="440"/>
      <c r="L9" s="814"/>
      <c r="M9" s="456" t="s">
        <v>242</v>
      </c>
      <c r="N9" s="456"/>
      <c r="O9" s="456"/>
      <c r="P9" s="456"/>
      <c r="Q9" s="456"/>
      <c r="R9" s="456"/>
      <c r="S9" s="457"/>
      <c r="T9" s="836"/>
      <c r="U9" s="245"/>
      <c r="V9" s="476"/>
      <c r="W9" s="476"/>
      <c r="X9" s="476"/>
      <c r="Y9" s="2311"/>
      <c r="Z9" s="2311"/>
      <c r="AA9" s="2311"/>
      <c r="AB9" s="2311"/>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8.1875</v>
      </c>
      <c r="T10" s="850" t="s">
        <v>21</v>
      </c>
      <c r="U10" s="754"/>
      <c r="V10" s="476"/>
      <c r="W10" s="476"/>
      <c r="X10" s="476"/>
      <c r="Y10" s="2311"/>
      <c r="Z10" s="2311"/>
      <c r="AA10" s="2311"/>
      <c r="AB10" s="2311"/>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8.4375</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1.5</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1.4375</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0.375</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307" t="s">
        <v>800</v>
      </c>
      <c r="AC16" s="2206"/>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v>
      </c>
      <c r="R17" s="807" t="s">
        <v>195</v>
      </c>
      <c r="S17" s="839">
        <f>Y18-(SUM(Z18:AC18))</f>
        <v>102.85</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6.375</v>
      </c>
      <c r="T18" s="852" t="s">
        <v>21</v>
      </c>
      <c r="U18" s="754"/>
      <c r="V18" s="476"/>
      <c r="W18" s="507" t="s">
        <v>247</v>
      </c>
      <c r="X18" s="786"/>
      <c r="Y18" s="254">
        <f>'R-Definição'!$D$14+'R-Definição'!$O$32</f>
        <v>102.85</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6.375</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21.795800144822596</v>
      </c>
      <c r="J33" s="255" t="s">
        <v>195</v>
      </c>
      <c r="K33" s="254">
        <f>IF(OR(AND('R-Definição'!E122="Rota atual",'R-Definição'!E123="Aterro sanitário"),'R-Definição'!E122="Rota Futura"),'R-Definição'!N95+'R-Definição'!N96+'R-Definição'!N97+'R-Definição'!N98+'R-Definição'!N99,0)</f>
        <v>26.337500000000006</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78.204199855177407</v>
      </c>
      <c r="J36" s="255" t="s">
        <v>195</v>
      </c>
      <c r="K36" s="254">
        <f>IF(K37&lt;&gt;0,0,'R-Definição'!I51)</f>
        <v>94.5</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120.83750000000001</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K78" sqref="K78"/>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326" t="s">
        <v>473</v>
      </c>
      <c r="D2" s="2174"/>
      <c r="E2" s="862"/>
      <c r="F2" s="1574" t="s">
        <v>485</v>
      </c>
      <c r="G2" s="2317" t="str">
        <f>IF('R-Definição'!D2&lt;&gt;0,'R-Definição'!D2,"")</f>
        <v>CIRSOP - Consórcio RSU Oeste Paulista</v>
      </c>
      <c r="H2" s="2318"/>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325" t="str">
        <f>Apresentação!I2</f>
        <v>RC-RSU V.1.0 - 15/10/2020</v>
      </c>
      <c r="D3" s="2325"/>
      <c r="E3" s="862"/>
      <c r="F3" s="1575" t="s">
        <v>486</v>
      </c>
      <c r="G3" s="2319" t="str">
        <f>IF('R-Definição'!D3&lt;&gt;0,'R-Definição'!D3,"")</f>
        <v>Biodigestão c/ Prod. E. Elétrica</v>
      </c>
      <c r="H3" s="2320"/>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250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720.30140335170802</v>
      </c>
      <c r="V7" s="992">
        <f>L59</f>
        <v>152.66022729867731</v>
      </c>
      <c r="W7" s="992">
        <f>L62</f>
        <v>0</v>
      </c>
      <c r="X7" s="992">
        <f>L65</f>
        <v>652.15855288656724</v>
      </c>
      <c r="Y7" s="992">
        <f>L68</f>
        <v>145.54746250472073</v>
      </c>
      <c r="Z7" s="992">
        <f>L71</f>
        <v>0</v>
      </c>
      <c r="AA7" s="992">
        <f>L74</f>
        <v>190.95287992926686</v>
      </c>
      <c r="AB7" s="1622"/>
    </row>
    <row r="8" spans="1:28" s="2017" customFormat="1" ht="17.55" customHeight="1" x14ac:dyDescent="0.3">
      <c r="A8" s="1735"/>
      <c r="B8" s="2063" t="s">
        <v>297</v>
      </c>
      <c r="C8" s="2018" t="s">
        <v>298</v>
      </c>
      <c r="D8" s="2019">
        <f>D40</f>
        <v>78000</v>
      </c>
      <c r="E8" s="1735"/>
      <c r="F8" s="2063" t="s">
        <v>562</v>
      </c>
      <c r="G8" s="2018" t="s">
        <v>292</v>
      </c>
      <c r="H8" s="2015">
        <f>O78</f>
        <v>21.817684295430375</v>
      </c>
      <c r="I8" s="1735"/>
      <c r="J8" s="1735"/>
      <c r="K8" s="2016"/>
      <c r="L8" s="1735"/>
      <c r="M8" s="1735"/>
      <c r="N8" s="1735"/>
      <c r="O8" s="1735"/>
      <c r="P8" s="1735"/>
      <c r="Q8" s="1735"/>
      <c r="R8" s="991" t="s">
        <v>300</v>
      </c>
      <c r="S8" s="1623">
        <v>0</v>
      </c>
      <c r="T8" s="993">
        <f>L52</f>
        <v>0</v>
      </c>
      <c r="U8" s="993">
        <f>L55</f>
        <v>718.00012091288465</v>
      </c>
      <c r="V8" s="993">
        <f>L58</f>
        <v>402.57273794468387</v>
      </c>
      <c r="W8" s="993">
        <f>L61</f>
        <v>0</v>
      </c>
      <c r="X8" s="993">
        <f>L64</f>
        <v>1487.9262513965955</v>
      </c>
      <c r="Y8" s="993">
        <f>L67</f>
        <v>390.67347390651656</v>
      </c>
      <c r="Z8" s="993">
        <f>L70</f>
        <v>0</v>
      </c>
      <c r="AA8" s="993">
        <f>L73</f>
        <v>303.48447436161024</v>
      </c>
      <c r="AB8" s="1622"/>
    </row>
    <row r="9" spans="1:28" s="2017" customFormat="1" ht="17.55" customHeight="1" x14ac:dyDescent="0.3">
      <c r="A9" s="1735"/>
      <c r="B9" s="2064" t="s">
        <v>558</v>
      </c>
      <c r="C9" s="2020" t="s">
        <v>298</v>
      </c>
      <c r="D9" s="2022">
        <f>D44</f>
        <v>30200.917500000003</v>
      </c>
      <c r="E9" s="1735"/>
      <c r="F9" s="2064" t="s">
        <v>936</v>
      </c>
      <c r="G9" s="2020" t="s">
        <v>292</v>
      </c>
      <c r="H9" s="2023">
        <f>IF('R-Definição'!$E$121="Existente",((D88+D89)*D44+(D89*D11))/1000000,((D85+D88)*D44+(D89*D11))/1000000)</f>
        <v>1.5100458750000003</v>
      </c>
      <c r="I9" s="1735"/>
      <c r="J9" s="1735"/>
      <c r="K9" s="2016"/>
      <c r="L9" s="1735"/>
      <c r="M9" s="1735"/>
      <c r="N9" s="1735"/>
      <c r="O9" s="1735"/>
      <c r="P9" s="1735"/>
      <c r="Q9" s="1735"/>
      <c r="R9" s="991" t="s">
        <v>301</v>
      </c>
      <c r="S9" s="1623">
        <f>L92</f>
        <v>42.8</v>
      </c>
      <c r="T9" s="992">
        <f>P53</f>
        <v>0</v>
      </c>
      <c r="U9" s="992">
        <f>P56</f>
        <v>118.96751469307694</v>
      </c>
      <c r="V9" s="992">
        <f>P59</f>
        <v>22.230390685235722</v>
      </c>
      <c r="W9" s="992">
        <f>P62</f>
        <v>0</v>
      </c>
      <c r="X9" s="992">
        <f>P65</f>
        <v>50.00776886544211</v>
      </c>
      <c r="Y9" s="992">
        <f>P68</f>
        <v>15.830180625144708</v>
      </c>
      <c r="Z9" s="992">
        <f>P71</f>
        <v>0</v>
      </c>
      <c r="AA9" s="992">
        <f>IF('R-Definição'!E121="Novo",P74,(D44+D46)*D89/D40)</f>
        <v>72.678046354566888</v>
      </c>
      <c r="AB9" s="1622"/>
    </row>
    <row r="10" spans="1:28" s="2017" customFormat="1" ht="17.55" customHeight="1" x14ac:dyDescent="0.3">
      <c r="A10" s="1735"/>
      <c r="B10" s="2063" t="s">
        <v>715</v>
      </c>
      <c r="C10" s="2018" t="s">
        <v>195</v>
      </c>
      <c r="D10" s="2024">
        <f>D45</f>
        <v>0.61280875000000001</v>
      </c>
      <c r="E10" s="1735"/>
      <c r="F10" s="2064" t="str">
        <f>IF(D24="Sim","Custo Total Rota Tecnológica COM Coleta","Custo Total Rota Tecnológica SEM Coleta")</f>
        <v>Custo Total Rota Tecnológica SEM Coleta</v>
      </c>
      <c r="G10" s="2020" t="s">
        <v>292</v>
      </c>
      <c r="H10" s="2025">
        <f>H6+H8+H9</f>
        <v>23.327730170430375</v>
      </c>
      <c r="I10" s="1735"/>
      <c r="J10" s="1735"/>
      <c r="K10" s="2016"/>
      <c r="L10" s="1735"/>
      <c r="M10" s="1735"/>
      <c r="N10" s="1735"/>
      <c r="O10" s="1735"/>
      <c r="P10" s="1735"/>
      <c r="Q10" s="1735"/>
      <c r="R10" s="991" t="s">
        <v>302</v>
      </c>
      <c r="S10" s="1623">
        <v>0</v>
      </c>
      <c r="T10" s="993">
        <f>P52</f>
        <v>0</v>
      </c>
      <c r="U10" s="993">
        <f>P55</f>
        <v>118.58742678670927</v>
      </c>
      <c r="V10" s="993">
        <f>P58</f>
        <v>58.622664213817011</v>
      </c>
      <c r="W10" s="993">
        <f>P61</f>
        <v>0</v>
      </c>
      <c r="X10" s="993">
        <f>P64</f>
        <v>114.09475769246981</v>
      </c>
      <c r="Y10" s="993">
        <f>P67</f>
        <v>42.490824305455192</v>
      </c>
      <c r="Z10" s="993">
        <f>P70</f>
        <v>0</v>
      </c>
      <c r="AA10" s="992">
        <f>IF('R-Definição'!E121="Novo",P73,D89)</f>
        <v>115.50838460103219</v>
      </c>
      <c r="AB10" s="1622"/>
    </row>
    <row r="11" spans="1:28" s="2017" customFormat="1" ht="17.55"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51.334528479498417</v>
      </c>
      <c r="W11" s="994">
        <f>IF(W12&gt;0,($L45*$D112+$L47*$D111)/(W12*312),0)</f>
        <v>0</v>
      </c>
      <c r="X11" s="994">
        <f>IF(X12&gt;0,($P42*$D114+$P45*$D117)/(X12*312),0)</f>
        <v>152.52434047309922</v>
      </c>
      <c r="Y11" s="994">
        <f>IF(Y12&gt;0,($L48*$D108+$L49*$D109)/(Y12*312),0)</f>
        <v>0</v>
      </c>
      <c r="Z11" s="994">
        <f>IF(Z12&gt;0,($P43*$D114)/(Z12*312),0)</f>
        <v>0</v>
      </c>
      <c r="AA11" s="994">
        <f>IF(AA12&gt;0,($P44*$D114+$P46*$D117)/(AA12*312),0)</f>
        <v>0</v>
      </c>
      <c r="AB11" s="1622"/>
    </row>
    <row r="12" spans="1:28" s="2017" customFormat="1" ht="17.55" customHeight="1" x14ac:dyDescent="0.3">
      <c r="A12" s="1735"/>
      <c r="B12" s="2063" t="s">
        <v>560</v>
      </c>
      <c r="C12" s="2018" t="s">
        <v>195</v>
      </c>
      <c r="D12" s="2024">
        <f>(D16)/D8</f>
        <v>8.6464214998186198E-2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23.327730170430375</v>
      </c>
      <c r="I12" s="1735"/>
      <c r="J12" s="1735"/>
      <c r="K12" s="2016"/>
      <c r="L12" s="1735"/>
      <c r="M12" s="1735"/>
      <c r="N12" s="1735"/>
      <c r="O12" s="1735"/>
      <c r="P12" s="1735"/>
      <c r="Q12" s="1735"/>
      <c r="R12" s="991" t="s">
        <v>303</v>
      </c>
      <c r="S12" s="1623">
        <f>D38</f>
        <v>250</v>
      </c>
      <c r="T12" s="992">
        <f>$H52/312</f>
        <v>0</v>
      </c>
      <c r="U12" s="992">
        <f>$H55/312</f>
        <v>250.80128205128204</v>
      </c>
      <c r="V12" s="992">
        <f>$H58/312</f>
        <v>94.802884615384613</v>
      </c>
      <c r="W12" s="992">
        <f>$H61/312</f>
        <v>0</v>
      </c>
      <c r="X12" s="992">
        <f>$H64/312</f>
        <v>109.57508012820512</v>
      </c>
      <c r="Y12" s="992">
        <f>$H67/312</f>
        <v>93.138818108974348</v>
      </c>
      <c r="Z12" s="992">
        <f>$H70/312</f>
        <v>0</v>
      </c>
      <c r="AA12" s="992">
        <f>(D44+D46)/312</f>
        <v>96.797812500000006</v>
      </c>
      <c r="AB12" s="1622"/>
    </row>
    <row r="13" spans="1:28" s="2017" customFormat="1" ht="17.55" customHeight="1" thickBot="1" x14ac:dyDescent="0.35">
      <c r="A13" s="1735"/>
      <c r="B13" s="2065" t="s">
        <v>937</v>
      </c>
      <c r="C13" s="2026" t="s">
        <v>195</v>
      </c>
      <c r="D13" s="2027">
        <f>D16/((SUM('R-Entrada'!G28:G33))*312)</f>
        <v>0.27104769591907901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299.07346372346632</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6744.2087698585237</v>
      </c>
      <c r="E16" s="65"/>
      <c r="F16" s="2063" t="s">
        <v>565</v>
      </c>
      <c r="G16" s="2031" t="s">
        <v>304</v>
      </c>
      <c r="H16" s="2015">
        <f>K78</f>
        <v>145.20640102573333</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0.32693010361080738</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14132.330914336422</v>
      </c>
      <c r="E18" s="65"/>
      <c r="F18" s="2064" t="s">
        <v>568</v>
      </c>
      <c r="G18" s="2029" t="s">
        <v>305</v>
      </c>
      <c r="H18" s="2022">
        <f>H24*1000000/D40</f>
        <v>2522.2909515947613</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15183.983506308439</v>
      </c>
      <c r="E19" s="65"/>
      <c r="F19" s="2064" t="str">
        <f>J77</f>
        <v>Reinvestimento Total Rota (cada 5 anos)</v>
      </c>
      <c r="G19" s="2033" t="s">
        <v>304</v>
      </c>
      <c r="H19" s="2034">
        <f>K77</f>
        <v>2.740472405000709</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6952.552600798057</v>
      </c>
      <c r="E20" s="65"/>
      <c r="F20" s="2066" t="s">
        <v>571</v>
      </c>
      <c r="G20" s="2035" t="s">
        <v>304</v>
      </c>
      <c r="H20" s="2036">
        <f>K75</f>
        <v>18.485135064944611</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1158758.7667996762</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196.73869422439137</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1109</v>
      </c>
      <c r="G25" s="2059" t="s">
        <v>195</v>
      </c>
      <c r="H25" s="2060">
        <f>'C-FCL Real'!C28</f>
        <v>9.611299999999999E-2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53</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-175.39070312488033</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1110</v>
      </c>
      <c r="C28" s="2033" t="s">
        <v>292</v>
      </c>
      <c r="D28" s="2047">
        <v>1</v>
      </c>
      <c r="E28" s="1735"/>
      <c r="F28" s="2064" t="str">
        <f>'C-FCL Real'!K27</f>
        <v>Índice de Retorno do Inv.: TIR</v>
      </c>
      <c r="G28" s="2033" t="s">
        <v>195</v>
      </c>
      <c r="H28" s="2048">
        <f>'C-FCL Real'!H9</f>
        <v>1.1746641375898577</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1111</v>
      </c>
      <c r="C29" s="2033" t="s">
        <v>304</v>
      </c>
      <c r="D29" s="2047">
        <v>0</v>
      </c>
      <c r="E29" s="1735"/>
      <c r="F29" s="2073" t="str">
        <f>'C-FCL Real'!O26</f>
        <v>Taxa de Lucratividade do Investimento</v>
      </c>
      <c r="G29" s="2049" t="s">
        <v>195</v>
      </c>
      <c r="H29" s="2050">
        <f>'C-FCL Real'!H14</f>
        <v>0.10850936661784727</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1112</v>
      </c>
      <c r="C30" s="2051" t="s">
        <v>304</v>
      </c>
      <c r="D30" s="2052">
        <v>0</v>
      </c>
      <c r="E30" s="1735"/>
      <c r="F30" s="2074" t="s">
        <v>955</v>
      </c>
      <c r="G30" s="2061" t="s">
        <v>311</v>
      </c>
      <c r="H30" s="2062">
        <f>D32*(D8*H33+D31*312*H31)/1000000000</f>
        <v>0.93470962415141168</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115.50838460103219</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13.501484286384008</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293.71821446670435</v>
      </c>
      <c r="E33" s="1079"/>
      <c r="F33" s="2078" t="s">
        <v>1108</v>
      </c>
      <c r="G33" s="2055" t="s">
        <v>295</v>
      </c>
      <c r="H33" s="2056">
        <v>314.66246540689212</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6744.2087698585237</v>
      </c>
      <c r="I36" s="151"/>
      <c r="J36" s="1520" t="s">
        <v>898</v>
      </c>
      <c r="K36" s="271" t="s">
        <v>298</v>
      </c>
      <c r="L36" s="1531">
        <f>('R-Resumo Bal. Massa'!F58+'R-Resumo Bal. Massa'!G58)*312*D48/D8</f>
        <v>2769.5653569011492</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0.51919384771265653</v>
      </c>
      <c r="E37" s="151"/>
      <c r="F37" s="1520" t="s">
        <v>892</v>
      </c>
      <c r="G37" s="1483" t="s">
        <v>298</v>
      </c>
      <c r="H37" s="1531">
        <f>L48</f>
        <v>0</v>
      </c>
      <c r="I37" s="151"/>
      <c r="J37" s="1520" t="s">
        <v>899</v>
      </c>
      <c r="K37" s="1483" t="s">
        <v>298</v>
      </c>
      <c r="L37" s="1531">
        <f>('R-Resumo Bal. Massa'!F59+'R-Resumo Bal. Massa'!G59)*312*D48/D8</f>
        <v>1881.6131050702463</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250</v>
      </c>
      <c r="E38" s="151"/>
      <c r="F38" s="1520" t="s">
        <v>893</v>
      </c>
      <c r="G38" s="1483" t="s">
        <v>298</v>
      </c>
      <c r="H38" s="1531">
        <f>L49</f>
        <v>14132.330914336422</v>
      </c>
      <c r="I38" s="151"/>
      <c r="J38" s="1520" t="s">
        <v>900</v>
      </c>
      <c r="K38" s="1483" t="s">
        <v>298</v>
      </c>
      <c r="L38" s="1531">
        <f>('R-Resumo Bal. Massa'!F60+'R-Resumo Bal. Massa'!G60)*312*D48/D8</f>
        <v>972.51913295765542</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6500</v>
      </c>
      <c r="E39" s="151"/>
      <c r="F39" s="1520" t="s">
        <v>894</v>
      </c>
      <c r="G39" s="1483" t="s">
        <v>298</v>
      </c>
      <c r="H39" s="1531">
        <f>L44+L45</f>
        <v>15183.983506308439</v>
      </c>
      <c r="I39" s="151"/>
      <c r="J39" s="1520" t="s">
        <v>901</v>
      </c>
      <c r="K39" s="1483" t="s">
        <v>298</v>
      </c>
      <c r="L39" s="1531">
        <f>('R-Resumo Bal. Massa'!F61+'R-Resumo Bal. Massa'!G61)*312*D48/D8</f>
        <v>507.40128676051592</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78000</v>
      </c>
      <c r="E40" s="151"/>
      <c r="F40" s="1520" t="s">
        <v>895</v>
      </c>
      <c r="G40" s="1483" t="s">
        <v>298</v>
      </c>
      <c r="H40" s="1531">
        <f>L46+L47</f>
        <v>0</v>
      </c>
      <c r="I40" s="151"/>
      <c r="J40" s="1520" t="s">
        <v>902</v>
      </c>
      <c r="K40" s="1483" t="s">
        <v>298</v>
      </c>
      <c r="L40" s="1531">
        <f>('R-Resumo Bal. Massa'!F63+'R-Resumo Bal. Massa'!G63)*312*D48/D8</f>
        <v>126.85032169012898</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6952.552600798057</v>
      </c>
      <c r="I41" s="151"/>
      <c r="J41" s="1520" t="s">
        <v>903</v>
      </c>
      <c r="K41" s="1483" t="s">
        <v>298</v>
      </c>
      <c r="L41" s="1531">
        <f>('R-Resumo Bal. Massa'!F62+'R-Resumo Bal. Massa'!G62)*312*D48/D8</f>
        <v>486.25956647882771</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1158758.7667996762</v>
      </c>
      <c r="I42" s="151"/>
      <c r="J42" s="1520" t="s">
        <v>904</v>
      </c>
      <c r="K42" s="1483" t="s">
        <v>298</v>
      </c>
      <c r="L42" s="1531">
        <f>('R-Resumo Bal. Massa'!J63)*312*D48/D8</f>
        <v>0</v>
      </c>
      <c r="M42" s="151"/>
      <c r="N42" s="1520" t="s">
        <v>922</v>
      </c>
      <c r="O42" s="1483" t="s">
        <v>306</v>
      </c>
      <c r="P42" s="1572">
        <f>IF('R-Definição'!J59&gt;0,'R-Resumo Bal. Massa'!I74*312/1000,0)*D48/D8</f>
        <v>6952.552600798057</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78000</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30200.917500000003</v>
      </c>
      <c r="E44" s="151"/>
      <c r="F44" s="1520"/>
      <c r="G44" s="1483"/>
      <c r="H44" s="1531"/>
      <c r="I44" s="151"/>
      <c r="J44" s="1520" t="s">
        <v>906</v>
      </c>
      <c r="K44" s="271" t="s">
        <v>298</v>
      </c>
      <c r="L44" s="1531">
        <f>IF('R-Definição'!I51&gt;0,('R-Definição'!I49-'R-Definição'!O53-'R-Definição'!O55)*'R-Definição'!L50/100*312,0)*D48/D8</f>
        <v>15183.983506308439</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0.61280875000000001</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1158758.7667996762</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84566.881126752647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t="str">
        <f>B48</f>
        <v>Qt Médio de Geração de RSU no Prazo do Contrato</v>
      </c>
      <c r="C49" s="1536" t="s">
        <v>21</v>
      </c>
      <c r="D49" s="1532">
        <f>D48/312</f>
        <v>271.04769591907899</v>
      </c>
      <c r="E49" s="151"/>
      <c r="F49" s="1522"/>
      <c r="G49" s="1536"/>
      <c r="H49" s="1532"/>
      <c r="I49" s="151"/>
      <c r="J49" s="1522" t="s">
        <v>911</v>
      </c>
      <c r="K49" s="1536" t="s">
        <v>298</v>
      </c>
      <c r="L49" s="1532">
        <f>'R-Resumo Bal. Massa'!I67*312*D48/D8</f>
        <v>14132.330914336422</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customHeight="1" outlineLevel="1" x14ac:dyDescent="0.3">
      <c r="A55" s="44"/>
      <c r="B55" s="1520" t="s">
        <v>583</v>
      </c>
      <c r="C55" s="1483" t="s">
        <v>760</v>
      </c>
      <c r="D55" s="1565">
        <v>0</v>
      </c>
      <c r="E55" s="194"/>
      <c r="F55" s="1097" t="s">
        <v>326</v>
      </c>
      <c r="G55" s="1097" t="str">
        <f>'C-Triagem Mec'!L2</f>
        <v>Sim</v>
      </c>
      <c r="H55" s="1097">
        <f>IF('C-Triagem Mec'!D2&gt;0,'C-Triagem Mec'!H2,0)</f>
        <v>78250</v>
      </c>
      <c r="I55" s="679"/>
      <c r="J55" s="1097" t="s">
        <v>326</v>
      </c>
      <c r="K55" s="1624">
        <f>IF('C-Triagem Mec'!$E$7="SIM",'C-Triagem Mec'!$E$19,IF('C-Triagem Mec'!$I$7="SIM",'C-Triagem Mec'!$I$19,IF('C-Triagem Mec'!$M$7="SIM",'C-Triagem Mec'!$M$19,IF('C-Triagem Mec'!$Q$7="SIM",'C-Triagem Mec'!$Q$19,IF('C-Triagem Mec'!$U$7="SIM",'C-Triagem Mec'!$U$19,0)))))</f>
        <v>56.183509461433225</v>
      </c>
      <c r="L55" s="1097">
        <f>IF('C-Triagem Mec'!$E$7="SIM",'C-Triagem Mec'!$E$20,IF('C-Triagem Mec'!$I$7="SIM",'C-Triagem Mec'!$I$20,IF('C-Triagem Mec'!$M$7="SIM",'C-Triagem Mec'!$M$20,IF('C-Triagem Mec'!$Q$7="SIM",'C-Triagem Mec'!$Q$20,IF('C-Triagem Mec'!$U$7="SIM",'C-Triagem Mec'!$U$20,0)))))</f>
        <v>718.00012091288465</v>
      </c>
      <c r="M55" s="194"/>
      <c r="N55" s="1097" t="s">
        <v>326</v>
      </c>
      <c r="O55" s="1624">
        <f>IF('C-Triagem Mec'!$E$7="SIM",'C-Triagem Mec'!$E$43,IF('C-Triagem Mec'!$I$7="SIM",'C-Triagem Mec'!$I$43,IF('C-Triagem Mec'!$M$7="SIM",'C-Triagem Mec'!$M$43,IF('C-Triagem Mec'!$Q$7="SIM",'C-Triagem Mec'!$Q$43,IF('C-Triagem Mec'!$U$7="SIM",'C-Triagem Mec'!$U$43,0)))))</f>
        <v>9.2794661460600008</v>
      </c>
      <c r="P55" s="1097">
        <f>IF('C-Triagem Mec'!$E$7="SIM",'C-Triagem Mec'!$E$42,IF('C-Triagem Mec'!$I$7="SIM",'C-Triagem Mec'!$I$42,IF('C-Triagem Mec'!$M$7="SIM",'C-Triagem Mec'!$M$42,IF('C-Triagem Mec'!$Q$7="SIM",'C-Triagem Mec'!$Q$42,IF('C-Triagem Mec'!$U$7="SIM",'C-Triagem Mec'!$U$42,0)))))</f>
        <v>118.58742678670927</v>
      </c>
      <c r="Q55" s="194"/>
      <c r="R55" s="988"/>
      <c r="S55" s="989"/>
      <c r="T55" s="989"/>
      <c r="U55" s="989"/>
      <c r="V55" s="989"/>
      <c r="W55" s="989"/>
      <c r="X55" s="989"/>
      <c r="Y55" s="989"/>
      <c r="Z55" s="1597"/>
    </row>
    <row r="56" spans="1:26" ht="17.7"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720.30140335170802</v>
      </c>
      <c r="M56" s="194"/>
      <c r="N56" s="1520" t="s">
        <v>323</v>
      </c>
      <c r="O56" s="278">
        <f>IF(AND(H55&gt;0,D98="Não"),((L36*D101)+(L37*D102)+(L38*D103)+(L39*D104)+(L40*D106)+(L41*D105))/$D$40,((L36*D101)+(L37*D102)+(L38*D103)+(L39*D104)+(L40*D106)+(L41*D105))/$D$40*(1-D99))</f>
        <v>0</v>
      </c>
      <c r="P56" s="1506">
        <f>IF(O55&gt;0,O55*1000000/$D$40,0)</f>
        <v>118.96751469307694</v>
      </c>
      <c r="Q56" s="194"/>
      <c r="R56" s="988"/>
      <c r="S56" s="989"/>
      <c r="T56" s="989"/>
      <c r="U56" s="989"/>
      <c r="V56" s="989"/>
      <c r="W56" s="989"/>
      <c r="X56" s="989"/>
      <c r="Y56" s="989"/>
      <c r="Z56" s="1597"/>
    </row>
    <row r="57" spans="1:26" ht="17.7"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1.1006181818440726</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83.683912409712477</v>
      </c>
      <c r="Q57" s="194"/>
      <c r="R57" s="988"/>
      <c r="S57" s="989"/>
      <c r="T57" s="989"/>
      <c r="U57" s="989"/>
      <c r="V57" s="989"/>
      <c r="W57" s="989"/>
      <c r="X57" s="989"/>
      <c r="Y57" s="989"/>
      <c r="Z57" s="1597"/>
    </row>
    <row r="58" spans="1:26" ht="17.7" customHeight="1" outlineLevel="1" x14ac:dyDescent="0.3">
      <c r="A58" s="43"/>
      <c r="B58" s="1520" t="s">
        <v>1115</v>
      </c>
      <c r="C58" s="1999" t="s">
        <v>195</v>
      </c>
      <c r="D58" s="1530">
        <v>0.65</v>
      </c>
      <c r="E58" s="194"/>
      <c r="F58" s="1097" t="s">
        <v>592</v>
      </c>
      <c r="G58" s="1097" t="str">
        <f>'C-Produção CDR-TM'!L2</f>
        <v>Sim</v>
      </c>
      <c r="H58" s="1097">
        <f>IF('C-Produção CDR-TM'!D2&gt;0,'C-Produção CDR-TM'!H2,0)</f>
        <v>29578.5</v>
      </c>
      <c r="I58" s="679"/>
      <c r="J58" s="1097" t="s">
        <v>592</v>
      </c>
      <c r="K58" s="1624">
        <f>IF('C-Produção CDR-TM'!$E$7="SIM",'C-Produção CDR-TM'!$E$19,IF('C-Produção CDR-TM'!$I$7="SIM",'C-Produção CDR-TM'!$I$19,IF('C-Produção CDR-TM'!$M$7="SIM",'C-Produção CDR-TM'!$M$19,IF('C-Produção CDR-TM'!$Q$7="SIM",'C-Produção CDR-TM'!$Q$19,IF('C-Produção CDR-TM'!$U$7="SIM",'C-Produção CDR-TM'!$U$19,0)))))</f>
        <v>11.907497729296832</v>
      </c>
      <c r="L58" s="1097">
        <f>IF('C-Produção CDR-TM'!$E$7="SIM",'C-Produção CDR-TM'!$E$20,IF('C-Produção CDR-TM'!$I$7="SIM",'C-Produção CDR-TM'!$I$20,IF('C-Produção CDR-TM'!$M$7="SIM",'C-Produção CDR-TM'!$M$20,IF('C-Produção CDR-TM'!$Q$7="SIM",'C-Produção CDR-TM'!$Q$20,IF('C-Produção CDR-TM'!$U$7="SIM",'C-Produção CDR-TM'!$U$20,0)))))</f>
        <v>402.57273794468387</v>
      </c>
      <c r="M58" s="194"/>
      <c r="N58" s="1097" t="s">
        <v>592</v>
      </c>
      <c r="O58" s="1624">
        <f>IF('C-Produção CDR-TM'!$E$7="SIM",'C-Produção CDR-TM'!$E$43,IF('C-Produção CDR-TM'!$I$7="SIM",'C-Produção CDR-TM'!$I$43,IF('C-Produção CDR-TM'!$M$7="SIM",'C-Produção CDR-TM'!$M$43,IF('C-Produção CDR-TM'!$Q$7="SIM",'C-Produção CDR-TM'!$Q$43,IF('C-Produção CDR-TM'!$U$7="SIM",'C-Produção CDR-TM'!$U$43,0)))))</f>
        <v>1.7339704734483865</v>
      </c>
      <c r="P58" s="1097">
        <f>IF('C-Produção CDR-TM'!$E$7="SIM",'C-Produção CDR-TM'!$E$42,IF('C-Produção CDR-TM'!$I$7="SIM",'C-Produção CDR-TM'!$I$42,IF('C-Produção CDR-TM'!$M$7="SIM",'C-Produção CDR-TM'!$M$42,IF('C-Produção CDR-TM'!$Q$7="SIM",'C-Produção CDR-TM'!$Q$42,IF('C-Produção CDR-TM'!$U$7="SIM",'C-Produção CDR-TM'!$U$42,0)))))</f>
        <v>58.622664213817011</v>
      </c>
      <c r="Q58" s="194"/>
      <c r="R58" s="988"/>
      <c r="S58" s="989"/>
      <c r="T58" s="989"/>
      <c r="U58" s="989"/>
      <c r="V58" s="989"/>
      <c r="W58" s="989"/>
      <c r="X58" s="989"/>
      <c r="Y58" s="989"/>
      <c r="Z58" s="1597"/>
    </row>
    <row r="59" spans="1:26" ht="17.7"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152.66022729867731</v>
      </c>
      <c r="M59" s="194"/>
      <c r="N59" s="1520" t="s">
        <v>323</v>
      </c>
      <c r="O59" s="278">
        <f>IF(H58&gt;0,((L44*D112)+(L46*D111))/$D$40,0)</f>
        <v>19.466645520908255</v>
      </c>
      <c r="P59" s="1504">
        <f>IF(O58&gt;0,O58*1000000/$D$40,0)</f>
        <v>22.230390685235722</v>
      </c>
      <c r="Q59" s="194"/>
      <c r="R59" s="988"/>
      <c r="S59" s="989"/>
      <c r="T59" s="989"/>
      <c r="U59" s="989"/>
      <c r="V59" s="989"/>
      <c r="W59" s="989"/>
      <c r="X59" s="989"/>
      <c r="Y59" s="989"/>
      <c r="Z59" s="1597"/>
    </row>
    <row r="60" spans="1:26" ht="17.7" customHeight="1" outlineLevel="1" x14ac:dyDescent="0.3">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825</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0.26112314702199374</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0.4032</v>
      </c>
      <c r="P60" s="1525">
        <f>IF('C-Produção CDR-TM'!$E$7="SIM",'C-Produção CDR-TM'!$E$45,IF('C-Produção CDR-TM'!$I$7="SIM",'C-Produção CDR-TM'!$I$45,IF('C-Produção CDR-TM'!$M$7="SIM",'C-Produção CDR-TM'!$M$45,IF('C-Produção CDR-TM'!$Q$7="SIM",'C-Produção CDR-TM'!$Q$45,IF('C-Produção CDR-TM'!$U$7="SIM",'C-Produção CDR-TM'!$U$45,0)))))</f>
        <v>44.991141317118391</v>
      </c>
      <c r="Q60" s="194"/>
      <c r="R60" s="988"/>
      <c r="S60" s="989"/>
      <c r="T60" s="989"/>
      <c r="U60" s="989"/>
      <c r="V60" s="989"/>
      <c r="W60" s="989"/>
      <c r="X60" s="989"/>
      <c r="Y60" s="989"/>
      <c r="Z60" s="1597"/>
    </row>
    <row r="61" spans="1:26" ht="17.7"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customHeight="1" outlineLevel="1" x14ac:dyDescent="0.3">
      <c r="A64" s="43"/>
      <c r="B64" s="1520" t="s">
        <v>601</v>
      </c>
      <c r="C64" s="1482" t="s">
        <v>328</v>
      </c>
      <c r="D64" s="1567">
        <v>10000</v>
      </c>
      <c r="E64" s="270"/>
      <c r="F64" s="1097" t="s">
        <v>329</v>
      </c>
      <c r="G64" s="1097" t="str">
        <f>'C-Biodigestão'!L2</f>
        <v>Sim</v>
      </c>
      <c r="H64" s="1097">
        <f>IF('C-Biodigestão'!D2&gt;0,'C-Biodigestão'!H2,0)</f>
        <v>34187.424999999996</v>
      </c>
      <c r="I64" s="679"/>
      <c r="J64" s="1097" t="s">
        <v>329</v>
      </c>
      <c r="K64" s="1624">
        <f>IF('C-Biodigestão'!$E$7="SIM",'C-Biodigestão'!$E$19,IF('C-Biodigestão'!$I$7="SIM",'C-Biodigestão'!$I$19,IF('C-Biodigestão'!$M$7="SIM",'C-Biodigestão'!$M$19,IF('C-Biodigestão'!$Q$7="SIM",'C-Biodigestão'!$Q$19,IF('C-Biodigestão'!$U$7="SIM",'C-Biodigestão'!$U$19,0)))))</f>
        <v>50.868367125152247</v>
      </c>
      <c r="L64" s="1097">
        <f>IF('C-Biodigestão'!$E$7="SIM",'C-Biodigestão'!$E$20,IF('C-Biodigestão'!$I$7="SIM",'C-Biodigestão'!$I$20,IF('C-Biodigestão'!$M$7="SIM",'C-Biodigestão'!$M$20,IF('C-Biodigestão'!$Q$7="SIM",'C-Biodigestão'!$Q$20,IF('C-Biodigestão'!$U$7="SIM",'C-Biodigestão'!$U$20,0)))))</f>
        <v>1487.9262513965955</v>
      </c>
      <c r="M64" s="280"/>
      <c r="N64" s="1097" t="s">
        <v>329</v>
      </c>
      <c r="O64" s="1624">
        <f>IF('C-Biodigestão'!$E$7="SIM",'C-Biodigestão'!$E$46,IF('C-Biodigestão'!$I$7="SIM",'C-Biodigestão'!$I$46,IF('C-Biodigestão'!$M$7="SIM",'C-Biodigestão'!$M$46,IF('C-Biodigestão'!$Q$7="SIM",'C-Biodigestão'!$Q$46,IF('C-Biodigestão'!$U$7="SIM",'C-Biodigestão'!$U$46,0)))))</f>
        <v>3.9006059715044845</v>
      </c>
      <c r="P64" s="1097">
        <f>IF('C-Biodigestão'!$E$7="SIM",'C-Biodigestão'!$E$45,IF('C-Biodigestão'!$I$7="SIM",'C-Biodigestão'!$I$45,IF('C-Biodigestão'!$M$7="SIM",'C-Biodigestão'!$M$45,IF('C-Biodigestão'!$Q$7="SIM",'C-Biodigestão'!$Q$45,IF('C-Biodigestão'!$U$7="SIM",'C-Biodigestão'!$U$45,0)))))</f>
        <v>114.09475769246981</v>
      </c>
      <c r="Q64" s="194"/>
      <c r="R64" s="988"/>
      <c r="S64" s="989"/>
      <c r="T64" s="989"/>
      <c r="U64" s="989"/>
      <c r="V64" s="989"/>
      <c r="W64" s="989"/>
      <c r="X64" s="989"/>
      <c r="Y64" s="989"/>
      <c r="Z64" s="1597"/>
    </row>
    <row r="65" spans="1:26" ht="17.7"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652.15855288656724</v>
      </c>
      <c r="M65" s="281"/>
      <c r="N65" s="1520" t="s">
        <v>323</v>
      </c>
      <c r="O65" s="278">
        <f>IF(H64&gt;0,((P42*D114)+(P45*D117))/$D$40,0)</f>
        <v>66.851467315365937</v>
      </c>
      <c r="P65" s="1506">
        <f>IF(O64&gt;0,O64*1000000/$D$40,0)</f>
        <v>50.00776886544211</v>
      </c>
      <c r="Q65" s="194"/>
      <c r="R65" s="988"/>
      <c r="S65" s="989"/>
      <c r="T65" s="989"/>
      <c r="U65" s="989"/>
      <c r="V65" s="989"/>
      <c r="W65" s="989"/>
      <c r="X65" s="989"/>
      <c r="Y65" s="989"/>
      <c r="Z65" s="1597"/>
    </row>
    <row r="66" spans="1:26" ht="17.7" customHeight="1" outlineLevel="1" x14ac:dyDescent="0.3">
      <c r="A66" s="37"/>
      <c r="B66" s="1520" t="s">
        <v>761</v>
      </c>
      <c r="C66" s="2323" t="s">
        <v>330</v>
      </c>
      <c r="D66" s="2324"/>
      <c r="E66" s="270"/>
      <c r="F66" s="1520" t="s">
        <v>591</v>
      </c>
      <c r="G66" s="264">
        <f>IF('C-Biodigestão'!$E$7="SIM",'C-Biodigestão'!$D$17,IF('C-Biodigestão'!$I$7="SIM",'C-Biodigestão'!$H$17,IF('C-Biodigestão'!$M$7="SIM",'C-Biodigestão'!$L$17,IF('C-Biodigestão'!$Q$7="SIM",'C-Biodigestão'!$P$17,IF('C-Biodigestão'!$U$7="SIM",'C-Biodigestão'!$T$17,"0")))))</f>
        <v>25040.130286107691</v>
      </c>
      <c r="H66" s="1558"/>
      <c r="I66" s="864"/>
      <c r="J66" s="1549" t="s">
        <v>324</v>
      </c>
      <c r="K66" s="271">
        <f>IF('C-Biodigestão'!$E$7="SIM",'C-Biodigestão'!$E$26,IF('C-Biodigestão'!$I$7="SIM",'C-Biodigestão'!$I$26,IF('C-Biodigestão'!$M$7="SIM",'C-Biodigestão'!$M$26,IF('C-Biodigestão'!$Q$7="SIM",'C-Biodigestão'!$Q$26,IF('C-Biodigestão'!$U$7="SIM",'C-Biodigestão'!$U$26,"0")))))</f>
        <v>0.84764642478422403</v>
      </c>
      <c r="L66" s="1551"/>
      <c r="M66" s="281"/>
      <c r="N66" s="1520" t="s">
        <v>325</v>
      </c>
      <c r="O66" s="278">
        <f>IF('C-Biodigestão'!$E$7="SIM",'C-Biodigestão'!$E$47,IF('C-Biodigestão'!$I$7="SIM",'C-Biodigestão'!$I$47,IF('C-Biodigestão'!$M$7="SIM",'C-Biodigestão'!$M$47,IF('C-Biodigestão'!$Q$7="SIM",'C-Biodigestão'!$Q$47,IF('C-Biodigestão'!$U$7="SIM",'C-Biodigestão'!$U$47,0)))))</f>
        <v>1.1015999999999999</v>
      </c>
      <c r="P66" s="1525">
        <f>IF('C-Biodigestão'!$E$7="SIM",'C-Biodigestão'!$E$48,IF('C-Biodigestão'!$I$7="SIM",'C-Biodigestão'!$I$48,IF('C-Biodigestão'!$M$7="SIM",'C-Biodigestão'!$M$48,IF('C-Biodigestão'!$Q$7="SIM",'C-Biodigestão'!$Q$48,IF('C-Biodigestão'!$U$7="SIM",'C-Biodigestão'!$U$48,0)))))</f>
        <v>81.87238353004021</v>
      </c>
      <c r="Q66" s="194"/>
      <c r="R66" s="1000"/>
      <c r="S66" s="1001"/>
      <c r="T66" s="1001"/>
      <c r="U66" s="1001"/>
      <c r="V66" s="1001"/>
      <c r="W66" s="1001"/>
      <c r="X66" s="1001"/>
      <c r="Y66" s="1001"/>
      <c r="Z66" s="1601"/>
    </row>
    <row r="67" spans="1:26" ht="17.7" customHeight="1" outlineLevel="1" x14ac:dyDescent="0.3">
      <c r="A67" s="46"/>
      <c r="B67" s="1520" t="s">
        <v>603</v>
      </c>
      <c r="C67" s="1483" t="s">
        <v>328</v>
      </c>
      <c r="D67" s="1567">
        <v>1250</v>
      </c>
      <c r="E67" s="269"/>
      <c r="F67" s="1097" t="s">
        <v>132</v>
      </c>
      <c r="G67" s="1097" t="str">
        <f>'C-Compostagem'!L2</f>
        <v>Sim</v>
      </c>
      <c r="H67" s="1097">
        <f>IF('C-Compostagem'!D2&gt;0,'C-Compostagem'!H2,0)</f>
        <v>29059.311249999995</v>
      </c>
      <c r="I67" s="679"/>
      <c r="J67" s="1097" t="s">
        <v>132</v>
      </c>
      <c r="K67" s="1624">
        <f>IF('C-Compostagem'!$E$7="SIM",'C-Compostagem'!$E$19,IF('C-Compostagem'!$I$7="SIM",'C-Compostagem'!$I$19,IF('C-Compostagem'!$M$7="SIM",'C-Compostagem'!$M$19,IF('C-Compostagem'!$Q$7="SIM",'C-Compostagem'!$Q$19,IF('C-Compostagem'!$U$7="SIM",'C-Compostagem'!$U$19,0)))))</f>
        <v>11.352702075368216</v>
      </c>
      <c r="L67" s="1097">
        <f>IF('C-Compostagem'!$E$7="SIM",'C-Compostagem'!$E$20,IF('C-Compostagem'!$I$7="SIM",'C-Compostagem'!$I$20,IF('C-Compostagem'!$M$7="SIM",'C-Compostagem'!$M$20,IF('C-Compostagem'!$Q$7="SIM",'C-Compostagem'!$Q$20,IF('C-Compostagem'!$U$7="SIM",'C-Compostagem'!$U$20,0)))))</f>
        <v>390.67347390651656</v>
      </c>
      <c r="M67" s="280"/>
      <c r="N67" s="1097" t="s">
        <v>132</v>
      </c>
      <c r="O67" s="1624">
        <f>IF('C-Compostagem'!$E$7="SIM",'C-Compostagem'!$E$43,IF('C-Compostagem'!$I$7="SIM",'C-Compostagem'!$I$43,IF('C-Compostagem'!$M$7="SIM",'C-Compostagem'!$M$43,IF('C-Compostagem'!$Q$7="SIM",'C-Compostagem'!$Q$43,IF('C-Compostagem'!$U$7="SIM",'C-Compostagem'!$U$43,0)))))</f>
        <v>1.2347540887612873</v>
      </c>
      <c r="P67" s="1097">
        <f>IF('C-Compostagem'!$E$7="SIM",'C-Compostagem'!$E$42,IF('C-Compostagem'!$I$7="SIM",'C-Compostagem'!$I$42,IF('C-Compostagem'!$M$7="SIM",'C-Compostagem'!$M$42,IF('C-Compostagem'!$Q$7="SIM",'C-Compostagem'!$Q$42,IF('C-Compostagem'!$U$7="SIM",'C-Compostagem'!$U$42,0)))))</f>
        <v>42.490824305455192</v>
      </c>
      <c r="Q67" s="105"/>
      <c r="R67" s="1002"/>
      <c r="S67" s="1003"/>
      <c r="T67" s="1003"/>
      <c r="U67" s="1003"/>
      <c r="V67" s="1003"/>
      <c r="W67" s="1003"/>
      <c r="X67" s="1003"/>
      <c r="Y67" s="1003"/>
      <c r="Z67" s="1602"/>
    </row>
    <row r="68" spans="1:26" ht="17.7"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145.54746250472073</v>
      </c>
      <c r="M68" s="281"/>
      <c r="N68" s="1520" t="s">
        <v>323</v>
      </c>
      <c r="O68" s="278">
        <f>IF(H67&gt;0,((L48*D108)+(L49*D109))/$D$40,0)</f>
        <v>0</v>
      </c>
      <c r="P68" s="1506">
        <f>IF(O67&gt;0,O67*1000000/$D$40,0)</f>
        <v>15.830180625144708</v>
      </c>
      <c r="Q68" s="194"/>
      <c r="R68" s="988"/>
      <c r="S68" s="989"/>
      <c r="T68" s="989"/>
      <c r="U68" s="989"/>
      <c r="V68" s="989"/>
      <c r="W68" s="989"/>
      <c r="X68" s="989"/>
      <c r="Y68" s="989"/>
      <c r="Z68" s="1597"/>
    </row>
    <row r="69" spans="1:26" ht="17.7" customHeight="1" outlineLevel="1" x14ac:dyDescent="0.3">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10188.827945470297</v>
      </c>
      <c r="H69" s="1561"/>
      <c r="I69" s="864"/>
      <c r="J69" s="1549" t="s">
        <v>324</v>
      </c>
      <c r="K69" s="271">
        <f>IF('C-Compostagem'!$E$7="SIM",'C-Compostagem'!$E$23,IF('C-Compostagem'!$I$7="SIM",'C-Compostagem'!$I$23,IF('C-Compostagem'!$M$7="SIM",'C-Compostagem'!$M$23,IF('C-Compostagem'!$Q$7="SIM",'C-Compostagem'!$Q$23,IF('C-Compostagem'!$U$7="SIM",'C-Compostagem'!$U$23,"0")))))</f>
        <v>0.53108465135041893</v>
      </c>
      <c r="L69" s="1551"/>
      <c r="M69" s="281"/>
      <c r="N69" s="1520" t="s">
        <v>325</v>
      </c>
      <c r="O69" s="278">
        <f>IF('C-Compostagem'!$E$7="SIM",'C-Compostagem'!$E$44,IF('C-Compostagem'!$I$7="SIM",'C-Compostagem'!$I$44,IF('C-Compostagem'!$M$7="SIM",'C-Compostagem'!$M$44,IF('C-Compostagem'!$Q$7="SIM",'C-Compostagem'!$Q$44,IF('C-Compostagem'!$U$7="SIM",'C-Compostagem'!$U$44,0)))))</f>
        <v>0.40249452959999998</v>
      </c>
      <c r="P69" s="1531">
        <f>IF('C-Compostagem'!$E$7="SIM",'C-Compostagem'!$E$45,IF('C-Compostagem'!$I$7="SIM",'C-Compostagem'!$I$45,IF('C-Compostagem'!$M$7="SIM",'C-Compostagem'!$M$45,IF('C-Compostagem'!$Q$7="SIM",'C-Compostagem'!$Q$45,IF('C-Compostagem'!$U$7="SIM",'C-Compostagem'!$U$45,0)))))</f>
        <v>28.640030453622245</v>
      </c>
      <c r="Q69" s="194"/>
      <c r="R69" s="988"/>
      <c r="S69" s="989"/>
      <c r="T69" s="989"/>
      <c r="U69" s="989"/>
      <c r="V69" s="989"/>
      <c r="W69" s="989"/>
      <c r="X69" s="989"/>
      <c r="Y69" s="989"/>
      <c r="Z69" s="1597"/>
    </row>
    <row r="70" spans="1:26" ht="17.7"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customHeight="1" outlineLevel="1" x14ac:dyDescent="0.3">
      <c r="A73" s="34"/>
      <c r="B73" s="1520" t="s">
        <v>609</v>
      </c>
      <c r="C73" s="1482" t="s">
        <v>327</v>
      </c>
      <c r="D73" s="1565">
        <v>53</v>
      </c>
      <c r="E73" s="194"/>
      <c r="F73" s="1097" t="s">
        <v>66</v>
      </c>
      <c r="G73" s="1097" t="str">
        <f>'C-Aterro Sanitário'!L2</f>
        <v>Sim</v>
      </c>
      <c r="H73" s="1097">
        <f>IF('C-Aterro Sanitário'!D2&gt;0,'C-Aterro Sanitário'!H2,0)</f>
        <v>49077.715312500004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14.894324634482814</v>
      </c>
      <c r="L73" s="1097">
        <f>IF('C-Aterro Sanitário'!$E$7="SIM",'C-Aterro Sanitário'!$E$19,IF('C-Aterro Sanitário'!$I$7="SIM",'C-Aterro Sanitário'!$I$19,IF('C-Aterro Sanitário'!$M$7="SIM",'C-Aterro Sanitário'!$M$19,IF('C-Aterro Sanitário'!$Q$7="SIM",'C-Aterro Sanitário'!$Q$19,IF('C-Aterro Sanitário'!$U$7="SIM",'C-Aterro Sanitário'!$U$19,0)))))</f>
        <v>303.48447436161024</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5.6688876156562173</v>
      </c>
      <c r="P73" s="1097">
        <f>IF('C-Aterro Sanitário'!$E$7="SIM",'C-Aterro Sanitário'!$E$45,IF('C-Aterro Sanitário'!$I$7="SIM",'C-Aterro Sanitário'!$I$45,IF('C-Aterro Sanitário'!$M$7="SIM",'C-Aterro Sanitário'!$M$45,IF('C-Aterro Sanitário'!$Q$7="SIM",'C-Aterro Sanitário'!$Q$45,IF('C-Aterro Sanitário'!$U$7="SIM",'C-Aterro Sanitário'!$U$45,0)))))</f>
        <v>115.50838460103219</v>
      </c>
      <c r="Q73" s="194"/>
      <c r="R73" s="988"/>
      <c r="S73" s="989"/>
      <c r="T73" s="989"/>
      <c r="U73" s="989"/>
      <c r="V73" s="989"/>
      <c r="W73" s="989"/>
      <c r="X73" s="989"/>
      <c r="Y73" s="989"/>
      <c r="Z73" s="1597"/>
    </row>
    <row r="74" spans="1:26" ht="17.7"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190.95287992926686</v>
      </c>
      <c r="M74" s="281"/>
      <c r="N74" s="1520" t="s">
        <v>323</v>
      </c>
      <c r="O74" s="278">
        <f>IF(H73&gt;0,((P44*D114+P46*D117))/$D$40,0)</f>
        <v>0</v>
      </c>
      <c r="P74" s="1506">
        <f>IF(O73&gt;0,O73*1000000/$D$40,0)</f>
        <v>72.678046354566888</v>
      </c>
      <c r="Q74" s="194"/>
      <c r="R74" s="988"/>
      <c r="S74" s="989"/>
      <c r="T74" s="989"/>
      <c r="U74" s="989"/>
      <c r="V74" s="989"/>
      <c r="W74" s="989"/>
      <c r="X74" s="989"/>
      <c r="Y74" s="989"/>
      <c r="Z74" s="1597"/>
    </row>
    <row r="75" spans="1:26" ht="17.7"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18.485135064944611</v>
      </c>
      <c r="L75" s="1531">
        <f>IF(K73&gt;0,K75*1000000/(H73*20),0)</f>
        <v>18.832513847926087</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1.5688710407887754</v>
      </c>
      <c r="P75" s="1531">
        <f>IF('C-Aterro Sanitário'!$E$7="SIM",'C-Aterro Sanitário'!$E$48,IF('C-Aterro Sanitário'!$I$7="SIM",'C-Aterro Sanitário'!$I$48,IF('C-Aterro Sanitário'!$M$7="SIM",'C-Aterro Sanitário'!$M$48,IF('C-Aterro Sanitário'!$Q$7="SIM",'C-Aterro Sanitário'!$Q$48,IF('C-Aterro Sanitário'!$U$7="SIM",'C-Aterro Sanitário'!$U$48,0)))))</f>
        <v>83.541308896732133</v>
      </c>
      <c r="Q75" s="194"/>
      <c r="R75" s="988"/>
      <c r="S75" s="989"/>
      <c r="T75" s="989"/>
      <c r="U75" s="989"/>
      <c r="V75" s="989"/>
      <c r="W75" s="989"/>
      <c r="X75" s="989"/>
      <c r="Y75" s="989"/>
      <c r="Z75" s="1597"/>
    </row>
    <row r="76" spans="1:26" ht="17.7" customHeight="1" outlineLevel="1" x14ac:dyDescent="0.3">
      <c r="A76" s="47"/>
      <c r="B76" s="1520" t="s">
        <v>612</v>
      </c>
      <c r="C76" s="1483" t="s">
        <v>923</v>
      </c>
      <c r="D76" s="2086">
        <v>1.0780000000000001</v>
      </c>
      <c r="E76" s="194"/>
      <c r="F76" s="1465" t="s">
        <v>336</v>
      </c>
      <c r="G76" s="275">
        <f>IF(K78&lt;&gt;0,(G53*K52+G56*K55+G59*K58+G62*K61+G65*K64+G68*K67+G71*K70+G74*K73)/K78,0)</f>
        <v>0.32693010361080738</v>
      </c>
      <c r="H76" s="1563"/>
      <c r="I76" s="864"/>
      <c r="J76" s="1465"/>
      <c r="K76" s="276"/>
      <c r="L76" s="1537"/>
      <c r="M76" s="281"/>
      <c r="N76" s="1520"/>
      <c r="O76" s="1481"/>
      <c r="P76" s="1538"/>
      <c r="Q76" s="194"/>
      <c r="R76" s="988"/>
      <c r="S76" s="989"/>
      <c r="T76" s="989"/>
      <c r="U76" s="989"/>
      <c r="V76" s="989"/>
      <c r="W76" s="989"/>
      <c r="X76" s="989"/>
      <c r="Y76" s="989"/>
      <c r="Z76" s="1597"/>
    </row>
    <row r="77" spans="1:26" ht="17.7" customHeight="1" outlineLevel="1" x14ac:dyDescent="0.3">
      <c r="A77" s="34"/>
      <c r="B77" s="1520" t="s">
        <v>613</v>
      </c>
      <c r="C77" s="1483" t="s">
        <v>923</v>
      </c>
      <c r="D77" s="2086">
        <v>7.26</v>
      </c>
      <c r="E77" s="194"/>
      <c r="F77" s="1465" t="s">
        <v>593</v>
      </c>
      <c r="G77" s="263">
        <f>G54+G57+G60+G63+G66+G69+G72</f>
        <v>48188.683806629648</v>
      </c>
      <c r="H77" s="1561"/>
      <c r="I77" s="864"/>
      <c r="J77" s="1552" t="s">
        <v>337</v>
      </c>
      <c r="K77" s="279">
        <f>K54+K57+K60+K63+K66+K69+K72</f>
        <v>2.740472405000709</v>
      </c>
      <c r="L77" s="1521" t="s">
        <v>338</v>
      </c>
      <c r="M77" s="281"/>
      <c r="N77" s="1520"/>
      <c r="O77" s="1481"/>
      <c r="P77" s="1538"/>
      <c r="Q77" s="194"/>
      <c r="R77" s="988"/>
      <c r="S77" s="989"/>
      <c r="T77" s="989"/>
      <c r="U77" s="989"/>
      <c r="V77" s="989"/>
      <c r="W77" s="989"/>
      <c r="X77" s="989"/>
      <c r="Y77" s="989"/>
      <c r="Z77" s="1597"/>
    </row>
    <row r="78" spans="1:26" ht="17.7" customHeight="1" outlineLevel="1" thickBot="1" x14ac:dyDescent="0.35">
      <c r="A78" s="34"/>
      <c r="B78" s="2082" t="s">
        <v>1118</v>
      </c>
      <c r="C78" s="869" t="s">
        <v>1117</v>
      </c>
      <c r="D78" s="2087">
        <v>2.2000000000000002</v>
      </c>
      <c r="E78" s="194"/>
      <c r="F78" s="2321" t="s">
        <v>615</v>
      </c>
      <c r="G78" s="2322"/>
      <c r="H78" s="1541">
        <f>'R-Resumo Bal. Massa'!D16*312</f>
        <v>78000</v>
      </c>
      <c r="I78" s="679"/>
      <c r="J78" s="1539" t="s">
        <v>339</v>
      </c>
      <c r="K78" s="1540">
        <f>K52+K55+K58+K61+K64+K67+K70+K73</f>
        <v>145.20640102573333</v>
      </c>
      <c r="L78" s="1541">
        <f>K78*1000000/H78</f>
        <v>1861.62052597094</v>
      </c>
      <c r="M78" s="280"/>
      <c r="N78" s="1539" t="s">
        <v>597</v>
      </c>
      <c r="O78" s="1540">
        <f>O52+O55+O58+O61+O64+O67+O70+O73</f>
        <v>21.817684295430375</v>
      </c>
      <c r="P78" s="1541">
        <f>O78*1000000/H78</f>
        <v>279.71390122346634</v>
      </c>
      <c r="Q78" s="194"/>
      <c r="R78" s="988"/>
      <c r="S78" s="989"/>
      <c r="T78" s="989"/>
      <c r="U78" s="989"/>
      <c r="V78" s="989"/>
      <c r="W78" s="989"/>
      <c r="X78" s="989"/>
      <c r="Y78" s="989"/>
      <c r="Z78" s="1597"/>
    </row>
    <row r="79" spans="1:26" ht="15"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Top="1" thickBot="1" x14ac:dyDescent="0.35">
      <c r="A80" s="41"/>
      <c r="B80" s="148"/>
      <c r="C80" s="261"/>
      <c r="D80" s="261"/>
      <c r="E80" s="725"/>
      <c r="Q80" s="41"/>
      <c r="R80" s="1004"/>
      <c r="S80" s="1005"/>
      <c r="T80" s="1005"/>
      <c r="U80" s="1005"/>
      <c r="V80" s="1005"/>
      <c r="W80" s="1005"/>
      <c r="X80" s="1005"/>
      <c r="Y80" s="1005"/>
      <c r="Z80" s="1603"/>
    </row>
    <row r="81" spans="1:26" ht="17.7" customHeight="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customHeight="1" outlineLevel="1" x14ac:dyDescent="0.3">
      <c r="A82" s="36"/>
      <c r="B82" s="1520" t="s">
        <v>616</v>
      </c>
      <c r="C82" s="516" t="s">
        <v>342</v>
      </c>
      <c r="D82" s="1571">
        <v>498</v>
      </c>
      <c r="E82" s="504"/>
      <c r="F82" s="1520" t="s">
        <v>717</v>
      </c>
      <c r="G82" s="1482" t="s">
        <v>292</v>
      </c>
      <c r="H82" s="1543">
        <f>((L36)*D101+(L37)*D102+(L38)*D103+(L39)*D104+(L40+L42)*D105+(L41+L43)*D106)/1000000</f>
        <v>3.9930367096024426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114.19733647155105</v>
      </c>
      <c r="Q82" s="504"/>
      <c r="R82" s="1006"/>
      <c r="S82" s="989"/>
      <c r="T82" s="989"/>
      <c r="U82" s="989"/>
      <c r="V82" s="989"/>
      <c r="W82" s="989"/>
      <c r="X82" s="989"/>
      <c r="Y82" s="989"/>
      <c r="Z82" s="1597"/>
    </row>
    <row r="83" spans="1:26" ht="17.7" customHeight="1" outlineLevel="1" x14ac:dyDescent="0.3">
      <c r="A83" s="36"/>
      <c r="B83" s="1520" t="s">
        <v>617</v>
      </c>
      <c r="C83" s="516" t="s">
        <v>342</v>
      </c>
      <c r="D83" s="1571">
        <v>0</v>
      </c>
      <c r="E83" s="504"/>
      <c r="F83" s="1520" t="s">
        <v>620</v>
      </c>
      <c r="G83" s="1482" t="s">
        <v>292</v>
      </c>
      <c r="H83" s="1543">
        <f>((L44+L45)*D112+(L46+L47)*D111)/1000000</f>
        <v>1.5183983506308441</v>
      </c>
      <c r="I83" s="151"/>
      <c r="J83" s="1520" t="s">
        <v>626</v>
      </c>
      <c r="K83" s="1482" t="s">
        <v>292</v>
      </c>
      <c r="L83" s="1543">
        <f>D83*D42/1000000</f>
        <v>0</v>
      </c>
      <c r="M83" s="504"/>
      <c r="N83" s="1520" t="s">
        <v>988</v>
      </c>
      <c r="O83" s="516" t="s">
        <v>344</v>
      </c>
      <c r="P83" s="1581">
        <f>IF(O67&lt;&gt;0,O67*1000000/(H37+H38),0)</f>
        <v>87.370872946988641</v>
      </c>
      <c r="Q83" s="504"/>
      <c r="R83" s="1006"/>
      <c r="S83" s="989"/>
      <c r="T83" s="989"/>
      <c r="U83" s="989"/>
      <c r="V83" s="989"/>
      <c r="W83" s="989"/>
      <c r="X83" s="989"/>
      <c r="Y83" s="989"/>
      <c r="Z83" s="1597"/>
    </row>
    <row r="84" spans="1:26" ht="17.7"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3.3384</v>
      </c>
      <c r="M84" s="504"/>
      <c r="N84" s="1520" t="s">
        <v>719</v>
      </c>
      <c r="O84" s="516" t="s">
        <v>345</v>
      </c>
      <c r="P84" s="1581">
        <f>IF(O52&lt;&gt;0,O52*1000000/(SUM(P36:P41)),0)</f>
        <v>0</v>
      </c>
      <c r="Q84" s="504"/>
      <c r="R84" s="1006"/>
      <c r="S84" s="989"/>
      <c r="T84" s="989"/>
      <c r="U84" s="989"/>
      <c r="V84" s="989"/>
      <c r="W84" s="989"/>
      <c r="X84" s="989"/>
      <c r="Y84" s="989"/>
      <c r="Z84" s="1597"/>
    </row>
    <row r="85" spans="1:26" ht="17.7"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1375.9162064395377</v>
      </c>
      <c r="Q85" s="504"/>
      <c r="R85" s="1006"/>
      <c r="S85" s="989"/>
      <c r="T85" s="989"/>
      <c r="U85" s="989"/>
      <c r="V85" s="989"/>
      <c r="W85" s="989"/>
      <c r="X85" s="989"/>
      <c r="Y85" s="989"/>
      <c r="Z85" s="1597"/>
    </row>
    <row r="86" spans="1:26" ht="17.7" customHeight="1" outlineLevel="1" x14ac:dyDescent="0.3">
      <c r="A86" s="36"/>
      <c r="B86" s="1520"/>
      <c r="C86" s="1722"/>
      <c r="D86" s="1572"/>
      <c r="E86" s="504"/>
      <c r="F86" s="1520" t="s">
        <v>622</v>
      </c>
      <c r="G86" s="1482" t="s">
        <v>292</v>
      </c>
      <c r="H86" s="1543">
        <f>P42*D114/1000000</f>
        <v>3.4762763003990287</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customHeight="1" outlineLevel="1" x14ac:dyDescent="0.3">
      <c r="A88" s="36"/>
      <c r="B88" s="1520" t="s">
        <v>940</v>
      </c>
      <c r="C88" s="1722" t="s">
        <v>342</v>
      </c>
      <c r="D88" s="1567">
        <v>50</v>
      </c>
      <c r="E88" s="504"/>
      <c r="F88" s="1520" t="s">
        <v>820</v>
      </c>
      <c r="G88" s="1482" t="s">
        <v>292</v>
      </c>
      <c r="H88" s="1543">
        <f>P45*D117/1000000</f>
        <v>1.7381381501995143</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customHeight="1" outlineLevel="1" thickTop="1" x14ac:dyDescent="0.3">
      <c r="A91" s="36"/>
      <c r="B91" s="1520"/>
      <c r="C91" s="1722"/>
      <c r="D91" s="1572"/>
      <c r="E91" s="504"/>
      <c r="F91" s="1555" t="s">
        <v>826</v>
      </c>
      <c r="G91" s="266" t="s">
        <v>292</v>
      </c>
      <c r="H91" s="1546">
        <f>SUM(H82:H89)</f>
        <v>10.725849510831829</v>
      </c>
      <c r="I91" s="269"/>
      <c r="J91" s="1545" t="s">
        <v>561</v>
      </c>
      <c r="K91" s="266" t="s">
        <v>292</v>
      </c>
      <c r="L91" s="1546">
        <f>SUM(L82:L85)</f>
        <v>3.3384</v>
      </c>
      <c r="M91" s="504"/>
      <c r="N91" s="269"/>
      <c r="O91" s="504"/>
      <c r="P91" s="504"/>
      <c r="Q91" s="504"/>
      <c r="R91" s="1006"/>
      <c r="S91" s="989"/>
      <c r="T91" s="989"/>
      <c r="U91" s="989"/>
      <c r="V91" s="989"/>
      <c r="W91" s="989"/>
      <c r="X91" s="989"/>
      <c r="Y91" s="989"/>
      <c r="Z91" s="1597"/>
    </row>
    <row r="92" spans="1:26" ht="17.7" customHeight="1" outlineLevel="1" x14ac:dyDescent="0.3">
      <c r="A92" s="36"/>
      <c r="B92" s="1520"/>
      <c r="C92" s="1722"/>
      <c r="D92" s="1572"/>
      <c r="E92" s="504"/>
      <c r="F92" s="1505" t="s">
        <v>347</v>
      </c>
      <c r="G92" s="1482" t="s">
        <v>342</v>
      </c>
      <c r="H92" s="1531">
        <f>H91*1000000/D40</f>
        <v>137.51089116451064</v>
      </c>
      <c r="I92" s="151"/>
      <c r="J92" s="1520" t="s">
        <v>629</v>
      </c>
      <c r="K92" s="1482" t="s">
        <v>342</v>
      </c>
      <c r="L92" s="1531">
        <f>L91*1000000/D40</f>
        <v>42.8</v>
      </c>
      <c r="M92" s="504"/>
      <c r="N92" s="504"/>
      <c r="O92" s="504"/>
      <c r="P92" s="504"/>
      <c r="Q92" s="504"/>
      <c r="R92" s="1006"/>
      <c r="S92" s="989"/>
      <c r="T92" s="989"/>
      <c r="U92" s="989"/>
      <c r="V92" s="989"/>
      <c r="W92" s="989"/>
      <c r="X92" s="989"/>
      <c r="Y92" s="989"/>
      <c r="Z92" s="1597"/>
    </row>
    <row r="93" spans="1:26" ht="15" customHeight="1" outlineLevel="1" thickBot="1" x14ac:dyDescent="0.35">
      <c r="A93" s="36"/>
      <c r="B93" s="1522"/>
      <c r="C93" s="1508"/>
      <c r="D93" s="2000"/>
      <c r="E93" s="504"/>
      <c r="F93" s="1507" t="s">
        <v>822</v>
      </c>
      <c r="G93" s="1508" t="s">
        <v>929</v>
      </c>
      <c r="H93" s="1547">
        <f>H92*($D$7*30/$D$6)</f>
        <v>2.5056831894640381</v>
      </c>
      <c r="I93" s="151"/>
      <c r="J93" s="1522" t="s">
        <v>823</v>
      </c>
      <c r="K93" s="1508" t="s">
        <v>299</v>
      </c>
      <c r="L93" s="1547">
        <f>L92*($D$7*30/$D$6)</f>
        <v>0.7798890662468384</v>
      </c>
      <c r="M93" s="504"/>
      <c r="N93" s="504"/>
      <c r="O93" s="504"/>
      <c r="P93" s="504"/>
      <c r="Q93" s="504"/>
      <c r="R93" s="1006"/>
      <c r="S93" s="989"/>
      <c r="T93" s="989"/>
      <c r="U93" s="989"/>
      <c r="V93" s="989"/>
      <c r="W93" s="989"/>
      <c r="X93" s="989"/>
      <c r="Y93" s="989"/>
      <c r="Z93" s="1597"/>
    </row>
    <row r="94" spans="1:26" s="862" customFormat="1" ht="19.95"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customHeight="1" outlineLevel="1" thickTop="1" thickBot="1" x14ac:dyDescent="0.35">
      <c r="A95" s="41"/>
      <c r="B95" s="2314" t="s">
        <v>886</v>
      </c>
      <c r="C95" s="2315"/>
      <c r="D95" s="2315"/>
      <c r="E95" s="2315"/>
      <c r="F95" s="2315"/>
      <c r="G95" s="2315"/>
      <c r="H95" s="2315"/>
      <c r="I95" s="2315"/>
      <c r="J95" s="2315"/>
      <c r="K95" s="2315"/>
      <c r="L95" s="2316"/>
      <c r="M95" s="41"/>
      <c r="N95" s="41"/>
      <c r="O95" s="41"/>
      <c r="P95" s="41"/>
      <c r="Q95" s="41"/>
      <c r="R95" s="2088"/>
      <c r="S95" s="2089"/>
      <c r="T95" s="2089"/>
      <c r="U95" s="2089"/>
      <c r="V95" s="2089"/>
      <c r="W95" s="2089"/>
      <c r="X95" s="2089"/>
      <c r="Y95" s="2089"/>
      <c r="Z95" s="2090"/>
    </row>
    <row r="96" spans="1:26" s="1717" customFormat="1" ht="10.199999999999999"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customHeight="1" outlineLevel="1" x14ac:dyDescent="0.3">
      <c r="A98" s="36"/>
      <c r="B98" s="1465" t="s">
        <v>1018</v>
      </c>
      <c r="C98" s="265" t="s">
        <v>308</v>
      </c>
      <c r="D98" s="1529" t="s">
        <v>6</v>
      </c>
      <c r="E98" s="504"/>
      <c r="F98" s="1465" t="s">
        <v>624</v>
      </c>
      <c r="G98" s="226" t="s">
        <v>292</v>
      </c>
      <c r="H98" s="1573">
        <f>O78+H9</f>
        <v>23.327730170430375</v>
      </c>
      <c r="I98" s="151"/>
      <c r="J98" s="1465" t="s">
        <v>632</v>
      </c>
      <c r="K98" s="226" t="s">
        <v>292</v>
      </c>
      <c r="L98" s="1573">
        <f>H98+L91</f>
        <v>26.666130170430375</v>
      </c>
      <c r="M98" s="504"/>
      <c r="N98" s="504"/>
      <c r="O98" s="504"/>
      <c r="P98" s="504"/>
      <c r="Q98" s="504"/>
      <c r="R98" s="1006"/>
      <c r="S98" s="989"/>
      <c r="T98" s="989"/>
      <c r="U98" s="989"/>
      <c r="V98" s="989"/>
      <c r="W98" s="989"/>
      <c r="X98" s="989"/>
      <c r="Y98" s="989"/>
      <c r="Z98" s="1597"/>
    </row>
    <row r="99" spans="1:26" ht="17.7" customHeight="1" outlineLevel="1" thickBot="1" x14ac:dyDescent="0.35">
      <c r="A99" s="36"/>
      <c r="B99" s="1520" t="s">
        <v>1019</v>
      </c>
      <c r="C99" s="1722" t="s">
        <v>195</v>
      </c>
      <c r="D99" s="1781">
        <v>1</v>
      </c>
      <c r="E99" s="504"/>
      <c r="F99" s="1520" t="s">
        <v>624</v>
      </c>
      <c r="G99" s="1482" t="s">
        <v>342</v>
      </c>
      <c r="H99" s="1579">
        <f>H98*1000000/D40</f>
        <v>299.07346372346632</v>
      </c>
      <c r="I99" s="151"/>
      <c r="J99" s="1520" t="s">
        <v>633</v>
      </c>
      <c r="K99" s="1482" t="s">
        <v>342</v>
      </c>
      <c r="L99" s="1579">
        <f>L98*1000000/D40</f>
        <v>341.87346372346633</v>
      </c>
      <c r="M99" s="504"/>
      <c r="N99" s="504"/>
      <c r="O99" s="504"/>
      <c r="P99" s="504"/>
      <c r="Q99" s="504"/>
      <c r="R99" s="1006"/>
      <c r="S99" s="989"/>
      <c r="T99" s="989"/>
      <c r="U99" s="989"/>
      <c r="V99" s="989"/>
      <c r="W99" s="989"/>
      <c r="X99" s="989"/>
      <c r="Y99" s="989"/>
      <c r="Z99" s="1597"/>
    </row>
    <row r="100" spans="1:26" ht="17.7" customHeight="1" outlineLevel="1" thickTop="1" thickBot="1" x14ac:dyDescent="0.35">
      <c r="A100" s="36"/>
      <c r="B100" s="1520" t="s">
        <v>1059</v>
      </c>
      <c r="C100" s="1728" t="s">
        <v>195</v>
      </c>
      <c r="D100" s="1530">
        <v>0.25</v>
      </c>
      <c r="E100" s="504"/>
      <c r="F100" s="1522" t="s">
        <v>824</v>
      </c>
      <c r="G100" s="1508" t="s">
        <v>929</v>
      </c>
      <c r="H100" s="1580">
        <f>H99*($D$7*30/$D$6)</f>
        <v>5.4496290738902307</v>
      </c>
      <c r="I100" s="151"/>
      <c r="J100" s="1522" t="s">
        <v>825</v>
      </c>
      <c r="K100" s="1508" t="s">
        <v>299</v>
      </c>
      <c r="L100" s="1580">
        <f>L99*($D$7*30/$D$6)</f>
        <v>6.2295181401370687</v>
      </c>
      <c r="M100" s="504"/>
      <c r="N100" s="504"/>
      <c r="O100" s="504"/>
      <c r="P100" s="504"/>
      <c r="Q100" s="504"/>
      <c r="R100" s="1006"/>
      <c r="S100" s="989"/>
      <c r="T100" s="989"/>
      <c r="U100" s="989"/>
      <c r="V100" s="989"/>
      <c r="W100" s="989"/>
      <c r="X100" s="989"/>
      <c r="Y100" s="989"/>
      <c r="Z100" s="1597"/>
    </row>
    <row r="101" spans="1:26" ht="17.7"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customHeight="1" outlineLevel="1" x14ac:dyDescent="0.3">
      <c r="B117" s="1520" t="s">
        <v>1057</v>
      </c>
      <c r="C117" s="1482" t="s">
        <v>346</v>
      </c>
      <c r="D117" s="1565">
        <v>1.5</v>
      </c>
    </row>
    <row r="118" spans="1:26" ht="15" customHeight="1" outlineLevel="1" thickBot="1" x14ac:dyDescent="0.35">
      <c r="B118" s="1522" t="s">
        <v>1058</v>
      </c>
      <c r="C118" s="1508" t="s">
        <v>346</v>
      </c>
      <c r="D118" s="1570">
        <v>1.5</v>
      </c>
    </row>
    <row r="119" spans="1:26" ht="15"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28" t="s">
        <v>971</v>
      </c>
      <c r="C2" s="2328"/>
      <c r="D2" s="2328"/>
      <c r="E2" s="2328"/>
      <c r="F2" s="2328"/>
      <c r="G2" s="2328"/>
      <c r="H2" s="2328"/>
      <c r="I2" s="2328"/>
      <c r="J2" s="2328"/>
      <c r="K2" s="2328"/>
      <c r="L2" s="2328"/>
      <c r="M2" s="2328"/>
      <c r="N2" s="458"/>
      <c r="O2" s="2327" t="s">
        <v>644</v>
      </c>
      <c r="P2" s="2327"/>
      <c r="Q2" s="2327"/>
      <c r="R2" s="2327"/>
      <c r="S2" s="2327"/>
      <c r="T2" s="2327"/>
      <c r="U2" s="2327"/>
      <c r="V2" s="2327"/>
      <c r="W2" s="2327"/>
      <c r="X2" s="2327"/>
      <c r="Y2" s="2327"/>
      <c r="Z2" s="2327"/>
      <c r="AA2" s="2327"/>
      <c r="AB2" s="473"/>
    </row>
    <row r="3" spans="1:28" s="905" customFormat="1" ht="17.7" customHeight="1" x14ac:dyDescent="0.3">
      <c r="A3" s="903"/>
      <c r="B3" s="2328"/>
      <c r="C3" s="2328"/>
      <c r="D3" s="2328"/>
      <c r="E3" s="2328"/>
      <c r="F3" s="2328"/>
      <c r="G3" s="2328"/>
      <c r="H3" s="2328"/>
      <c r="I3" s="2328"/>
      <c r="J3" s="2328"/>
      <c r="K3" s="2328"/>
      <c r="L3" s="2328"/>
      <c r="M3" s="2328"/>
      <c r="N3" s="904"/>
      <c r="O3" s="2327"/>
      <c r="P3" s="2327"/>
      <c r="Q3" s="2327"/>
      <c r="R3" s="2327"/>
      <c r="S3" s="2327"/>
      <c r="T3" s="2327"/>
      <c r="U3" s="2327"/>
      <c r="V3" s="2327"/>
      <c r="W3" s="2327"/>
      <c r="X3" s="2327"/>
      <c r="Y3" s="2327"/>
      <c r="Z3" s="2327"/>
      <c r="AA3" s="2327"/>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thickTop="1" x14ac:dyDescent="0.3">
      <c r="A5" s="458"/>
      <c r="B5" s="1501" t="s">
        <v>951</v>
      </c>
      <c r="C5" s="1502" t="s">
        <v>348</v>
      </c>
      <c r="D5" s="1503" t="s">
        <v>289</v>
      </c>
      <c r="E5" s="458"/>
      <c r="F5" s="1514" t="s">
        <v>952</v>
      </c>
      <c r="G5" s="1502" t="s">
        <v>349</v>
      </c>
      <c r="H5" s="1503" t="s">
        <v>350</v>
      </c>
      <c r="I5" s="458"/>
      <c r="J5" s="2382" t="s">
        <v>351</v>
      </c>
      <c r="K5" s="2380" t="s">
        <v>352</v>
      </c>
      <c r="L5" s="458"/>
      <c r="M5" s="459"/>
      <c r="N5" s="458"/>
      <c r="O5" s="2335" t="s">
        <v>877</v>
      </c>
      <c r="P5" s="458"/>
      <c r="Q5" s="2335" t="s">
        <v>878</v>
      </c>
      <c r="R5" s="458"/>
      <c r="S5" s="2335" t="s">
        <v>879</v>
      </c>
      <c r="T5" s="458"/>
      <c r="U5" s="2335" t="s">
        <v>880</v>
      </c>
      <c r="V5" s="458"/>
      <c r="W5" s="2335" t="s">
        <v>881</v>
      </c>
      <c r="X5" s="458"/>
      <c r="Y5" s="2335" t="s">
        <v>887</v>
      </c>
      <c r="Z5" s="458"/>
      <c r="AA5" s="458"/>
      <c r="AB5" s="473"/>
    </row>
    <row r="6" spans="1:28" s="262" customFormat="1" ht="19.95" customHeight="1" outlineLevel="1" x14ac:dyDescent="0.3">
      <c r="A6" s="458"/>
      <c r="B6" s="1685" t="s">
        <v>645</v>
      </c>
      <c r="C6" s="1646" t="s">
        <v>292</v>
      </c>
      <c r="D6" s="1661">
        <f>D7*D8/1000000</f>
        <v>24.543672301737583</v>
      </c>
      <c r="E6" s="463"/>
      <c r="F6" s="1681" t="s">
        <v>973</v>
      </c>
      <c r="G6" s="1633">
        <f>J7*(1-K7)</f>
        <v>109759.20000000001</v>
      </c>
      <c r="H6" s="1675">
        <f>G6/$G$11</f>
        <v>0.66654521075030615</v>
      </c>
      <c r="I6" s="458"/>
      <c r="J6" s="2383"/>
      <c r="K6" s="2381"/>
      <c r="L6" s="458"/>
      <c r="M6" s="468"/>
      <c r="N6" s="460"/>
      <c r="O6" s="2336"/>
      <c r="P6" s="458"/>
      <c r="Q6" s="2336"/>
      <c r="R6" s="458"/>
      <c r="S6" s="2336"/>
      <c r="T6" s="458"/>
      <c r="U6" s="2336"/>
      <c r="V6" s="458"/>
      <c r="W6" s="2336"/>
      <c r="X6" s="458"/>
      <c r="Y6" s="2336"/>
      <c r="Z6" s="458"/>
      <c r="AA6" s="458"/>
      <c r="AB6" s="473"/>
    </row>
    <row r="7" spans="1:28" s="262" customFormat="1" ht="19.95" customHeight="1" outlineLevel="1" x14ac:dyDescent="0.3">
      <c r="A7" s="458"/>
      <c r="B7" s="1681" t="s">
        <v>646</v>
      </c>
      <c r="C7" s="1644" t="s">
        <v>342</v>
      </c>
      <c r="D7" s="1662">
        <f>'R&amp;C-Painel de Controle'!H33</f>
        <v>314.66246540689212</v>
      </c>
      <c r="E7" s="463"/>
      <c r="F7" s="1681" t="s">
        <v>974</v>
      </c>
      <c r="G7" s="1633">
        <f>J7*K7</f>
        <v>27439.800000000003</v>
      </c>
      <c r="H7" s="1675">
        <f>G7/$G$11</f>
        <v>0.16663630268757654</v>
      </c>
      <c r="I7" s="458"/>
      <c r="J7" s="2339">
        <f>'R&amp;C-Painel de Controle'!D6/3</f>
        <v>137199</v>
      </c>
      <c r="K7" s="2337">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customHeight="1" outlineLevel="1" thickBot="1" x14ac:dyDescent="0.35">
      <c r="A8" s="458"/>
      <c r="B8" s="1681" t="s">
        <v>647</v>
      </c>
      <c r="C8" s="1644" t="s">
        <v>298</v>
      </c>
      <c r="D8" s="1662">
        <f>'R&amp;C-Painel de Controle'!D8</f>
        <v>78000</v>
      </c>
      <c r="E8" s="463"/>
      <c r="F8" s="1681" t="s">
        <v>975</v>
      </c>
      <c r="G8" s="1676">
        <f>J7/5</f>
        <v>27439.8</v>
      </c>
      <c r="H8" s="1675">
        <f>G8/$G$11</f>
        <v>0.16663630268757654</v>
      </c>
      <c r="I8" s="458"/>
      <c r="J8" s="2340"/>
      <c r="K8" s="2338"/>
      <c r="L8" s="458"/>
      <c r="M8" s="468"/>
      <c r="N8" s="460"/>
      <c r="O8" s="1500">
        <f>(O12-O10)/O10</f>
        <v>1.2145591636766743E-6</v>
      </c>
      <c r="P8" s="460"/>
      <c r="Q8" s="1500">
        <f>(Q12-Q10)/Q10</f>
        <v>-5.8327040398668817E-3</v>
      </c>
      <c r="R8" s="460"/>
      <c r="S8" s="1500">
        <f>(S12-S10)/S10</f>
        <v>-5.8327040398668409E-3</v>
      </c>
      <c r="T8" s="458"/>
      <c r="U8" s="1500">
        <f>(U12-U10)/U10</f>
        <v>2.2914268472023186E-2</v>
      </c>
      <c r="V8" s="458"/>
      <c r="W8" s="1500">
        <f>(W12-W10)/W10</f>
        <v>2.2914268472023186E-2</v>
      </c>
      <c r="X8" s="458"/>
      <c r="Y8" s="1628" t="s">
        <v>338</v>
      </c>
      <c r="Z8" s="458"/>
      <c r="AA8" s="458"/>
      <c r="AB8" s="473"/>
    </row>
    <row r="9" spans="1:28" s="262" customFormat="1" ht="19.95"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26.679278587892529</v>
      </c>
      <c r="R10" s="460"/>
      <c r="S10" s="265">
        <f>D8</f>
        <v>78000</v>
      </c>
      <c r="T10" s="458"/>
      <c r="U10" s="265">
        <f>D10*(1+D24)</f>
        <v>22967112.600000001</v>
      </c>
      <c r="V10" s="458"/>
      <c r="W10" s="265">
        <f>D10*(1+D24)</f>
        <v>22967112.600000001</v>
      </c>
      <c r="X10" s="458"/>
      <c r="Y10" s="1499">
        <f>Y7</f>
        <v>0.05</v>
      </c>
      <c r="Z10" s="458"/>
      <c r="AA10" s="458"/>
      <c r="AB10" s="473"/>
    </row>
    <row r="11" spans="1:28" s="262" customFormat="1" ht="19.95" customHeight="1" outlineLevel="1" thickBot="1" x14ac:dyDescent="0.35">
      <c r="A11" s="458"/>
      <c r="B11" s="1683" t="s">
        <v>721</v>
      </c>
      <c r="C11" s="1664" t="s">
        <v>357</v>
      </c>
      <c r="D11" s="1665">
        <f>D10/D8</f>
        <v>294.45016153846154</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customHeight="1" outlineLevel="1" thickTop="1" thickBot="1" x14ac:dyDescent="0.35">
      <c r="A12" s="458"/>
      <c r="B12" s="1686" t="s">
        <v>946</v>
      </c>
      <c r="C12" s="1666" t="s">
        <v>327</v>
      </c>
      <c r="D12" s="1667">
        <f>D7/D11</f>
        <v>1.0686442274740964</v>
      </c>
      <c r="E12" s="458"/>
      <c r="F12" s="458"/>
      <c r="G12" s="458"/>
      <c r="H12" s="459"/>
      <c r="I12" s="458"/>
      <c r="J12" s="459"/>
      <c r="K12" s="459"/>
      <c r="L12" s="459"/>
      <c r="M12" s="459"/>
      <c r="N12" s="458"/>
      <c r="O12" s="265">
        <f>O33</f>
        <v>164669</v>
      </c>
      <c r="P12" s="460"/>
      <c r="Q12" s="276">
        <f>Q33</f>
        <v>26.523666251892195</v>
      </c>
      <c r="R12" s="460"/>
      <c r="S12" s="265">
        <f>S33*(1+$D$17+$D$18+$D$19)</f>
        <v>77545.049084890386</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customHeight="1" outlineLevel="1" x14ac:dyDescent="0.3">
      <c r="A15" s="458"/>
      <c r="B15" s="1687" t="s">
        <v>649</v>
      </c>
      <c r="C15" s="1646" t="s">
        <v>195</v>
      </c>
      <c r="D15" s="1668">
        <v>1</v>
      </c>
      <c r="E15" s="458"/>
      <c r="F15" s="2329" t="s">
        <v>978</v>
      </c>
      <c r="G15" s="2331" t="s">
        <v>195</v>
      </c>
      <c r="H15" s="2333">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customHeight="1" outlineLevel="1" thickBot="1" x14ac:dyDescent="0.35">
      <c r="A16" s="458"/>
      <c r="B16" s="1688" t="s">
        <v>981</v>
      </c>
      <c r="C16" s="1644" t="s">
        <v>292</v>
      </c>
      <c r="D16" s="1669">
        <f>D10*D12*(1-D15)/1000000</f>
        <v>0</v>
      </c>
      <c r="E16" s="458"/>
      <c r="F16" s="2330"/>
      <c r="G16" s="2332"/>
      <c r="H16" s="2334"/>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customHeight="1" outlineLevel="1" x14ac:dyDescent="0.3">
      <c r="A20" s="458"/>
      <c r="B20" s="1687" t="s">
        <v>948</v>
      </c>
      <c r="C20" s="1646" t="s">
        <v>292</v>
      </c>
      <c r="D20" s="1673">
        <f>D10*D12*(1+D17)*(1+D18)*(1+D19)*D15/1000000</f>
        <v>26.679278587892529</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customHeight="1" outlineLevel="1" thickBot="1" x14ac:dyDescent="0.35">
      <c r="A21" s="458"/>
      <c r="B21" s="1684" t="s">
        <v>947</v>
      </c>
      <c r="C21" s="1666" t="s">
        <v>327</v>
      </c>
      <c r="D21" s="1667">
        <f>D20*1000000/D10</f>
        <v>1.1616296333171863</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customHeight="1" outlineLevel="1" thickTop="1" x14ac:dyDescent="0.3">
      <c r="A23" s="458"/>
      <c r="B23" s="1509" t="s">
        <v>950</v>
      </c>
      <c r="C23" s="1510" t="s">
        <v>348</v>
      </c>
      <c r="D23" s="1511" t="s">
        <v>289</v>
      </c>
      <c r="E23" s="458"/>
      <c r="F23" s="2371" t="s">
        <v>941</v>
      </c>
      <c r="G23" s="2372"/>
      <c r="H23" s="2373"/>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customHeight="1" outlineLevel="1" x14ac:dyDescent="0.3">
      <c r="A24" s="458"/>
      <c r="B24" s="1687" t="s">
        <v>949</v>
      </c>
      <c r="C24" s="1646" t="s">
        <v>195</v>
      </c>
      <c r="D24" s="1674">
        <v>0</v>
      </c>
      <c r="E24" s="458"/>
      <c r="F24" s="1683" t="s">
        <v>979</v>
      </c>
      <c r="G24" s="1644" t="s">
        <v>358</v>
      </c>
      <c r="H24" s="1679">
        <f>D26*(D10)/G11</f>
        <v>162.0178114366081</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customHeight="1" outlineLevel="1" thickBot="1" x14ac:dyDescent="0.35">
      <c r="A25" s="458"/>
      <c r="B25" s="1683" t="s">
        <v>982</v>
      </c>
      <c r="C25" s="1644" t="s">
        <v>292</v>
      </c>
      <c r="D25" s="1669">
        <f>D20</f>
        <v>26.679278587892529</v>
      </c>
      <c r="E25" s="458"/>
      <c r="F25" s="1684" t="s">
        <v>980</v>
      </c>
      <c r="G25" s="1666" t="s">
        <v>359</v>
      </c>
      <c r="H25" s="1680">
        <f>H24/12</f>
        <v>13.501484286384008</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customHeight="1" outlineLevel="1" thickTop="1" thickBot="1" x14ac:dyDescent="0.35">
      <c r="A26" s="458"/>
      <c r="B26" s="1684" t="s">
        <v>983</v>
      </c>
      <c r="C26" s="1666" t="s">
        <v>327</v>
      </c>
      <c r="D26" s="1667">
        <f>(D25*1000000/(D8*D11))*(1-D24)</f>
        <v>1.1616296333171863</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thickTop="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62" t="s">
        <v>964</v>
      </c>
      <c r="C29" s="2363"/>
      <c r="D29" s="2363"/>
      <c r="E29" s="2364"/>
      <c r="F29" s="458"/>
      <c r="G29" s="458"/>
      <c r="H29" s="459"/>
      <c r="I29" s="458"/>
      <c r="J29" s="459"/>
      <c r="K29" s="2343" t="s">
        <v>360</v>
      </c>
      <c r="L29" s="2344"/>
      <c r="M29" s="2345"/>
      <c r="N29" s="458"/>
      <c r="O29" s="2367" t="s">
        <v>763</v>
      </c>
      <c r="P29" s="2368"/>
      <c r="Q29" s="2368"/>
      <c r="R29" s="2368"/>
      <c r="S29" s="2368"/>
      <c r="T29" s="2368"/>
      <c r="U29" s="2368"/>
      <c r="V29" s="2368"/>
      <c r="W29" s="2368"/>
      <c r="X29" s="2368"/>
      <c r="Y29" s="2368"/>
      <c r="Z29" s="2368"/>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85" t="s">
        <v>965</v>
      </c>
      <c r="C31" s="2386"/>
      <c r="D31" s="2386"/>
      <c r="E31" s="2386"/>
      <c r="F31" s="2386"/>
      <c r="G31" s="2386"/>
      <c r="H31" s="2386"/>
      <c r="I31" s="2386"/>
      <c r="J31" s="2386"/>
      <c r="K31" s="2386"/>
      <c r="L31" s="1634" t="s">
        <v>361</v>
      </c>
      <c r="M31" s="1634" t="s">
        <v>362</v>
      </c>
      <c r="N31" s="458"/>
      <c r="O31" s="2341" t="s">
        <v>650</v>
      </c>
      <c r="P31" s="458"/>
      <c r="Q31" s="2341" t="s">
        <v>363</v>
      </c>
      <c r="R31" s="458"/>
      <c r="S31" s="2341" t="s">
        <v>651</v>
      </c>
      <c r="T31" s="458"/>
      <c r="U31" s="2341" t="s">
        <v>652</v>
      </c>
      <c r="V31" s="458"/>
      <c r="W31" s="2341" t="s">
        <v>652</v>
      </c>
      <c r="X31" s="458"/>
      <c r="Y31" s="2341" t="s">
        <v>463</v>
      </c>
      <c r="Z31" s="458"/>
      <c r="AA31" s="458"/>
      <c r="AB31" s="473"/>
    </row>
    <row r="32" spans="1:28" s="262" customFormat="1" ht="19.95" customHeight="1" x14ac:dyDescent="0.3">
      <c r="A32" s="458"/>
      <c r="B32" s="2387"/>
      <c r="C32" s="2386"/>
      <c r="D32" s="2386"/>
      <c r="E32" s="2386"/>
      <c r="F32" s="2386"/>
      <c r="G32" s="2386"/>
      <c r="H32" s="2386"/>
      <c r="I32" s="2386"/>
      <c r="J32" s="2386"/>
      <c r="K32" s="2386"/>
      <c r="L32" s="1635">
        <f>H24</f>
        <v>162.0178114366081</v>
      </c>
      <c r="M32" s="1636">
        <f>H25</f>
        <v>13.501484286384008</v>
      </c>
      <c r="N32" s="461"/>
      <c r="O32" s="2224"/>
      <c r="P32" s="461"/>
      <c r="Q32" s="2224"/>
      <c r="R32" s="461"/>
      <c r="S32" s="2224"/>
      <c r="T32" s="458"/>
      <c r="U32" s="2224"/>
      <c r="V32" s="458"/>
      <c r="W32" s="2224"/>
      <c r="X32" s="458"/>
      <c r="Y32" s="2342"/>
      <c r="Z32" s="458"/>
      <c r="AA32" s="458"/>
      <c r="AB32" s="473"/>
    </row>
    <row r="33" spans="1:28" s="262" customFormat="1" ht="15" customHeight="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26.523666251892195</v>
      </c>
      <c r="R33" s="458"/>
      <c r="S33" s="265">
        <f>12*S34</f>
        <v>71470.091322479624</v>
      </c>
      <c r="T33" s="458" t="s">
        <v>364</v>
      </c>
      <c r="U33" s="265">
        <f>12*U34</f>
        <v>23493387.184143588</v>
      </c>
      <c r="V33" s="458" t="s">
        <v>365</v>
      </c>
      <c r="W33" s="265">
        <f>12*W34</f>
        <v>23493387.184143588</v>
      </c>
      <c r="X33" s="458" t="s">
        <v>365</v>
      </c>
      <c r="Y33" s="2369">
        <v>0.1</v>
      </c>
      <c r="Z33" s="458"/>
      <c r="AA33" s="458"/>
      <c r="AB33" s="473"/>
    </row>
    <row r="34" spans="1:28" s="262" customFormat="1" ht="34.950000000000003" customHeight="1" outlineLevel="1" x14ac:dyDescent="0.3">
      <c r="A34" s="458"/>
      <c r="B34" s="2365" t="s">
        <v>366</v>
      </c>
      <c r="C34" s="2366"/>
      <c r="D34" s="2366"/>
      <c r="E34" s="2366"/>
      <c r="F34" s="2366"/>
      <c r="G34" s="2366"/>
      <c r="H34" s="2366"/>
      <c r="I34" s="2366"/>
      <c r="J34" s="2366"/>
      <c r="K34" s="2366"/>
      <c r="L34" s="2366"/>
      <c r="M34" s="2366"/>
      <c r="N34" s="461"/>
      <c r="O34" s="883"/>
      <c r="P34" s="461"/>
      <c r="Q34" s="883"/>
      <c r="R34" s="461"/>
      <c r="S34" s="265">
        <f>S36+S49+S62+S75+S88</f>
        <v>5955.8409435399681</v>
      </c>
      <c r="T34" s="458" t="s">
        <v>367</v>
      </c>
      <c r="U34" s="265">
        <f>U36+U49+U62+U75+U88</f>
        <v>1957782.2653452989</v>
      </c>
      <c r="V34" s="458" t="s">
        <v>368</v>
      </c>
      <c r="W34" s="265">
        <f>W36+W49+W62+W75+W88</f>
        <v>1957782.2653452989</v>
      </c>
      <c r="X34" s="458" t="s">
        <v>368</v>
      </c>
      <c r="Y34" s="2370"/>
      <c r="Z34" s="458"/>
      <c r="AA34" s="458"/>
      <c r="AB34" s="473"/>
    </row>
    <row r="35" spans="1:28" s="262" customFormat="1" ht="25.2" customHeight="1" outlineLevel="1" x14ac:dyDescent="0.3">
      <c r="A35" s="458"/>
      <c r="B35" s="2351" t="s">
        <v>369</v>
      </c>
      <c r="C35" s="2358"/>
      <c r="D35" s="2358"/>
      <c r="E35" s="2359"/>
      <c r="F35" s="2358"/>
      <c r="G35" s="2358"/>
      <c r="H35" s="2358"/>
      <c r="I35" s="2359"/>
      <c r="J35" s="2358"/>
      <c r="K35" s="2358"/>
      <c r="L35" s="2358"/>
      <c r="M35" s="2358"/>
      <c r="N35" s="461"/>
      <c r="O35" s="885">
        <f>G9</f>
        <v>25</v>
      </c>
      <c r="P35" s="884"/>
      <c r="Q35" s="888"/>
      <c r="R35" s="461"/>
      <c r="S35" s="883"/>
      <c r="T35" s="458"/>
      <c r="U35" s="892"/>
      <c r="V35" s="458"/>
      <c r="W35" s="892"/>
      <c r="X35" s="458"/>
      <c r="Y35" s="283"/>
      <c r="Z35" s="458"/>
      <c r="AA35" s="458"/>
      <c r="AB35" s="473"/>
    </row>
    <row r="36" spans="1:28" s="262" customFormat="1" ht="36" customHeight="1" outlineLevel="1" x14ac:dyDescent="0.3">
      <c r="A36" s="458"/>
      <c r="B36" s="2351" t="s">
        <v>370</v>
      </c>
      <c r="C36" s="2351" t="s">
        <v>371</v>
      </c>
      <c r="D36" s="2353"/>
      <c r="E36" s="1515"/>
      <c r="F36" s="2374" t="s">
        <v>372</v>
      </c>
      <c r="G36" s="2358"/>
      <c r="H36" s="2375"/>
      <c r="I36" s="881"/>
      <c r="J36" s="2354" t="s">
        <v>970</v>
      </c>
      <c r="K36" s="2355"/>
      <c r="L36" s="2355"/>
      <c r="M36" s="2355"/>
      <c r="N36" s="458"/>
      <c r="O36" s="265">
        <f>O39+O41+O42+O43+O44+O45</f>
        <v>25</v>
      </c>
      <c r="P36" s="467"/>
      <c r="Q36" s="889">
        <f>Q39+Q41+Q42+Q43+Q44+Q45</f>
        <v>315.17527381027662</v>
      </c>
      <c r="R36" s="458"/>
      <c r="S36" s="2356">
        <f>IF(AND(Q36&lt;&gt;0,O36&lt;&gt;0),Q36/(1+$D$17+$D$18+$D$19)/(($D$25*1000000/$D$8)),0)</f>
        <v>0.84926440364182365</v>
      </c>
      <c r="T36" s="2360" t="s">
        <v>373</v>
      </c>
      <c r="U36" s="2356">
        <f>U39+U41+U42+U43+U44+U45</f>
        <v>250.06604084120022</v>
      </c>
      <c r="V36" s="467" t="s">
        <v>374</v>
      </c>
      <c r="W36" s="2356">
        <f>W39*O39+W41*O41+W42*O42+W43*O43+W44*O44+W45*O45</f>
        <v>250.06604084120019</v>
      </c>
      <c r="X36" s="467" t="s">
        <v>374</v>
      </c>
      <c r="Y36" s="865" t="s">
        <v>375</v>
      </c>
      <c r="Z36" s="458"/>
      <c r="AA36" s="458"/>
      <c r="AB36" s="473"/>
    </row>
    <row r="37" spans="1:28" s="262" customFormat="1" ht="24" customHeight="1" outlineLevel="1" x14ac:dyDescent="0.3">
      <c r="A37" s="458"/>
      <c r="B37" s="2352"/>
      <c r="C37" s="1637" t="s">
        <v>376</v>
      </c>
      <c r="D37" s="1638" t="s">
        <v>377</v>
      </c>
      <c r="E37" s="1516"/>
      <c r="F37" s="2376"/>
      <c r="G37" s="2358"/>
      <c r="H37" s="2375"/>
      <c r="I37" s="882"/>
      <c r="J37" s="2377" t="s">
        <v>378</v>
      </c>
      <c r="K37" s="2378"/>
      <c r="L37" s="2379" t="s">
        <v>379</v>
      </c>
      <c r="M37" s="2378"/>
      <c r="N37" s="458"/>
      <c r="O37" s="886" t="s">
        <v>380</v>
      </c>
      <c r="P37" s="467"/>
      <c r="Q37" s="890">
        <v>0.5</v>
      </c>
      <c r="R37" s="458"/>
      <c r="S37" s="2357"/>
      <c r="T37" s="2361"/>
      <c r="U37" s="2357"/>
      <c r="V37" s="467"/>
      <c r="W37" s="2384"/>
      <c r="X37" s="467"/>
      <c r="Y37" s="893">
        <f>$Y$33</f>
        <v>0.1</v>
      </c>
      <c r="Z37" s="458"/>
      <c r="AA37" s="458"/>
      <c r="AB37" s="473"/>
    </row>
    <row r="38" spans="1:28" s="262" customFormat="1" ht="24" customHeight="1" outlineLevel="1" x14ac:dyDescent="0.3">
      <c r="A38" s="458"/>
      <c r="B38" s="2346">
        <v>1</v>
      </c>
      <c r="C38" s="2346">
        <v>1</v>
      </c>
      <c r="D38" s="2349">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customHeight="1" outlineLevel="1" x14ac:dyDescent="0.3">
      <c r="A39" s="458"/>
      <c r="B39" s="2347"/>
      <c r="C39" s="2348"/>
      <c r="D39" s="2350"/>
      <c r="E39" s="882"/>
      <c r="F39" s="1694" t="s">
        <v>338</v>
      </c>
      <c r="G39" s="1695">
        <v>5</v>
      </c>
      <c r="H39" s="1696">
        <v>0.35</v>
      </c>
      <c r="I39" s="1516"/>
      <c r="J39" s="1697">
        <f>$L$32*H39*$B$38*$C$38</f>
        <v>56.706234002812828</v>
      </c>
      <c r="K39" s="1698">
        <f>$M$32*H39*$B$38*$C$38</f>
        <v>4.7255195002344026</v>
      </c>
      <c r="L39" s="1697">
        <f>J39*$D$38</f>
        <v>70.882792503516029</v>
      </c>
      <c r="M39" s="1698">
        <f>K39*$D$38</f>
        <v>5.906899375293003</v>
      </c>
      <c r="N39" s="458"/>
      <c r="O39" s="887">
        <v>5</v>
      </c>
      <c r="P39" s="467"/>
      <c r="Q39" s="286">
        <f>O39*$Q$37*M39+O39*(1-$Q$37)*K39</f>
        <v>26.581047188818513</v>
      </c>
      <c r="R39" s="458"/>
      <c r="S39" s="891">
        <f>IF(AND(Q39&lt;&gt;0,O39&lt;&gt;0),Q39/(1+$D$17+$D$18+$D$19)/O39/30/(($D$25*1000000/$D$8))*1000,0)</f>
        <v>0.47749805827251124</v>
      </c>
      <c r="T39" s="467" t="s">
        <v>382</v>
      </c>
      <c r="U39" s="870">
        <f>S39*O39*30*$D$11*(1+$D$24)/1000</f>
        <v>21.089907058896397</v>
      </c>
      <c r="V39" s="467" t="s">
        <v>383</v>
      </c>
      <c r="W39" s="870">
        <f>IF(O39&lt;&gt;0,U39/O39,0)</f>
        <v>4.2179814117792791</v>
      </c>
      <c r="X39" s="467" t="s">
        <v>384</v>
      </c>
      <c r="Y39" s="287" t="str">
        <f>IF(O39=0,"-", IF(W39&lt;=(G39*(1+$Y$37)),"OK", "NOK"))</f>
        <v>OK</v>
      </c>
      <c r="Z39" s="897"/>
      <c r="AA39" s="898">
        <f>IF(OR(Y39="OK",Y39="-"),1,0)</f>
        <v>1</v>
      </c>
      <c r="AB39" s="473"/>
    </row>
    <row r="40" spans="1:28" s="262" customFormat="1" ht="24" customHeight="1" outlineLevel="1" x14ac:dyDescent="0.3">
      <c r="A40" s="458"/>
      <c r="B40" s="2347"/>
      <c r="C40" s="2348"/>
      <c r="D40" s="2350"/>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customHeight="1" outlineLevel="1" x14ac:dyDescent="0.3">
      <c r="A41" s="458"/>
      <c r="B41" s="2347"/>
      <c r="C41" s="2348"/>
      <c r="D41" s="2350"/>
      <c r="E41" s="882"/>
      <c r="F41" s="1694">
        <f>G39</f>
        <v>5</v>
      </c>
      <c r="G41" s="1695">
        <v>15</v>
      </c>
      <c r="H41" s="1696">
        <v>0.06</v>
      </c>
      <c r="I41" s="1516"/>
      <c r="J41" s="1697">
        <f>$L$32*(H39+(G41-F41)*H41)*$B$38*$C$38</f>
        <v>153.91692086477769</v>
      </c>
      <c r="K41" s="1698">
        <f>$M$32*(H39+(G41-F41)*H41)*$B$38*$C$38</f>
        <v>12.826410072064807</v>
      </c>
      <c r="L41" s="1697">
        <f t="shared" ref="L41:M45" si="0">J41*$D$38</f>
        <v>192.39615108097212</v>
      </c>
      <c r="M41" s="1698">
        <f t="shared" si="0"/>
        <v>16.033012590081007</v>
      </c>
      <c r="N41" s="458"/>
      <c r="O41" s="887">
        <v>20</v>
      </c>
      <c r="P41" s="467"/>
      <c r="Q41" s="286">
        <f>O41*$Q$37*M41+O41*(1-$Q$37)*K41</f>
        <v>288.59422662145812</v>
      </c>
      <c r="R41" s="458"/>
      <c r="S41" s="891">
        <f>IF(AND(Q41&lt;&gt;0,O41&lt;&gt;0),Q41/(1+$D$17+$D$18+$D$19)/O41/30/(($D$25*1000000/$D$8))*1000,0)</f>
        <v>1.2960661581682451</v>
      </c>
      <c r="T41" s="467" t="s">
        <v>382</v>
      </c>
      <c r="U41" s="870">
        <f>S41*O41*30*$D$11*(1+$D$24)/1000</f>
        <v>228.97613378230383</v>
      </c>
      <c r="V41" s="467" t="s">
        <v>383</v>
      </c>
      <c r="W41" s="870">
        <f>IF(O41&lt;&gt;0,U41/O41,0)</f>
        <v>11.448806689115191</v>
      </c>
      <c r="X41" s="467" t="s">
        <v>384</v>
      </c>
      <c r="Y41" s="265" t="str">
        <f>IF(O41=0,"-",IF(AND(((F41*(1-$Y$37))&lt;W41),(W41&lt;(G41*(1+$Y$37)))),"OK", "NOK"))</f>
        <v>OK</v>
      </c>
      <c r="Z41" s="897"/>
      <c r="AA41" s="898">
        <f>IF(OR(Y41="OK",Y41="-"),1,0)</f>
        <v>1</v>
      </c>
      <c r="AB41" s="473"/>
    </row>
    <row r="42" spans="1:28" s="262" customFormat="1" ht="24" customHeight="1" outlineLevel="1" x14ac:dyDescent="0.3">
      <c r="A42" s="458"/>
      <c r="B42" s="2347"/>
      <c r="C42" s="2348"/>
      <c r="D42" s="2350"/>
      <c r="E42" s="882"/>
      <c r="F42" s="1694">
        <f>G41</f>
        <v>15</v>
      </c>
      <c r="G42" s="1695">
        <v>25</v>
      </c>
      <c r="H42" s="1696">
        <v>0.05</v>
      </c>
      <c r="I42" s="1516"/>
      <c r="J42" s="1697">
        <f>$L$32*(H39+(G41-F41)*H41+(G42-F42)*H42)*$B$38*$C$38</f>
        <v>234.92582658308174</v>
      </c>
      <c r="K42" s="1698">
        <f>$M$32*(H39+(G41-F41)*H41+(G42-F42)*H42)*$B$38*$C$38</f>
        <v>19.57715221525681</v>
      </c>
      <c r="L42" s="1697">
        <f t="shared" si="0"/>
        <v>293.65728322885218</v>
      </c>
      <c r="M42" s="1698">
        <f t="shared" si="0"/>
        <v>24.47144026907101</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customHeight="1" outlineLevel="1" x14ac:dyDescent="0.3">
      <c r="A43" s="458"/>
      <c r="B43" s="2347"/>
      <c r="C43" s="2348"/>
      <c r="D43" s="2350"/>
      <c r="E43" s="882"/>
      <c r="F43" s="1694">
        <f>G42</f>
        <v>25</v>
      </c>
      <c r="G43" s="1695">
        <v>35</v>
      </c>
      <c r="H43" s="1696">
        <v>3.5000000000000003E-2</v>
      </c>
      <c r="I43" s="1516"/>
      <c r="J43" s="1697">
        <f>$L$32*(H39+(G41-F41)*H41+(G42-F42)*H42+(G43-F43)*H43)*$B$38*$C$38</f>
        <v>291.63206058589458</v>
      </c>
      <c r="K43" s="1698">
        <f>$M$32*(H39+(G41-F41)*H41+(G42-F42)*H42+(G43-F43)*H43)*$B$38*$C$38</f>
        <v>24.302671715491215</v>
      </c>
      <c r="L43" s="1697">
        <f t="shared" si="0"/>
        <v>364.54007573236822</v>
      </c>
      <c r="M43" s="1698">
        <f t="shared" si="0"/>
        <v>30.378339644364019</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customHeight="1" outlineLevel="1" x14ac:dyDescent="0.3">
      <c r="A44" s="458"/>
      <c r="B44" s="2347"/>
      <c r="C44" s="2348"/>
      <c r="D44" s="2350"/>
      <c r="E44" s="882"/>
      <c r="F44" s="1694">
        <f>G43</f>
        <v>35</v>
      </c>
      <c r="G44" s="1695">
        <v>50</v>
      </c>
      <c r="H44" s="1696">
        <f>0.03</f>
        <v>0.03</v>
      </c>
      <c r="I44" s="1516"/>
      <c r="J44" s="1697">
        <f>$L$32*(H39+(G41-F41)*H41+(G42-F42)*H42+(G43-F43)*H43+(G44-F44)*H44)*$B$38*$C$38</f>
        <v>364.54007573236822</v>
      </c>
      <c r="K44" s="1698">
        <f>$M$32*(H39+(G41-F41)*H41+(G42-F42)*H42+(G43-F43)*H43+(G44-F44)*H44)*$B$38*$C$38</f>
        <v>30.378339644364019</v>
      </c>
      <c r="L44" s="1697">
        <f t="shared" si="0"/>
        <v>455.67509466546028</v>
      </c>
      <c r="M44" s="1698">
        <f t="shared" si="0"/>
        <v>37.972924555455023</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customHeight="1" outlineLevel="1" x14ac:dyDescent="0.3">
      <c r="A45" s="458"/>
      <c r="B45" s="2347"/>
      <c r="C45" s="2348"/>
      <c r="D45" s="2350"/>
      <c r="E45" s="882"/>
      <c r="F45" s="1694">
        <f>G44</f>
        <v>50</v>
      </c>
      <c r="G45" s="1695">
        <v>100</v>
      </c>
      <c r="H45" s="1696">
        <v>2.5000000000000001E-2</v>
      </c>
      <c r="I45" s="1516"/>
      <c r="J45" s="1697">
        <f>$L$32*(H39+(G41-F41)*H41+(G42-F42)*H42+(G43-F43)*H43+(G44-F44)*H44+(G45-F45)*H45)*$B$38*$C$38</f>
        <v>567.06234002812835</v>
      </c>
      <c r="K45" s="1698">
        <f>$M$32*(H39+(G41-F41)*H41+(G42-F42)*H42+(G43-F43)*H43+(G44-F44)*H44+(G45-F45)*H45)*$B$38*$C$38</f>
        <v>47.255195002344024</v>
      </c>
      <c r="L45" s="1697">
        <f t="shared" si="0"/>
        <v>708.82792503516043</v>
      </c>
      <c r="M45" s="1698">
        <f t="shared" si="0"/>
        <v>59.068993752930027</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customHeight="1" outlineLevel="1" x14ac:dyDescent="0.3">
      <c r="A47" s="458"/>
      <c r="B47" s="2365" t="s">
        <v>385</v>
      </c>
      <c r="C47" s="2366"/>
      <c r="D47" s="2366"/>
      <c r="E47" s="2366"/>
      <c r="F47" s="2366"/>
      <c r="G47" s="2366"/>
      <c r="H47" s="2366"/>
      <c r="I47" s="2366"/>
      <c r="J47" s="2366"/>
      <c r="K47" s="2366"/>
      <c r="L47" s="2366"/>
      <c r="M47" s="2366"/>
      <c r="N47" s="461"/>
      <c r="O47" s="458"/>
      <c r="P47" s="461"/>
      <c r="Q47" s="458"/>
      <c r="R47" s="461"/>
      <c r="S47" s="458"/>
      <c r="T47" s="458"/>
      <c r="U47" s="458"/>
      <c r="V47" s="458"/>
      <c r="W47" s="459"/>
      <c r="X47" s="458"/>
      <c r="Y47" s="459"/>
      <c r="Z47" s="458"/>
      <c r="AA47" s="458"/>
      <c r="AB47" s="473"/>
    </row>
    <row r="48" spans="1:28" s="1656" customFormat="1" ht="25.2" customHeight="1" outlineLevel="1" x14ac:dyDescent="0.55000000000000004">
      <c r="A48" s="1649"/>
      <c r="B48" s="2351" t="s">
        <v>369</v>
      </c>
      <c r="C48" s="2358"/>
      <c r="D48" s="2358"/>
      <c r="E48" s="2359"/>
      <c r="F48" s="2358"/>
      <c r="G48" s="2358"/>
      <c r="H48" s="2358"/>
      <c r="I48" s="2359"/>
      <c r="J48" s="2358"/>
      <c r="K48" s="2358"/>
      <c r="L48" s="2358"/>
      <c r="M48" s="2358"/>
      <c r="N48" s="1650"/>
      <c r="O48" s="1651">
        <f>G6</f>
        <v>109759.20000000001</v>
      </c>
      <c r="P48" s="1652"/>
      <c r="Q48" s="1653"/>
      <c r="R48" s="1650"/>
      <c r="S48" s="1653"/>
      <c r="T48" s="1649"/>
      <c r="U48" s="1649"/>
      <c r="V48" s="1649"/>
      <c r="W48" s="1654"/>
      <c r="X48" s="1649"/>
      <c r="Y48" s="1654"/>
      <c r="Z48" s="1649"/>
      <c r="AA48" s="1649"/>
      <c r="AB48" s="1655"/>
    </row>
    <row r="49" spans="1:28" s="262" customFormat="1" ht="43.95" customHeight="1" outlineLevel="1" x14ac:dyDescent="0.3">
      <c r="A49" s="458"/>
      <c r="B49" s="2351" t="s">
        <v>370</v>
      </c>
      <c r="C49" s="2351" t="s">
        <v>371</v>
      </c>
      <c r="D49" s="2353"/>
      <c r="E49" s="1515"/>
      <c r="F49" s="2374" t="s">
        <v>372</v>
      </c>
      <c r="G49" s="2358"/>
      <c r="H49" s="2375"/>
      <c r="I49" s="881"/>
      <c r="J49" s="2354" t="s">
        <v>970</v>
      </c>
      <c r="K49" s="2355"/>
      <c r="L49" s="2355"/>
      <c r="M49" s="2355"/>
      <c r="N49" s="458"/>
      <c r="O49" s="265">
        <f>O52+O54+O55+O56+O57+O58</f>
        <v>109759</v>
      </c>
      <c r="P49" s="467"/>
      <c r="Q49" s="895">
        <f>Q52+Q54+Q55+Q56+Q57+Q58</f>
        <v>1215158.2681755216</v>
      </c>
      <c r="R49" s="458"/>
      <c r="S49" s="2395">
        <f>IF(AND(Q49&lt;&gt;0,O49&lt;&gt;0),Q49/(1+$D$17+$D$18+$D$19)/(($D$25*1000000/$D$8)),0)</f>
        <v>3274.3389082410508</v>
      </c>
      <c r="T49" s="2360" t="s">
        <v>373</v>
      </c>
      <c r="U49" s="2356">
        <f>U52+U54+U55+U56+U57+U58</f>
        <v>964129.62046324741</v>
      </c>
      <c r="V49" s="467" t="s">
        <v>374</v>
      </c>
      <c r="W49" s="2393">
        <f>W52*O52+W54*O54+W55*O55+W56*O56+W57*O57+W58*O58</f>
        <v>964129.62046324741</v>
      </c>
      <c r="X49" s="467" t="s">
        <v>374</v>
      </c>
      <c r="Y49" s="865" t="s">
        <v>375</v>
      </c>
      <c r="Z49" s="458"/>
      <c r="AA49" s="458"/>
      <c r="AB49" s="473"/>
    </row>
    <row r="50" spans="1:28" s="262" customFormat="1" ht="24" customHeight="1" outlineLevel="1" x14ac:dyDescent="0.3">
      <c r="A50" s="458"/>
      <c r="B50" s="2352"/>
      <c r="C50" s="1637" t="s">
        <v>376</v>
      </c>
      <c r="D50" s="1638" t="s">
        <v>377</v>
      </c>
      <c r="E50" s="1516"/>
      <c r="F50" s="2376"/>
      <c r="G50" s="2358"/>
      <c r="H50" s="2375"/>
      <c r="I50" s="882"/>
      <c r="J50" s="2377" t="s">
        <v>378</v>
      </c>
      <c r="K50" s="2378"/>
      <c r="L50" s="2379" t="s">
        <v>379</v>
      </c>
      <c r="M50" s="2378"/>
      <c r="N50" s="458"/>
      <c r="O50" s="894" t="s">
        <v>380</v>
      </c>
      <c r="P50" s="467"/>
      <c r="Q50" s="890">
        <v>0.5</v>
      </c>
      <c r="R50" s="458"/>
      <c r="S50" s="2357"/>
      <c r="T50" s="2361"/>
      <c r="U50" s="2357"/>
      <c r="V50" s="467"/>
      <c r="W50" s="2394"/>
      <c r="X50" s="467"/>
      <c r="Y50" s="893">
        <f>$Y$33</f>
        <v>0.1</v>
      </c>
      <c r="Z50" s="458"/>
      <c r="AA50" s="458"/>
      <c r="AB50" s="473"/>
    </row>
    <row r="51" spans="1:28" s="262" customFormat="1" ht="24" customHeight="1" outlineLevel="1" x14ac:dyDescent="0.3">
      <c r="A51" s="458"/>
      <c r="B51" s="2346">
        <v>1</v>
      </c>
      <c r="C51" s="2346">
        <v>1</v>
      </c>
      <c r="D51" s="2349">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customHeight="1" outlineLevel="1" x14ac:dyDescent="0.3">
      <c r="A52" s="458"/>
      <c r="B52" s="2347"/>
      <c r="C52" s="2348"/>
      <c r="D52" s="2350"/>
      <c r="E52" s="882"/>
      <c r="F52" s="1694" t="s">
        <v>338</v>
      </c>
      <c r="G52" s="1695">
        <v>5</v>
      </c>
      <c r="H52" s="1696">
        <f>0.35-0.05</f>
        <v>0.3</v>
      </c>
      <c r="I52" s="1516"/>
      <c r="J52" s="1697">
        <f>$L$32*H52*$B$51*$C$51</f>
        <v>48.60534343098243</v>
      </c>
      <c r="K52" s="1698">
        <f>$M$32*H52*$B$51*$C$51</f>
        <v>4.0504452859152025</v>
      </c>
      <c r="L52" s="1697">
        <f>J52*$D$51</f>
        <v>60.756679288728037</v>
      </c>
      <c r="M52" s="1698">
        <f>K52*$D$51</f>
        <v>5.0630566073940031</v>
      </c>
      <c r="N52" s="458"/>
      <c r="O52" s="887">
        <v>76400</v>
      </c>
      <c r="P52" s="467"/>
      <c r="Q52" s="286">
        <f>O52*$Q$50*M52+O52*(1-$Q$50)*K52</f>
        <v>348135.77232441166</v>
      </c>
      <c r="R52" s="458"/>
      <c r="S52" s="891">
        <f>IF(AND(Q52&lt;&gt;0,O52&lt;&gt;0),Q52/(1+$D$17+$D$18+$D$19)/O52/30/(($D$25*1000000/$D$8))*1000,0)</f>
        <v>0.40928404994786688</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customHeight="1" outlineLevel="1" x14ac:dyDescent="0.3">
      <c r="A53" s="458"/>
      <c r="B53" s="2347"/>
      <c r="C53" s="2348"/>
      <c r="D53" s="2350"/>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customHeight="1" outlineLevel="1" x14ac:dyDescent="0.3">
      <c r="A54" s="458"/>
      <c r="B54" s="2347"/>
      <c r="C54" s="2348"/>
      <c r="D54" s="2350"/>
      <c r="E54" s="882"/>
      <c r="F54" s="1694">
        <f>G52</f>
        <v>5</v>
      </c>
      <c r="G54" s="1695">
        <v>15</v>
      </c>
      <c r="H54" s="1696">
        <f>0.08</f>
        <v>0.08</v>
      </c>
      <c r="I54" s="1516"/>
      <c r="J54" s="1697">
        <f>$L$32*(H52+(G54-F54)*H54)*$B$51*$C$51</f>
        <v>178.21959258026894</v>
      </c>
      <c r="K54" s="1698">
        <f>$M$32*(H52+(G54-F54)*H54)*$B$51*$C$51</f>
        <v>14.85163271502241</v>
      </c>
      <c r="L54" s="1697">
        <f t="shared" ref="L54:M58" si="1">J54*$D$51</f>
        <v>222.77449072533616</v>
      </c>
      <c r="M54" s="1698">
        <f t="shared" si="1"/>
        <v>18.564540893778013</v>
      </c>
      <c r="N54" s="458"/>
      <c r="O54" s="887">
        <v>16500</v>
      </c>
      <c r="P54" s="467"/>
      <c r="Q54" s="286">
        <f>O54*$Q$50*M54+O54*(1-$Q$50)*K54</f>
        <v>275683.4322726035</v>
      </c>
      <c r="R54" s="458"/>
      <c r="S54" s="891">
        <f>IF(AND(Q54&lt;&gt;0,O54&lt;&gt;0),Q54/(1+$D$17+$D$18+$D$19)/O54/30/(($D$25*1000000/$D$8))*1000,0)</f>
        <v>1.5007081831421787</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customHeight="1" outlineLevel="1" x14ac:dyDescent="0.3">
      <c r="A55" s="458"/>
      <c r="B55" s="2347"/>
      <c r="C55" s="2348"/>
      <c r="D55" s="2350"/>
      <c r="E55" s="882"/>
      <c r="F55" s="1694">
        <f>G54</f>
        <v>15</v>
      </c>
      <c r="G55" s="1695">
        <v>25</v>
      </c>
      <c r="H55" s="1696">
        <f>0.0725</f>
        <v>7.2499999999999995E-2</v>
      </c>
      <c r="I55" s="1516"/>
      <c r="J55" s="1697">
        <f>$L$32*(H52+(G54-F54)*H54+(G55-F55)*H55)*$B$51*$C$51</f>
        <v>295.68250587180984</v>
      </c>
      <c r="K55" s="1698">
        <f>$M$32*(H52+(G54-F54)*H54+(G55-F55)*H55)*$B$51*$C$51</f>
        <v>24.640208822650816</v>
      </c>
      <c r="L55" s="1697">
        <f t="shared" si="1"/>
        <v>369.60313233976228</v>
      </c>
      <c r="M55" s="1698">
        <f t="shared" si="1"/>
        <v>30.800261028313521</v>
      </c>
      <c r="N55" s="458"/>
      <c r="O55" s="887">
        <v>10000</v>
      </c>
      <c r="P55" s="467"/>
      <c r="Q55" s="286">
        <f>O55*$Q$50*M55+O55*(1-$Q$50)*K55</f>
        <v>277202.34925482166</v>
      </c>
      <c r="R55" s="458"/>
      <c r="S55" s="891">
        <f>IF(AND(Q55&lt;&gt;0,O55&lt;&gt;0),Q55/(1+$D$17+$D$18+$D$19)/O55/30/(($D$25*1000000/$D$8))*1000,0)</f>
        <v>2.4898113038495233</v>
      </c>
      <c r="T55" s="467" t="s">
        <v>382</v>
      </c>
      <c r="U55" s="870">
        <f>S55*O55*30*$D$11*(1+$D$24)/1000</f>
        <v>219937.60218563391</v>
      </c>
      <c r="V55" s="467" t="s">
        <v>383</v>
      </c>
      <c r="W55" s="901">
        <f>IF(O55&lt;&gt;0,U55/O55,0)</f>
        <v>21.993760218563391</v>
      </c>
      <c r="X55" s="467" t="s">
        <v>384</v>
      </c>
      <c r="Y55" s="287" t="str">
        <f>IF(O55=0,"-",IF(AND(((F55*(1-$Y$50))&lt;W55),(W55&lt;(G55*(1+$Y$50)))),"OK", "NOK"))</f>
        <v>OK</v>
      </c>
      <c r="Z55" s="151"/>
      <c r="AA55" s="249">
        <f>IF(OR(Y55="OK",Y55="-"),1,0)</f>
        <v>1</v>
      </c>
      <c r="AB55" s="473"/>
    </row>
    <row r="56" spans="1:28" s="262" customFormat="1" ht="24" customHeight="1" outlineLevel="1" x14ac:dyDescent="0.3">
      <c r="A56" s="458"/>
      <c r="B56" s="2347"/>
      <c r="C56" s="2348"/>
      <c r="D56" s="2350"/>
      <c r="E56" s="882"/>
      <c r="F56" s="1694">
        <f>G55</f>
        <v>25</v>
      </c>
      <c r="G56" s="1695">
        <v>35</v>
      </c>
      <c r="H56" s="1696">
        <v>6.5000000000000002E-2</v>
      </c>
      <c r="I56" s="1516"/>
      <c r="J56" s="1697">
        <f>$L$32*(H52+(G54-F54)*H54+(G55-F55)*H55+(G56-F56)*H56)*$B$51*$C$51</f>
        <v>400.99408330560505</v>
      </c>
      <c r="K56" s="1698">
        <f>$M$32*(H52+(G54-F54)*H54+(G55-F55)*H55+(G56-F56)*H56)*$B$51*$C$51</f>
        <v>33.41617360880042</v>
      </c>
      <c r="L56" s="1697">
        <f t="shared" si="1"/>
        <v>501.24260413200631</v>
      </c>
      <c r="M56" s="1698">
        <f t="shared" si="1"/>
        <v>41.770217011000526</v>
      </c>
      <c r="N56" s="458"/>
      <c r="O56" s="887">
        <v>5500</v>
      </c>
      <c r="P56" s="467"/>
      <c r="Q56" s="286">
        <f>O56*$Q$50*M56+O56*(1-$Q$50)*K56</f>
        <v>206762.57420445263</v>
      </c>
      <c r="R56" s="458"/>
      <c r="S56" s="891">
        <f>IF(AND(Q56&lt;&gt;0,O56&lt;&gt;0),Q56/(1+$D$17+$D$18+$D$19)/O56/30/(($D$25*1000000/$D$8))*1000,0)</f>
        <v>3.3765934120699024</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customHeight="1" outlineLevel="1" x14ac:dyDescent="0.3">
      <c r="A57" s="458"/>
      <c r="B57" s="2347"/>
      <c r="C57" s="2348"/>
      <c r="D57" s="2350"/>
      <c r="E57" s="882"/>
      <c r="F57" s="1694">
        <f>G56</f>
        <v>35</v>
      </c>
      <c r="G57" s="1695">
        <v>50</v>
      </c>
      <c r="H57" s="1696">
        <f>0.06</f>
        <v>0.06</v>
      </c>
      <c r="I57" s="1516"/>
      <c r="J57" s="1697">
        <f>$L$32*(H52+(G54-F54)*H54+(G55-F55)*H55+(G56-F56)*H56+(G57-F57)*H57)*$B$51*$C$51</f>
        <v>546.81011359855233</v>
      </c>
      <c r="K57" s="1698">
        <f>$M$32*(H52+(G54-F54)*H54+(G55-F55)*H55+(G56-F56)*H56+(G57-F57)*H57)*$B$51*$C$51</f>
        <v>45.567509466546028</v>
      </c>
      <c r="L57" s="1697">
        <f t="shared" si="1"/>
        <v>683.51264199819047</v>
      </c>
      <c r="M57" s="1698">
        <f t="shared" si="1"/>
        <v>56.959386833182535</v>
      </c>
      <c r="N57" s="458"/>
      <c r="O57" s="887">
        <v>366</v>
      </c>
      <c r="P57" s="467"/>
      <c r="Q57" s="286">
        <f>O57*$Q$50*M57+O57*(1-$Q$50)*K57</f>
        <v>18762.422022850325</v>
      </c>
      <c r="R57" s="458"/>
      <c r="S57" s="891">
        <f>IF(AND(Q57&lt;&gt;0,O57&lt;&gt;0),Q57/(1+$D$17+$D$18+$D$19)/O57/30/(($D$25*1000000/$D$8))*1000,0)</f>
        <v>4.6044455619135025</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customHeight="1" outlineLevel="1" x14ac:dyDescent="0.3">
      <c r="A58" s="458"/>
      <c r="B58" s="2347"/>
      <c r="C58" s="2348"/>
      <c r="D58" s="2350"/>
      <c r="E58" s="882"/>
      <c r="F58" s="1694">
        <f>G57</f>
        <v>50</v>
      </c>
      <c r="G58" s="1695">
        <v>100</v>
      </c>
      <c r="H58" s="1696">
        <v>0.05</v>
      </c>
      <c r="I58" s="1516"/>
      <c r="J58" s="1697">
        <f>$L$32*(H52+(G54-F54)*H54+(G55-F55)*H55+(G56-F56)*H56+(G57-F57)*H57+(G58-F58)*H58)*$B$51*$C$51</f>
        <v>951.85464219007258</v>
      </c>
      <c r="K58" s="1698">
        <f>$M$32*(H52+(G54-F54)*H54+(G55-F55)*H55+(G56-F56)*H56+(G57-F57)*H57+(G58-F58)*H58)*$B$51*$C$51</f>
        <v>79.321220182506039</v>
      </c>
      <c r="L58" s="1697">
        <f t="shared" si="1"/>
        <v>1189.8183027375908</v>
      </c>
      <c r="M58" s="1698">
        <f t="shared" si="1"/>
        <v>99.151525228132556</v>
      </c>
      <c r="N58" s="458"/>
      <c r="O58" s="887">
        <v>993</v>
      </c>
      <c r="P58" s="467"/>
      <c r="Q58" s="286">
        <f>O58*$Q$50*M58+O58*(1-$Q$50)*K58</f>
        <v>88611.718096382057</v>
      </c>
      <c r="R58" s="458"/>
      <c r="S58" s="891">
        <f>IF(AND(Q58&lt;&gt;0,O58&lt;&gt;0),Q58/(1+$D$17+$D$18+$D$19)/O58/30/(($D$25*1000000/$D$8))*1000,0)</f>
        <v>8.0151459781457248</v>
      </c>
      <c r="T58" s="467" t="s">
        <v>382</v>
      </c>
      <c r="U58" s="870">
        <f>S58*O58*30*$D$11*(1+$D$24)/1000</f>
        <v>70306.218024696704</v>
      </c>
      <c r="V58" s="467" t="s">
        <v>383</v>
      </c>
      <c r="W58" s="902">
        <f>IF(O58&lt;&gt;0,U58/O58,0)</f>
        <v>70.801830840580763</v>
      </c>
      <c r="X58" s="467" t="s">
        <v>384</v>
      </c>
      <c r="Y58" s="287" t="str">
        <f>IF(O58=0,"-",IF(AND(((F58*(1-$Y$50))&lt;W58),(W58&lt;(G58*(1+$Y$50)))),"OK", "NOK"))</f>
        <v>OK</v>
      </c>
      <c r="Z58" s="151"/>
      <c r="AA58" s="249">
        <f>IF(OR(Y58="OK",Y58="-"),1,0)</f>
        <v>1</v>
      </c>
      <c r="AB58" s="473"/>
    </row>
    <row r="59" spans="1:28" s="262" customFormat="1" ht="10.199999999999999"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customHeight="1" outlineLevel="1" x14ac:dyDescent="0.3">
      <c r="A60" s="458"/>
      <c r="B60" s="2365" t="s">
        <v>386</v>
      </c>
      <c r="C60" s="2366"/>
      <c r="D60" s="2366"/>
      <c r="E60" s="2366"/>
      <c r="F60" s="2366"/>
      <c r="G60" s="2366"/>
      <c r="H60" s="2366"/>
      <c r="I60" s="2366"/>
      <c r="J60" s="2366"/>
      <c r="K60" s="2366"/>
      <c r="L60" s="2366"/>
      <c r="M60" s="2366"/>
      <c r="N60" s="461"/>
      <c r="O60" s="458"/>
      <c r="P60" s="461"/>
      <c r="Q60" s="458"/>
      <c r="R60" s="461"/>
      <c r="S60" s="458"/>
      <c r="T60" s="458"/>
      <c r="U60" s="458"/>
      <c r="V60" s="458"/>
      <c r="W60" s="459"/>
      <c r="X60" s="458"/>
      <c r="Y60" s="459"/>
      <c r="Z60" s="458"/>
      <c r="AA60" s="458"/>
      <c r="AB60" s="473"/>
    </row>
    <row r="61" spans="1:28" s="1656" customFormat="1" ht="25.2" customHeight="1" outlineLevel="1" x14ac:dyDescent="0.55000000000000004">
      <c r="A61" s="1649"/>
      <c r="B61" s="2351" t="s">
        <v>369</v>
      </c>
      <c r="C61" s="2358"/>
      <c r="D61" s="2358"/>
      <c r="E61" s="2359"/>
      <c r="F61" s="2358"/>
      <c r="G61" s="2358"/>
      <c r="H61" s="2358"/>
      <c r="I61" s="2359"/>
      <c r="J61" s="2358"/>
      <c r="K61" s="2358"/>
      <c r="L61" s="2358"/>
      <c r="M61" s="2358"/>
      <c r="N61" s="1650"/>
      <c r="O61" s="1651">
        <f>G7</f>
        <v>27439.800000000003</v>
      </c>
      <c r="P61" s="1652"/>
      <c r="Q61" s="1657"/>
      <c r="R61" s="1650"/>
      <c r="S61" s="1657"/>
      <c r="T61" s="1649"/>
      <c r="U61" s="1649"/>
      <c r="V61" s="1649"/>
      <c r="W61" s="1654"/>
      <c r="X61" s="1649"/>
      <c r="Y61" s="1654"/>
      <c r="Z61" s="1649"/>
      <c r="AA61" s="1649"/>
      <c r="AB61" s="1655"/>
    </row>
    <row r="62" spans="1:28" s="262" customFormat="1" ht="43.95" customHeight="1" outlineLevel="1" x14ac:dyDescent="0.3">
      <c r="A62" s="458"/>
      <c r="B62" s="2351" t="s">
        <v>370</v>
      </c>
      <c r="C62" s="2351" t="s">
        <v>371</v>
      </c>
      <c r="D62" s="2353"/>
      <c r="E62" s="1515"/>
      <c r="F62" s="2374" t="s">
        <v>372</v>
      </c>
      <c r="G62" s="2358"/>
      <c r="H62" s="2375"/>
      <c r="I62" s="881"/>
      <c r="J62" s="2354" t="s">
        <v>970</v>
      </c>
      <c r="K62" s="2355"/>
      <c r="L62" s="2355"/>
      <c r="M62" s="2355"/>
      <c r="N62" s="458"/>
      <c r="O62" s="265">
        <f>O65+O67+O68+O69+O70+O71</f>
        <v>27440</v>
      </c>
      <c r="P62" s="467"/>
      <c r="Q62" s="889">
        <f>Q65+Q67+Q68+Q69+Q70+Q71</f>
        <v>64305.223773152284</v>
      </c>
      <c r="R62" s="458"/>
      <c r="S62" s="2356">
        <f>IF(AND(Q62&lt;&gt;0,O62&lt;&gt;0),Q62/(1+$D$17+$D$18+$D$19)/(($D$25*1000000/$D$8)),0)</f>
        <v>173.27545038204551</v>
      </c>
      <c r="T62" s="2360" t="s">
        <v>373</v>
      </c>
      <c r="U62" s="2356">
        <f>U65+U67+U68+U69+U70+U71</f>
        <v>255104.92177821486</v>
      </c>
      <c r="V62" s="467" t="s">
        <v>374</v>
      </c>
      <c r="W62" s="2356">
        <f>W65*O65+W67*O67+W68*O68+W69*O69+W70*O70+W71*O71</f>
        <v>255104.92177821486</v>
      </c>
      <c r="X62" s="467" t="s">
        <v>374</v>
      </c>
      <c r="Y62" s="865" t="s">
        <v>375</v>
      </c>
      <c r="Z62" s="458"/>
      <c r="AA62" s="458"/>
      <c r="AB62" s="473"/>
    </row>
    <row r="63" spans="1:28" s="262" customFormat="1" ht="24" customHeight="1" outlineLevel="1" x14ac:dyDescent="0.3">
      <c r="A63" s="458"/>
      <c r="B63" s="2352"/>
      <c r="C63" s="1637" t="s">
        <v>376</v>
      </c>
      <c r="D63" s="1638" t="s">
        <v>377</v>
      </c>
      <c r="E63" s="1516"/>
      <c r="F63" s="2376"/>
      <c r="G63" s="2358"/>
      <c r="H63" s="2375"/>
      <c r="I63" s="882"/>
      <c r="J63" s="2377" t="s">
        <v>378</v>
      </c>
      <c r="K63" s="2378"/>
      <c r="L63" s="2379" t="s">
        <v>379</v>
      </c>
      <c r="M63" s="2378"/>
      <c r="N63" s="458"/>
      <c r="O63" s="894" t="s">
        <v>380</v>
      </c>
      <c r="P63" s="467"/>
      <c r="Q63" s="890">
        <v>0.25</v>
      </c>
      <c r="R63" s="458"/>
      <c r="S63" s="2357"/>
      <c r="T63" s="2361"/>
      <c r="U63" s="2357"/>
      <c r="V63" s="467"/>
      <c r="W63" s="2384"/>
      <c r="X63" s="467"/>
      <c r="Y63" s="893">
        <f>$Y$33</f>
        <v>0.1</v>
      </c>
      <c r="Z63" s="458"/>
      <c r="AA63" s="458"/>
      <c r="AB63" s="473"/>
    </row>
    <row r="64" spans="1:28" s="262" customFormat="1" ht="24" customHeight="1" outlineLevel="1" x14ac:dyDescent="0.3">
      <c r="A64" s="458"/>
      <c r="B64" s="2390">
        <f>B51*$H$15</f>
        <v>0.2</v>
      </c>
      <c r="C64" s="2390">
        <f>C51</f>
        <v>1</v>
      </c>
      <c r="D64" s="2390">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customHeight="1" outlineLevel="1" x14ac:dyDescent="0.3">
      <c r="A65" s="458"/>
      <c r="B65" s="2391"/>
      <c r="C65" s="2391"/>
      <c r="D65" s="2391"/>
      <c r="E65" s="882"/>
      <c r="F65" s="1694" t="s">
        <v>338</v>
      </c>
      <c r="G65" s="1699">
        <f>G52</f>
        <v>5</v>
      </c>
      <c r="H65" s="1700">
        <f>H52</f>
        <v>0.3</v>
      </c>
      <c r="I65" s="1516"/>
      <c r="J65" s="1701">
        <f>$L$32*H65*$B$64*$C$64</f>
        <v>9.721068686196487</v>
      </c>
      <c r="K65" s="1698">
        <f>$M$32*H65*$B$64*$C$64</f>
        <v>0.81008905718304058</v>
      </c>
      <c r="L65" s="1697">
        <f>J65*$D$51</f>
        <v>12.151335857745609</v>
      </c>
      <c r="M65" s="1698">
        <f>K65*$D$51</f>
        <v>1.0126113214788006</v>
      </c>
      <c r="N65" s="458"/>
      <c r="O65" s="887">
        <v>15000</v>
      </c>
      <c r="P65" s="467"/>
      <c r="Q65" s="286">
        <f>O65*$Q$63*M65+O65*(1-$Q$63)*K65</f>
        <v>12910.79434885471</v>
      </c>
      <c r="R65" s="458"/>
      <c r="S65" s="891">
        <f>IF(AND(Q65&lt;&gt;0,O65&lt;&gt;0),Q65/(1+$D$17+$D$18+$D$19)/$H$15/O65/30/(($D$25*1000000/$D$8))*1000,0)</f>
        <v>0.38654604717298541</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customHeight="1" outlineLevel="1" x14ac:dyDescent="0.3">
      <c r="A66" s="458"/>
      <c r="B66" s="2391"/>
      <c r="C66" s="2391"/>
      <c r="D66" s="2391"/>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customHeight="1" outlineLevel="1" x14ac:dyDescent="0.3">
      <c r="A67" s="458"/>
      <c r="B67" s="2391"/>
      <c r="C67" s="2391"/>
      <c r="D67" s="2391"/>
      <c r="E67" s="882"/>
      <c r="F67" s="1694">
        <f>G65</f>
        <v>5</v>
      </c>
      <c r="G67" s="1699">
        <f t="shared" ref="G67:H71" si="2">G54</f>
        <v>15</v>
      </c>
      <c r="H67" s="1700">
        <f t="shared" si="2"/>
        <v>0.08</v>
      </c>
      <c r="I67" s="1516"/>
      <c r="J67" s="1701">
        <f>$L$32*(H65+(G67-F67)*H67)*$B$64*$C$64</f>
        <v>35.643918516053787</v>
      </c>
      <c r="K67" s="1698">
        <f>$M$32*(H65+(G67-F67)*H67)*$B$64*$C$64</f>
        <v>2.9703265430044823</v>
      </c>
      <c r="L67" s="1697">
        <f t="shared" ref="L67:M71" si="3">J67*$D$51</f>
        <v>44.554898145067234</v>
      </c>
      <c r="M67" s="1698">
        <f t="shared" si="3"/>
        <v>3.7129081787556029</v>
      </c>
      <c r="N67" s="458"/>
      <c r="O67" s="887">
        <v>8400</v>
      </c>
      <c r="P67" s="467"/>
      <c r="Q67" s="286">
        <f>O67*$Q$63*M67+O67*(1-$Q$63)*K67</f>
        <v>26510.164396315005</v>
      </c>
      <c r="R67" s="458"/>
      <c r="S67" s="891">
        <f>IF(AND(Q67&lt;&gt;0,O67&lt;&gt;0),Q67/(1+$D$17+$D$18+$D$19)/$H$15/O67/30/(($D$25*1000000/$D$8))*1000,0)</f>
        <v>1.4173355063009465</v>
      </c>
      <c r="T67" s="467" t="s">
        <v>382</v>
      </c>
      <c r="U67" s="870">
        <f>S67*O67*30*$D$11*(1+$D$24)/1000</f>
        <v>105168.33653369673</v>
      </c>
      <c r="V67" s="467" t="s">
        <v>383</v>
      </c>
      <c r="W67" s="870">
        <f>IF(O67&lt;&gt;0,U67/O67,0)</f>
        <v>12.520040063535324</v>
      </c>
      <c r="X67" s="467" t="s">
        <v>384</v>
      </c>
      <c r="Y67" s="287" t="str">
        <f>IF(O67=0,"-",IF(AND(((F67*(1-$Y$63))&lt;W67),(W67&lt;(G67*(1+$Y$63)))),"OK", "NOK"))</f>
        <v>OK</v>
      </c>
      <c r="Z67" s="284">
        <f>W67/$H$15</f>
        <v>62.600200317676617</v>
      </c>
      <c r="AA67" s="249">
        <f>IF(OR(Y67="OK",Y67="-"),1,0)</f>
        <v>1</v>
      </c>
      <c r="AB67" s="459"/>
    </row>
    <row r="68" spans="1:28" s="262" customFormat="1" ht="24" customHeight="1" outlineLevel="1" x14ac:dyDescent="0.3">
      <c r="A68" s="458"/>
      <c r="B68" s="2391"/>
      <c r="C68" s="2391"/>
      <c r="D68" s="2391"/>
      <c r="E68" s="882"/>
      <c r="F68" s="1694">
        <f>G67</f>
        <v>15</v>
      </c>
      <c r="G68" s="1699">
        <f t="shared" si="2"/>
        <v>25</v>
      </c>
      <c r="H68" s="1700">
        <f t="shared" si="2"/>
        <v>7.2499999999999995E-2</v>
      </c>
      <c r="I68" s="1516"/>
      <c r="J68" s="1701">
        <f>$L$32*(H65+(G67-F67)*H67+(G68-F68)*H68)*$B$64*$C$64</f>
        <v>59.136501174361968</v>
      </c>
      <c r="K68" s="1698">
        <f>$M$32*(H65+(G67-F67)*H67+(G68-F68)*H68)*$B$64*$C$64</f>
        <v>4.928041764530164</v>
      </c>
      <c r="L68" s="1697">
        <f t="shared" si="3"/>
        <v>73.920626467952459</v>
      </c>
      <c r="M68" s="1698">
        <f t="shared" si="3"/>
        <v>6.1600522056627049</v>
      </c>
      <c r="N68" s="458"/>
      <c r="O68" s="887">
        <v>2960</v>
      </c>
      <c r="P68" s="467"/>
      <c r="Q68" s="286">
        <f>O68*$Q$63*M68+O68*(1-$Q$63)*K68</f>
        <v>15498.691349447367</v>
      </c>
      <c r="R68" s="458"/>
      <c r="S68" s="891">
        <f>IF(AND(Q68&lt;&gt;0,O68&lt;&gt;0),Q68/(1+$D$17+$D$18+$D$19)/$H$15/O68/30/(($D$25*1000000/$D$8))*1000,0)</f>
        <v>2.3514884536356622</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customHeight="1" outlineLevel="1" x14ac:dyDescent="0.3">
      <c r="A69" s="458"/>
      <c r="B69" s="2391"/>
      <c r="C69" s="2391"/>
      <c r="D69" s="2391"/>
      <c r="E69" s="882"/>
      <c r="F69" s="1694">
        <f>G68</f>
        <v>25</v>
      </c>
      <c r="G69" s="1699">
        <f t="shared" si="2"/>
        <v>35</v>
      </c>
      <c r="H69" s="1700">
        <f t="shared" si="2"/>
        <v>6.5000000000000002E-2</v>
      </c>
      <c r="I69" s="1516"/>
      <c r="J69" s="1701">
        <f>$L$32*(H65+(G67-F67)*H67+(G68-F68)*H68+(G69-F69)*H69)*$B$64*$C$64</f>
        <v>80.198816661121015</v>
      </c>
      <c r="K69" s="1698">
        <f>$M$32*(H65+(G67-F67)*H67+(G68-F68)*H68+(G69-F69)*H69)*$B$64*$C$64</f>
        <v>6.6832347217600843</v>
      </c>
      <c r="L69" s="1697">
        <f t="shared" si="3"/>
        <v>100.24852082640126</v>
      </c>
      <c r="M69" s="1698">
        <f t="shared" si="3"/>
        <v>8.3540434022001051</v>
      </c>
      <c r="N69" s="458"/>
      <c r="O69" s="887">
        <v>693</v>
      </c>
      <c r="P69" s="467"/>
      <c r="Q69" s="286">
        <f>O69*$Q$63*M69+O69*(1-$Q$63)*K69</f>
        <v>4920.9492660659716</v>
      </c>
      <c r="R69" s="458"/>
      <c r="S69" s="891">
        <f>IF(AND(Q69&lt;&gt;0,O69&lt;&gt;0),Q69/(1+$D$17+$D$18+$D$19)/$H$15/O69/30/(($D$25*1000000/$D$8))*1000,0)</f>
        <v>3.1890048891771294</v>
      </c>
      <c r="T69" s="467" t="s">
        <v>382</v>
      </c>
      <c r="U69" s="870">
        <f>S69*O69*30*$D$11*(1+$D$24)/1000</f>
        <v>19521.872469067457</v>
      </c>
      <c r="V69" s="467" t="s">
        <v>383</v>
      </c>
      <c r="W69" s="870">
        <f>IF(O69&lt;&gt;0,U69/O69,0)</f>
        <v>28.170090142954482</v>
      </c>
      <c r="X69" s="467" t="s">
        <v>384</v>
      </c>
      <c r="Y69" s="287" t="str">
        <f>IF(O69=0,"-",IF(AND(((F69*(1-$Y$63))&lt;W69),(W69&lt;(G69*(1+$Y$63)))),"OK", "NOK"))</f>
        <v>OK</v>
      </c>
      <c r="Z69" s="284">
        <f>W69/$H$15</f>
        <v>140.85045071477239</v>
      </c>
      <c r="AA69" s="249">
        <f>IF(OR(Y69="OK",Y69="-"),1,0)</f>
        <v>1</v>
      </c>
      <c r="AB69" s="459"/>
    </row>
    <row r="70" spans="1:28" s="262" customFormat="1" ht="24" customHeight="1" outlineLevel="1" x14ac:dyDescent="0.3">
      <c r="A70" s="458"/>
      <c r="B70" s="2391"/>
      <c r="C70" s="2391"/>
      <c r="D70" s="2391"/>
      <c r="E70" s="882"/>
      <c r="F70" s="1694">
        <f>G69</f>
        <v>35</v>
      </c>
      <c r="G70" s="1699">
        <f t="shared" si="2"/>
        <v>50</v>
      </c>
      <c r="H70" s="1700">
        <f t="shared" si="2"/>
        <v>0.06</v>
      </c>
      <c r="I70" s="1516"/>
      <c r="J70" s="1701">
        <f>$L$32*(H65+(G67-F67)*H67+(G68-F68)*H68+(G69-F69)*H69+(G70-F70)*H70)*$B$64*$C$64</f>
        <v>109.36202271971047</v>
      </c>
      <c r="K70" s="1698">
        <f>$M$32*(H65+(G67-F67)*H67+(G68-F68)*H68+(G69-F69)*H69+(G70-F70)*H70)*$B$64*$C$64</f>
        <v>9.1135018933092056</v>
      </c>
      <c r="L70" s="1697">
        <f t="shared" si="3"/>
        <v>136.70252839963808</v>
      </c>
      <c r="M70" s="1698">
        <f t="shared" si="3"/>
        <v>11.391877366636507</v>
      </c>
      <c r="N70" s="458"/>
      <c r="O70" s="887">
        <v>287</v>
      </c>
      <c r="P70" s="467"/>
      <c r="Q70" s="286">
        <f>O70*$Q$63*M70+O70*(1-$Q$63)*K70</f>
        <v>2779.048483590976</v>
      </c>
      <c r="R70" s="458"/>
      <c r="S70" s="891">
        <f>IF(AND(Q70&lt;&gt;0,O70&lt;&gt;0),Q70/(1+$D$17+$D$18+$D$19)/$H$15/O70/30/(($D$25*1000000/$D$8))*1000,0)</f>
        <v>4.3486430306960857</v>
      </c>
      <c r="T70" s="467" t="s">
        <v>382</v>
      </c>
      <c r="U70" s="870">
        <f>S70*O70*30*$D$11*(1+$D$24)/1000</f>
        <v>11024.748915038095</v>
      </c>
      <c r="V70" s="467" t="s">
        <v>383</v>
      </c>
      <c r="W70" s="870">
        <f>IF(O70&lt;&gt;0,U70/O70,0)</f>
        <v>38.413759285847021</v>
      </c>
      <c r="X70" s="467" t="s">
        <v>384</v>
      </c>
      <c r="Y70" s="287" t="str">
        <f>IF(O70=0,"-",IF(AND(((F70*(1-$Y$63))&lt;W70),(W70&lt;(G70*(1+$Y$63)))),"OK", "NOK"))</f>
        <v>OK</v>
      </c>
      <c r="Z70" s="284">
        <f>W70/$H$15</f>
        <v>192.06879642923511</v>
      </c>
      <c r="AA70" s="249">
        <f>IF(OR(Y70="OK",Y70="-"),1,0)</f>
        <v>1</v>
      </c>
      <c r="AB70" s="459"/>
    </row>
    <row r="71" spans="1:28" s="262" customFormat="1" ht="24" customHeight="1" outlineLevel="1" x14ac:dyDescent="0.3">
      <c r="A71" s="458"/>
      <c r="B71" s="2392"/>
      <c r="C71" s="2392"/>
      <c r="D71" s="2392"/>
      <c r="E71" s="882"/>
      <c r="F71" s="1694">
        <f>G70</f>
        <v>50</v>
      </c>
      <c r="G71" s="1699">
        <f t="shared" si="2"/>
        <v>100</v>
      </c>
      <c r="H71" s="1700">
        <f t="shared" si="2"/>
        <v>0.05</v>
      </c>
      <c r="I71" s="1516"/>
      <c r="J71" s="1701">
        <f>$L$32*(H65+(G67-F67)*H67+(G68-F68)*H68+(G69-F69)*H69+(G70-F70)*H70+(G71-F71)*H71)*$B$64*$C$64</f>
        <v>190.37092843801452</v>
      </c>
      <c r="K71" s="1698">
        <f>$M$32*(H65+(G67-F67)*H67+(G68-F68)*H68+(G69-F69)*H69+(G70-F70)*H70+(G71-F71)*H71)*$B$64*$C$64</f>
        <v>15.864244036501209</v>
      </c>
      <c r="L71" s="1697">
        <f t="shared" si="3"/>
        <v>237.96366054751815</v>
      </c>
      <c r="M71" s="1698">
        <f t="shared" si="3"/>
        <v>19.83030504562651</v>
      </c>
      <c r="N71" s="458"/>
      <c r="O71" s="887">
        <v>100</v>
      </c>
      <c r="P71" s="467"/>
      <c r="Q71" s="286">
        <f>O71*$Q$63*M71+O71*(1-$Q$63)*K71</f>
        <v>1685.5759288782533</v>
      </c>
      <c r="R71" s="458"/>
      <c r="S71" s="891">
        <f>IF(AND(Q71&lt;&gt;0,O71&lt;&gt;0),Q71/(1+$D$17+$D$18+$D$19)/$H$15/O71/30/(($D$25*1000000/$D$8))*1000,0)</f>
        <v>7.5698600904709625</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customHeight="1" outlineLevel="1" x14ac:dyDescent="0.3">
      <c r="A73" s="458"/>
      <c r="B73" s="2365" t="s">
        <v>762</v>
      </c>
      <c r="C73" s="2366"/>
      <c r="D73" s="2366"/>
      <c r="E73" s="2366"/>
      <c r="F73" s="2366"/>
      <c r="G73" s="2366"/>
      <c r="H73" s="2366"/>
      <c r="I73" s="2366"/>
      <c r="J73" s="2366"/>
      <c r="K73" s="2366"/>
      <c r="L73" s="2366"/>
      <c r="M73" s="2366"/>
      <c r="N73" s="458"/>
      <c r="O73" s="458"/>
      <c r="P73" s="458"/>
      <c r="Q73" s="458"/>
      <c r="R73" s="458"/>
      <c r="S73" s="458"/>
      <c r="T73" s="458"/>
      <c r="U73" s="458"/>
      <c r="V73" s="458"/>
      <c r="W73" s="459"/>
      <c r="X73" s="458"/>
      <c r="Y73" s="459"/>
      <c r="Z73" s="458"/>
      <c r="AA73" s="458"/>
      <c r="AB73" s="473"/>
    </row>
    <row r="74" spans="1:28" s="1656" customFormat="1" ht="25.2" customHeight="1" outlineLevel="1" x14ac:dyDescent="0.55000000000000004">
      <c r="A74" s="1649"/>
      <c r="B74" s="2351" t="s">
        <v>369</v>
      </c>
      <c r="C74" s="2358"/>
      <c r="D74" s="2358"/>
      <c r="E74" s="2359"/>
      <c r="F74" s="2358"/>
      <c r="G74" s="2358"/>
      <c r="H74" s="2358"/>
      <c r="I74" s="2359"/>
      <c r="J74" s="2358"/>
      <c r="K74" s="2358"/>
      <c r="L74" s="2358"/>
      <c r="M74" s="2358"/>
      <c r="N74" s="1649"/>
      <c r="O74" s="1651">
        <f>G8</f>
        <v>27439.8</v>
      </c>
      <c r="P74" s="1658"/>
      <c r="Q74" s="1649"/>
      <c r="R74" s="1649"/>
      <c r="S74" s="1649"/>
      <c r="T74" s="1649"/>
      <c r="U74" s="1649"/>
      <c r="V74" s="1649"/>
      <c r="W74" s="1654"/>
      <c r="X74" s="1649"/>
      <c r="Y74" s="1654"/>
      <c r="Z74" s="1649"/>
      <c r="AA74" s="1649"/>
      <c r="AB74" s="1655"/>
    </row>
    <row r="75" spans="1:28" s="262" customFormat="1" ht="37.950000000000003" customHeight="1" outlineLevel="1" x14ac:dyDescent="0.3">
      <c r="A75" s="459"/>
      <c r="B75" s="2351" t="s">
        <v>370</v>
      </c>
      <c r="C75" s="2351" t="s">
        <v>371</v>
      </c>
      <c r="D75" s="2353"/>
      <c r="E75" s="1515"/>
      <c r="F75" s="2374" t="s">
        <v>372</v>
      </c>
      <c r="G75" s="2358"/>
      <c r="H75" s="2375"/>
      <c r="I75" s="881"/>
      <c r="J75" s="2354" t="s">
        <v>970</v>
      </c>
      <c r="K75" s="2355"/>
      <c r="L75" s="2355"/>
      <c r="M75" s="2355"/>
      <c r="N75" s="458"/>
      <c r="O75" s="265">
        <f>O78+O80+O81+O82+O83+O84</f>
        <v>27440</v>
      </c>
      <c r="P75" s="467"/>
      <c r="Q75" s="889">
        <f>Q78+Q80+Q81+Q82+Q83+Q84</f>
        <v>929739.71723463607</v>
      </c>
      <c r="R75" s="458"/>
      <c r="S75" s="2356">
        <f>IF(AND(Q75&lt;&gt;0,O75&lt;&gt;0),Q75/(1+$D$17+$D$18+$D$19)/(($D$25*1000000/$D$8)),0)</f>
        <v>2505.2563196143888</v>
      </c>
      <c r="T75" s="2360" t="s">
        <v>373</v>
      </c>
      <c r="U75" s="2356">
        <f>U78+U80+U81+U82+U83+U84</f>
        <v>737673.12800570857</v>
      </c>
      <c r="V75" s="467" t="s">
        <v>374</v>
      </c>
      <c r="W75" s="2356">
        <f>W78*O78+W80*O80+W81*O81+W82*O82+W83*O83+W84*O84</f>
        <v>737673.12800570857</v>
      </c>
      <c r="X75" s="467" t="s">
        <v>374</v>
      </c>
      <c r="Y75" s="865" t="s">
        <v>375</v>
      </c>
      <c r="Z75" s="151"/>
      <c r="AA75" s="151"/>
      <c r="AB75" s="473"/>
    </row>
    <row r="76" spans="1:28" s="262" customFormat="1" ht="24" customHeight="1" outlineLevel="1" x14ac:dyDescent="0.3">
      <c r="A76" s="459"/>
      <c r="B76" s="2352"/>
      <c r="C76" s="1637" t="s">
        <v>376</v>
      </c>
      <c r="D76" s="1638" t="s">
        <v>377</v>
      </c>
      <c r="E76" s="1516"/>
      <c r="F76" s="2376"/>
      <c r="G76" s="2358"/>
      <c r="H76" s="2375"/>
      <c r="I76" s="882"/>
      <c r="J76" s="2377" t="s">
        <v>378</v>
      </c>
      <c r="K76" s="2378"/>
      <c r="L76" s="2379" t="s">
        <v>379</v>
      </c>
      <c r="M76" s="2378"/>
      <c r="N76" s="458"/>
      <c r="O76" s="894" t="s">
        <v>380</v>
      </c>
      <c r="P76" s="467"/>
      <c r="Q76" s="890">
        <v>0.5</v>
      </c>
      <c r="R76" s="458"/>
      <c r="S76" s="2357"/>
      <c r="T76" s="2361"/>
      <c r="U76" s="2357"/>
      <c r="V76" s="467"/>
      <c r="W76" s="2384"/>
      <c r="X76" s="467"/>
      <c r="Y76" s="893">
        <f>$Y$33</f>
        <v>0.1</v>
      </c>
      <c r="Z76" s="151"/>
      <c r="AA76" s="151"/>
      <c r="AB76" s="473"/>
    </row>
    <row r="77" spans="1:28" s="262" customFormat="1" ht="24" customHeight="1" outlineLevel="1" x14ac:dyDescent="0.3">
      <c r="A77" s="459"/>
      <c r="B77" s="2346">
        <v>2</v>
      </c>
      <c r="C77" s="2346">
        <v>1</v>
      </c>
      <c r="D77" s="2349">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customHeight="1" outlineLevel="1" x14ac:dyDescent="0.3">
      <c r="A78" s="458"/>
      <c r="B78" s="2347"/>
      <c r="C78" s="2388"/>
      <c r="D78" s="2389"/>
      <c r="E78" s="882"/>
      <c r="F78" s="1694" t="s">
        <v>338</v>
      </c>
      <c r="G78" s="1695">
        <v>5</v>
      </c>
      <c r="H78" s="1696">
        <f>0.35-0.25</f>
        <v>9.9999999999999978E-2</v>
      </c>
      <c r="I78" s="1516"/>
      <c r="J78" s="1697">
        <f>$L$32*H78*$B$77*$C$77</f>
        <v>32.403562287321613</v>
      </c>
      <c r="K78" s="1698">
        <f>$M$32*H78*$B$77*$C$77</f>
        <v>2.7002968572768009</v>
      </c>
      <c r="L78" s="1697">
        <f>J78*$D$77</f>
        <v>40.504452859152018</v>
      </c>
      <c r="M78" s="1698">
        <f>K78*$D$77</f>
        <v>3.375371071596001</v>
      </c>
      <c r="N78" s="458"/>
      <c r="O78" s="887">
        <v>7692</v>
      </c>
      <c r="P78" s="467"/>
      <c r="Q78" s="286">
        <f>O78*$Q$76*M78+O78*(1-$Q$76)*K78</f>
        <v>23367.018854444796</v>
      </c>
      <c r="R78" s="458"/>
      <c r="S78" s="891">
        <f>IF(AND(Q78&lt;&gt;0,O78&lt;&gt;0),Q78/(1+$D$17+$D$18+$D$19)/O78/30/(($D$25*1000000/$D$8))*1000,0)</f>
        <v>0.27285603329857783</v>
      </c>
      <c r="T78" s="467" t="s">
        <v>382</v>
      </c>
      <c r="U78" s="870">
        <f>S78*O78*30*$D$11*(1+$D$24)/1000</f>
        <v>18539.836011089265</v>
      </c>
      <c r="V78" s="467" t="s">
        <v>383</v>
      </c>
      <c r="W78" s="870">
        <f>IF(O78&lt;&gt;0,U78/O78,0)</f>
        <v>2.410275092445302</v>
      </c>
      <c r="X78" s="467" t="s">
        <v>383</v>
      </c>
      <c r="Y78" s="287" t="str">
        <f>IF(O78=0,"-", IF(W78&lt;=(G78*(1+$Y$76)),"OK", "NOK"))</f>
        <v>OK</v>
      </c>
      <c r="Z78" s="151"/>
      <c r="AA78" s="249">
        <f>IF(OR(Y78="OK",Y78="-"),1,0)</f>
        <v>1</v>
      </c>
      <c r="AB78" s="473"/>
    </row>
    <row r="79" spans="1:28" s="262" customFormat="1" ht="24" customHeight="1" outlineLevel="1" x14ac:dyDescent="0.3">
      <c r="A79" s="458"/>
      <c r="B79" s="2347"/>
      <c r="C79" s="2388"/>
      <c r="D79" s="2389"/>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customHeight="1" outlineLevel="1" x14ac:dyDescent="0.3">
      <c r="A80" s="458"/>
      <c r="B80" s="2347"/>
      <c r="C80" s="2388"/>
      <c r="D80" s="2389"/>
      <c r="E80" s="882"/>
      <c r="F80" s="1694">
        <f>G78</f>
        <v>5</v>
      </c>
      <c r="G80" s="1695">
        <v>20</v>
      </c>
      <c r="H80" s="1696">
        <f>0.05</f>
        <v>0.05</v>
      </c>
      <c r="I80" s="1516"/>
      <c r="J80" s="1697">
        <f>$L$32*(H78+(G80-F80)*H80)*$B$77*$C$77</f>
        <v>275.43027944223377</v>
      </c>
      <c r="K80" s="1698">
        <f>$M$32*(H78+(G80-F80)*H80)*$B$77*$C$77</f>
        <v>22.952523286852813</v>
      </c>
      <c r="L80" s="1697">
        <f t="shared" ref="L80:M84" si="4">J80*$D$77</f>
        <v>344.28784930279221</v>
      </c>
      <c r="M80" s="1698">
        <f t="shared" si="4"/>
        <v>28.690654108566015</v>
      </c>
      <c r="N80" s="458"/>
      <c r="O80" s="887">
        <v>8500</v>
      </c>
      <c r="P80" s="467"/>
      <c r="Q80" s="286">
        <f>O80*$Q$76*M80+O80*(1-$Q$76)*K80</f>
        <v>219483.50393053005</v>
      </c>
      <c r="R80" s="458"/>
      <c r="S80" s="891">
        <f>IF(AND(Q80&lt;&gt;0,O80&lt;&gt;0),Q80/(1+$D$17+$D$18+$D$19)/O80/30/(($D$25*1000000/$D$8))*1000,0)</f>
        <v>2.319276283037913</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customHeight="1" outlineLevel="1" x14ac:dyDescent="0.3">
      <c r="A81" s="458"/>
      <c r="B81" s="2347"/>
      <c r="C81" s="2388"/>
      <c r="D81" s="2389"/>
      <c r="E81" s="882"/>
      <c r="F81" s="1694">
        <f>G80</f>
        <v>20</v>
      </c>
      <c r="G81" s="1695">
        <v>30</v>
      </c>
      <c r="H81" s="1696">
        <f>0.045</f>
        <v>4.4999999999999998E-2</v>
      </c>
      <c r="I81" s="1516"/>
      <c r="J81" s="1697">
        <f>$L$32*(H78+(G80-F80)*H80+(G81-F81)*H81)*$B$77*$C$77</f>
        <v>421.246309735181</v>
      </c>
      <c r="K81" s="1698">
        <f>$M$32*(H78+(G80-F80)*H80+(G81-F81)*H81)*$B$77*$C$77</f>
        <v>35.103859144598417</v>
      </c>
      <c r="L81" s="1697">
        <f t="shared" si="4"/>
        <v>526.55788716897621</v>
      </c>
      <c r="M81" s="1698">
        <f t="shared" si="4"/>
        <v>43.879823930748017</v>
      </c>
      <c r="N81" s="458"/>
      <c r="O81" s="887">
        <v>2573</v>
      </c>
      <c r="P81" s="467"/>
      <c r="Q81" s="286">
        <f>O81*$Q$76*M81+O81*(1-$Q$76)*K81</f>
        <v>101612.50827643319</v>
      </c>
      <c r="R81" s="458"/>
      <c r="S81" s="891">
        <f>IF(AND(Q81&lt;&gt;0,O81&lt;&gt;0),Q81/(1+$D$17+$D$18+$D$19)/O81/30/(($D$25*1000000/$D$8))*1000,0)</f>
        <v>3.5471284328815118</v>
      </c>
      <c r="T81" s="467" t="s">
        <v>382</v>
      </c>
      <c r="U81" s="870">
        <f>S81*O81*30*$D$11*(1+$D$24)/1000</f>
        <v>80621.291567202919</v>
      </c>
      <c r="V81" s="467" t="s">
        <v>383</v>
      </c>
      <c r="W81" s="870">
        <f>IF(O81&lt;&gt;0,U81/O81,0)</f>
        <v>31.333576201788929</v>
      </c>
      <c r="X81" s="467" t="s">
        <v>383</v>
      </c>
      <c r="Y81" s="287" t="str">
        <f>IF(O81=0,"-",IF(AND(((F81*(1-$Y$76))&lt;W81),(W81&lt;(G81*(1+$Y$76)))),"OK", "NOK"))</f>
        <v>OK</v>
      </c>
      <c r="Z81" s="151"/>
      <c r="AA81" s="249">
        <f>IF(OR(Y81="OK",Y81="-"),1,0)</f>
        <v>1</v>
      </c>
      <c r="AB81" s="473"/>
    </row>
    <row r="82" spans="1:28" s="262" customFormat="1" ht="24" customHeight="1" outlineLevel="1" x14ac:dyDescent="0.3">
      <c r="A82" s="458"/>
      <c r="B82" s="2347"/>
      <c r="C82" s="2388"/>
      <c r="D82" s="2389"/>
      <c r="E82" s="882"/>
      <c r="F82" s="1694">
        <f>G81</f>
        <v>30</v>
      </c>
      <c r="G82" s="1695">
        <v>40</v>
      </c>
      <c r="H82" s="1696">
        <f>0.04</f>
        <v>0.04</v>
      </c>
      <c r="I82" s="1516"/>
      <c r="J82" s="1697">
        <f>$L$32*(H78+(G80-F80)*H80+(G81-F81)*H81+(G82-F82)*H82)*$B$77*$C$77</f>
        <v>550.86055888446742</v>
      </c>
      <c r="K82" s="1698">
        <f>$M$32*(H78+(G80-F80)*H80+(G81-F81)*H81+(G82-F82)*H82)*$B$77*$C$77</f>
        <v>45.905046573705619</v>
      </c>
      <c r="L82" s="1697">
        <f t="shared" si="4"/>
        <v>688.57569860558431</v>
      </c>
      <c r="M82" s="1698">
        <f t="shared" si="4"/>
        <v>57.381308217132023</v>
      </c>
      <c r="N82" s="458"/>
      <c r="O82" s="887">
        <v>4825</v>
      </c>
      <c r="P82" s="467"/>
      <c r="Q82" s="286">
        <f>O82*$Q$76*M82+O82*(1-$Q$76)*K82</f>
        <v>249178.3309328958</v>
      </c>
      <c r="R82" s="458"/>
      <c r="S82" s="891">
        <f>IF(AND(Q82&lt;&gt;0,O82&lt;&gt;0),Q82/(1+$D$17+$D$18+$D$19)/O82/30/(($D$25*1000000/$D$8))*1000,0)</f>
        <v>4.6385525660758233</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customHeight="1" outlineLevel="1" x14ac:dyDescent="0.3">
      <c r="A83" s="458"/>
      <c r="B83" s="2347"/>
      <c r="C83" s="2388"/>
      <c r="D83" s="2389"/>
      <c r="E83" s="882"/>
      <c r="F83" s="1694">
        <f>G82</f>
        <v>40</v>
      </c>
      <c r="G83" s="1695">
        <v>55</v>
      </c>
      <c r="H83" s="1696">
        <f>0.035</f>
        <v>3.5000000000000003E-2</v>
      </c>
      <c r="I83" s="1516"/>
      <c r="J83" s="1697">
        <f>$L$32*(H78+(G80-F80)*H80+(G81-F81)*H81+(G82-F82)*H82+(G83-F83)*H83)*$B$77*$C$77</f>
        <v>720.97926089290593</v>
      </c>
      <c r="K83" s="1698">
        <f>$M$32*(H78+(G80-F80)*H80+(G81-F81)*H81+(G82-F82)*H82+(G83-F83)*H83)*$B$77*$C$77</f>
        <v>60.081605074408827</v>
      </c>
      <c r="L83" s="1697">
        <f t="shared" si="4"/>
        <v>901.22407611613244</v>
      </c>
      <c r="M83" s="1698">
        <f t="shared" si="4"/>
        <v>75.102006343011027</v>
      </c>
      <c r="N83" s="458"/>
      <c r="O83" s="887">
        <v>2000</v>
      </c>
      <c r="P83" s="467"/>
      <c r="Q83" s="286">
        <f>O83*$Q$76*M83+O83*(1-$Q$76)*K83</f>
        <v>135183.61141741986</v>
      </c>
      <c r="R83" s="458"/>
      <c r="S83" s="891">
        <f>IF(AND(Q83&lt;&gt;0,O83&lt;&gt;0),Q83/(1+$D$17+$D$18+$D$19)/O83/30/(($D$25*1000000/$D$8))*1000,0)</f>
        <v>6.0710467408933582</v>
      </c>
      <c r="T83" s="467" t="s">
        <v>382</v>
      </c>
      <c r="U83" s="870">
        <f>S83*O83*30*$D$11*(1+$D$24)/1000</f>
        <v>107257.24161381598</v>
      </c>
      <c r="V83" s="1620" t="s">
        <v>383</v>
      </c>
      <c r="W83" s="870">
        <f>IF(O83&lt;&gt;0,U83/O83,0)</f>
        <v>53.628620806907989</v>
      </c>
      <c r="X83" s="467" t="s">
        <v>383</v>
      </c>
      <c r="Y83" s="287" t="str">
        <f>IF(O83=0,"-",IF(AND(((F83*(1-$Y$76))&lt;W83),(W83&lt;(G83*(1+$Y$76)))),"OK", "NOK"))</f>
        <v>OK</v>
      </c>
      <c r="Z83" s="151"/>
      <c r="AA83" s="249">
        <f>IF(OR(Y83="OK",Y83="-"),1,0)</f>
        <v>1</v>
      </c>
      <c r="AB83" s="473"/>
    </row>
    <row r="84" spans="1:28" s="262" customFormat="1" ht="24" customHeight="1" outlineLevel="1" x14ac:dyDescent="0.3">
      <c r="A84" s="458"/>
      <c r="B84" s="2347"/>
      <c r="C84" s="2388"/>
      <c r="D84" s="2389"/>
      <c r="E84" s="882"/>
      <c r="F84" s="1694">
        <f>G83</f>
        <v>55</v>
      </c>
      <c r="G84" s="1695">
        <v>100</v>
      </c>
      <c r="H84" s="1696">
        <f>0.03</f>
        <v>0.03</v>
      </c>
      <c r="I84" s="1516"/>
      <c r="J84" s="1697">
        <f>$L$32*(H78+(G80-F80)*H80+(G81-F81)*H81+(G82-F82)*H82+(G83-F83)*H83+(G84-F84)*H84)*$B$77*$C$77</f>
        <v>1158.4273517717477</v>
      </c>
      <c r="K84" s="1698">
        <f>$M$32*(H78+(G80-F80)*H80+(G81-F81)*H81+(G82-F82)*H82+(G83-F83)*H83+(G84-F84)*H84)*$B$77*$C$77</f>
        <v>96.535612647645635</v>
      </c>
      <c r="L84" s="1697">
        <f t="shared" si="4"/>
        <v>1448.0341897146845</v>
      </c>
      <c r="M84" s="1698">
        <f t="shared" si="4"/>
        <v>120.66951580955704</v>
      </c>
      <c r="N84" s="458"/>
      <c r="O84" s="887">
        <v>1850</v>
      </c>
      <c r="P84" s="467"/>
      <c r="Q84" s="286">
        <f>O84*$Q$76*M84+O84*(1-$Q$76)*K84</f>
        <v>200914.74382291245</v>
      </c>
      <c r="R84" s="458"/>
      <c r="S84" s="891">
        <f>IF(AND(Q84&lt;&gt;0,O84&lt;&gt;0),Q84/(1+$D$17+$D$18+$D$19)/O84/30/(($D$25*1000000/$D$8))*1000,0)</f>
        <v>9.7546031904241559</v>
      </c>
      <c r="T84" s="467" t="s">
        <v>382</v>
      </c>
      <c r="U84" s="870">
        <f>S84*O84*30*$D$11*(1+$D$24)/1000</f>
        <v>159409.56892660118</v>
      </c>
      <c r="V84" s="467" t="s">
        <v>383</v>
      </c>
      <c r="W84" s="870">
        <f>IF(O84&lt;&gt;0,U84/O84,0)</f>
        <v>86.167334554919549</v>
      </c>
      <c r="X84" s="467" t="s">
        <v>383</v>
      </c>
      <c r="Y84" s="287" t="str">
        <f>IF(O84=0,"-",IF(AND(((F84*(1-$Y$76))&lt;W84),(W84&lt;(G84*(1+$Y$76)))),"OK", "NOK"))</f>
        <v>OK</v>
      </c>
      <c r="Z84" s="151"/>
      <c r="AA84" s="249">
        <f>IF(OR(Y84="OK",Y84="-"),1,0)</f>
        <v>1</v>
      </c>
      <c r="AB84" s="473"/>
    </row>
    <row r="85" spans="1:28" s="262" customFormat="1" ht="10.199999999999999"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customHeight="1" outlineLevel="1" x14ac:dyDescent="0.3">
      <c r="A86" s="458"/>
      <c r="B86" s="2365" t="s">
        <v>387</v>
      </c>
      <c r="C86" s="2366"/>
      <c r="D86" s="2366"/>
      <c r="E86" s="2366"/>
      <c r="F86" s="2366"/>
      <c r="G86" s="2366"/>
      <c r="H86" s="2366"/>
      <c r="I86" s="2366"/>
      <c r="J86" s="2366"/>
      <c r="K86" s="2366"/>
      <c r="L86" s="2366"/>
      <c r="M86" s="2366"/>
      <c r="N86" s="458"/>
      <c r="O86" s="458"/>
      <c r="P86" s="458"/>
      <c r="Q86" s="458"/>
      <c r="R86" s="458"/>
      <c r="S86" s="458"/>
      <c r="T86" s="458"/>
      <c r="U86" s="458"/>
      <c r="V86" s="458"/>
      <c r="W86" s="459"/>
      <c r="X86" s="458"/>
      <c r="Y86" s="459"/>
      <c r="Z86" s="458"/>
      <c r="AA86" s="458"/>
      <c r="AB86" s="473"/>
    </row>
    <row r="87" spans="1:28" s="1656" customFormat="1" ht="25.2" customHeight="1" outlineLevel="1" x14ac:dyDescent="0.55000000000000004">
      <c r="A87" s="1649"/>
      <c r="B87" s="2351" t="s">
        <v>369</v>
      </c>
      <c r="C87" s="2358"/>
      <c r="D87" s="2358"/>
      <c r="E87" s="2359"/>
      <c r="F87" s="2358"/>
      <c r="G87" s="2358"/>
      <c r="H87" s="2358"/>
      <c r="I87" s="2359"/>
      <c r="J87" s="2358"/>
      <c r="K87" s="2358"/>
      <c r="L87" s="2358"/>
      <c r="M87" s="2358"/>
      <c r="N87" s="1649"/>
      <c r="O87" s="1651">
        <f>G10</f>
        <v>5</v>
      </c>
      <c r="P87" s="1658"/>
      <c r="Q87" s="1649"/>
      <c r="R87" s="1649"/>
      <c r="S87" s="1649"/>
      <c r="T87" s="1649"/>
      <c r="U87" s="1649"/>
      <c r="V87" s="1649"/>
      <c r="W87" s="1654"/>
      <c r="X87" s="1649"/>
      <c r="Y87" s="1654"/>
      <c r="Z87" s="1649"/>
      <c r="AA87" s="1649"/>
      <c r="AB87" s="1655"/>
    </row>
    <row r="88" spans="1:28" s="262" customFormat="1" ht="46.95" customHeight="1" outlineLevel="1" x14ac:dyDescent="0.3">
      <c r="A88" s="458"/>
      <c r="B88" s="2351" t="s">
        <v>370</v>
      </c>
      <c r="C88" s="2351" t="s">
        <v>371</v>
      </c>
      <c r="D88" s="2353"/>
      <c r="E88" s="1515"/>
      <c r="F88" s="2374" t="s">
        <v>372</v>
      </c>
      <c r="G88" s="2358"/>
      <c r="H88" s="2375"/>
      <c r="I88" s="881"/>
      <c r="J88" s="2354" t="s">
        <v>970</v>
      </c>
      <c r="K88" s="2355"/>
      <c r="L88" s="2355"/>
      <c r="M88" s="2355"/>
      <c r="N88" s="458"/>
      <c r="O88" s="287">
        <f>O91+O93+O94+O95+O96</f>
        <v>5</v>
      </c>
      <c r="P88" s="467"/>
      <c r="Q88" s="889">
        <f>Q91+Q93+Q94+Q95+Q96</f>
        <v>787.13653389618753</v>
      </c>
      <c r="R88" s="458"/>
      <c r="S88" s="2356">
        <f>IF(AND(Q88&lt;&gt;0,O88&lt;&gt;0),Q88/(1+$D$17+$D$18+$D$19)/(($D$25*1000000/$D$8)),0)</f>
        <v>2.1210008988409452</v>
      </c>
      <c r="T88" s="2360" t="s">
        <v>373</v>
      </c>
      <c r="U88" s="2356">
        <f>U91+U93+U94+U95+U96+Z97</f>
        <v>624.52905728693861</v>
      </c>
      <c r="V88" s="458" t="s">
        <v>374</v>
      </c>
      <c r="W88" s="2356">
        <f>W91*O91+W93*O93+W94*O94+W95*O95+W96*O96</f>
        <v>624.52905728693861</v>
      </c>
      <c r="X88" s="467" t="s">
        <v>374</v>
      </c>
      <c r="Y88" s="865" t="s">
        <v>375</v>
      </c>
      <c r="Z88" s="151"/>
      <c r="AA88" s="151"/>
      <c r="AB88" s="473"/>
    </row>
    <row r="89" spans="1:28" s="262" customFormat="1" ht="24" customHeight="1" outlineLevel="1" x14ac:dyDescent="0.3">
      <c r="A89" s="458"/>
      <c r="B89" s="2352"/>
      <c r="C89" s="1637" t="s">
        <v>376</v>
      </c>
      <c r="D89" s="1638" t="s">
        <v>377</v>
      </c>
      <c r="E89" s="1516"/>
      <c r="F89" s="2376"/>
      <c r="G89" s="2358"/>
      <c r="H89" s="2375"/>
      <c r="I89" s="882"/>
      <c r="J89" s="2377" t="s">
        <v>378</v>
      </c>
      <c r="K89" s="2378"/>
      <c r="L89" s="2379" t="s">
        <v>379</v>
      </c>
      <c r="M89" s="2378"/>
      <c r="N89" s="458"/>
      <c r="O89" s="894" t="s">
        <v>380</v>
      </c>
      <c r="P89" s="467"/>
      <c r="Q89" s="890">
        <v>0.25</v>
      </c>
      <c r="R89" s="458"/>
      <c r="S89" s="2357"/>
      <c r="T89" s="2361"/>
      <c r="U89" s="2357"/>
      <c r="V89" s="458"/>
      <c r="W89" s="2384"/>
      <c r="X89" s="467"/>
      <c r="Y89" s="893">
        <f>$Y$33</f>
        <v>0.1</v>
      </c>
      <c r="Z89" s="151"/>
      <c r="AA89" s="151"/>
      <c r="AB89" s="473"/>
    </row>
    <row r="90" spans="1:28" s="262" customFormat="1" ht="24" customHeight="1" outlineLevel="1" x14ac:dyDescent="0.3">
      <c r="A90" s="458"/>
      <c r="B90" s="2346">
        <v>2</v>
      </c>
      <c r="C90" s="2346">
        <v>1</v>
      </c>
      <c r="D90" s="2349">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customHeight="1" outlineLevel="1" x14ac:dyDescent="0.3">
      <c r="A91" s="458"/>
      <c r="B91" s="2347"/>
      <c r="C91" s="2348"/>
      <c r="D91" s="2350"/>
      <c r="E91" s="882"/>
      <c r="F91" s="1694" t="s">
        <v>338</v>
      </c>
      <c r="G91" s="1695">
        <v>5</v>
      </c>
      <c r="H91" s="1696">
        <v>0.35</v>
      </c>
      <c r="I91" s="1516"/>
      <c r="J91" s="1697">
        <f>$L$32*H91*$B$90*$C$90</f>
        <v>113.41246800562566</v>
      </c>
      <c r="K91" s="1698">
        <f>$M$32*H91*$B$90*$C$90</f>
        <v>9.4510390004688052</v>
      </c>
      <c r="L91" s="1697">
        <f>J91*$D$90</f>
        <v>136.09496160675079</v>
      </c>
      <c r="M91" s="1698">
        <f>K91*$D$90</f>
        <v>11.341246800562566</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customHeight="1" outlineLevel="1" x14ac:dyDescent="0.3">
      <c r="A92" s="458"/>
      <c r="B92" s="2347"/>
      <c r="C92" s="2348"/>
      <c r="D92" s="2350"/>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customHeight="1" outlineLevel="1" x14ac:dyDescent="0.3">
      <c r="A93" s="458"/>
      <c r="B93" s="2347"/>
      <c r="C93" s="2348"/>
      <c r="D93" s="2350"/>
      <c r="E93" s="882"/>
      <c r="F93" s="1694">
        <f>G91</f>
        <v>5</v>
      </c>
      <c r="G93" s="1695">
        <v>30</v>
      </c>
      <c r="H93" s="1696">
        <v>0.05</v>
      </c>
      <c r="I93" s="1516"/>
      <c r="J93" s="1697">
        <f>$L$32*(H91+(G93-F93)*H93)*$B$90*$C$90</f>
        <v>518.45699659714592</v>
      </c>
      <c r="K93" s="1698">
        <f>$M$32*(H91+(G93-F93)*H93)*$B$90*$C$90</f>
        <v>43.204749716428829</v>
      </c>
      <c r="L93" s="1697">
        <f t="shared" ref="L93:M96" si="5">J93*$D$90</f>
        <v>622.14839591657505</v>
      </c>
      <c r="M93" s="1698">
        <f t="shared" si="5"/>
        <v>51.84569965971459</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customHeight="1" outlineLevel="1" x14ac:dyDescent="0.3">
      <c r="A94" s="458"/>
      <c r="B94" s="2347"/>
      <c r="C94" s="2348"/>
      <c r="D94" s="2350"/>
      <c r="E94" s="882"/>
      <c r="F94" s="1694">
        <f>G93</f>
        <v>30</v>
      </c>
      <c r="G94" s="1695">
        <v>100</v>
      </c>
      <c r="H94" s="1696">
        <v>0.03</v>
      </c>
      <c r="I94" s="1516"/>
      <c r="J94" s="1697">
        <f>$L$32*(H91+(G93-F93)*H93+(G94-F94)*H94)*$B$90*$C$90</f>
        <v>1198.9318046308999</v>
      </c>
      <c r="K94" s="1698">
        <f>$M$32*(H91+(G93-F93)*H93+(G94-F94)*H94)*$B$90*$C$90</f>
        <v>99.910983719241656</v>
      </c>
      <c r="L94" s="1697">
        <f t="shared" si="5"/>
        <v>1438.7181655570798</v>
      </c>
      <c r="M94" s="1698">
        <f t="shared" si="5"/>
        <v>119.89318046308998</v>
      </c>
      <c r="N94" s="458"/>
      <c r="O94" s="887">
        <v>4</v>
      </c>
      <c r="P94" s="467"/>
      <c r="Q94" s="286">
        <f>O94*$Q$76*M94+O94*(1-$Q$76)*K94</f>
        <v>439.60832836466329</v>
      </c>
      <c r="R94" s="458"/>
      <c r="S94" s="891">
        <f>IF(AND(Q94&lt;&gt;0,O94&lt;&gt;0),Q94/(1+$D$17+$D$18+$D$19)/O94/30/(($D$25*1000000/$D$8))*1000,0)</f>
        <v>9.8713249380018873</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customHeight="1" outlineLevel="1" x14ac:dyDescent="0.3">
      <c r="A95" s="458"/>
      <c r="B95" s="2347"/>
      <c r="C95" s="2348"/>
      <c r="D95" s="2350"/>
      <c r="E95" s="882"/>
      <c r="F95" s="1694">
        <f>G94</f>
        <v>100</v>
      </c>
      <c r="G95" s="1695">
        <v>500</v>
      </c>
      <c r="H95" s="1696">
        <v>0.02</v>
      </c>
      <c r="I95" s="1516"/>
      <c r="J95" s="1697">
        <f>$L$32*(H91+(G93-F93)*H93+(G94-F94)*H94+(G95-F95)*H95)*$B$90*$C$90</f>
        <v>3791.2167876166291</v>
      </c>
      <c r="K95" s="1698">
        <f>$M$32*(H91+(G93-F93)*H93+(G94-F94)*H94+(G95-F95)*H95)*$B$90*$C$90</f>
        <v>315.93473230138574</v>
      </c>
      <c r="L95" s="1697">
        <f t="shared" si="5"/>
        <v>4549.4601451399549</v>
      </c>
      <c r="M95" s="1698">
        <f t="shared" si="5"/>
        <v>379.12167876166285</v>
      </c>
      <c r="N95" s="458"/>
      <c r="O95" s="887">
        <v>1</v>
      </c>
      <c r="P95" s="467"/>
      <c r="Q95" s="286">
        <f>O95*$Q$76*M95+O95*(1-$Q$76)*K95</f>
        <v>347.52820553152429</v>
      </c>
      <c r="R95" s="458"/>
      <c r="S95" s="891">
        <f>IF(AND(Q95&lt;&gt;0,O95&lt;&gt;0),Q95/(1+$D$17+$D$18+$D$19)/O95/30/(($D$25*1000000/$D$8))*1000,0)</f>
        <v>31.214730209357306</v>
      </c>
      <c r="T95" s="467" t="s">
        <v>382</v>
      </c>
      <c r="U95" s="870">
        <f>S95*O95*30*$D$11*(1+$D$24)/1000</f>
        <v>275.73547057574268</v>
      </c>
      <c r="V95" s="458" t="s">
        <v>383</v>
      </c>
      <c r="W95" s="870">
        <f>IF(O95&lt;&gt;0,U95/O95,0)</f>
        <v>275.73547057574268</v>
      </c>
      <c r="X95" s="467" t="s">
        <v>383</v>
      </c>
      <c r="Y95" s="265" t="str">
        <f>IF(O95=0,"-",IF(AND(((F95*(1-$Y$89))&lt;W95),(W95&lt;(G95*(1+$Y$89)))),"OK", "NOK"))</f>
        <v>OK</v>
      </c>
      <c r="Z95" s="151"/>
      <c r="AA95" s="249">
        <f>IF(OR(Y95="OK",Y95="-"),1,0)</f>
        <v>1</v>
      </c>
      <c r="AB95" s="473"/>
    </row>
    <row r="96" spans="1:28" s="262" customFormat="1" ht="24" customHeight="1" outlineLevel="1" x14ac:dyDescent="0.3">
      <c r="A96" s="458"/>
      <c r="B96" s="2347"/>
      <c r="C96" s="2348"/>
      <c r="D96" s="2350"/>
      <c r="E96" s="882"/>
      <c r="F96" s="1694">
        <f>G95</f>
        <v>500</v>
      </c>
      <c r="G96" s="1695">
        <v>1000</v>
      </c>
      <c r="H96" s="1696">
        <v>0.01</v>
      </c>
      <c r="I96" s="1516"/>
      <c r="J96" s="1697">
        <f>$L$32*(H91+(G93-F93)*H93+(G94-F94)*H94+(G95-F95)*H95+(G96-F96)*H96)*$B$90*$C$90</f>
        <v>5411.3949019827105</v>
      </c>
      <c r="K96" s="1698">
        <f>$M$32*(H91+(G93-F93)*H93+(G94-F94)*H94+(G95-F95)*H95+(G96-F96)*H96)*$B$90*$C$90</f>
        <v>450.94957516522584</v>
      </c>
      <c r="L96" s="1697">
        <f t="shared" si="5"/>
        <v>6493.6738823792521</v>
      </c>
      <c r="M96" s="1698">
        <f t="shared" si="5"/>
        <v>541.13949019827101</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E16" sqref="E16"/>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401" t="s">
        <v>869</v>
      </c>
      <c r="C2" s="2401"/>
      <c r="D2" s="2401"/>
      <c r="F2" s="293"/>
      <c r="G2" s="293"/>
      <c r="H2" s="293"/>
      <c r="I2" s="1591" t="s">
        <v>473</v>
      </c>
      <c r="J2" s="1592"/>
      <c r="K2" s="1592"/>
      <c r="L2" s="293"/>
      <c r="M2" s="1729"/>
      <c r="N2" s="1730"/>
      <c r="O2" s="293"/>
      <c r="P2" s="293"/>
      <c r="Q2" s="293"/>
      <c r="R2" s="293"/>
      <c r="S2" s="293"/>
      <c r="T2" s="293"/>
    </row>
    <row r="3" spans="1:20" s="206" customFormat="1" ht="19.95" customHeight="1" x14ac:dyDescent="0.3">
      <c r="B3" s="2401"/>
      <c r="C3" s="2401"/>
      <c r="D3" s="2401"/>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401"/>
      <c r="C4" s="2401"/>
      <c r="D4" s="2401"/>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98" t="s">
        <v>389</v>
      </c>
      <c r="G6" s="2399"/>
      <c r="H6" s="2400"/>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-155.43176729164571</v>
      </c>
      <c r="H8" s="1965">
        <f>SUMIF(C33:BC33,1,C178:BC178)</f>
        <v>-175.39070312488033</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1.1746641375898577</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t="e">
        <f>G9-C28</f>
        <v>#NUM!</v>
      </c>
      <c r="H10" s="1968">
        <f>H9-C28</f>
        <v>1.0785511375898578</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196.73869422439137</v>
      </c>
      <c r="H11" s="1970">
        <f>SUMIF(C33:BC33,1,C63:BC63)</f>
        <v>196.73869422439137</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-0.7900416738273518</v>
      </c>
      <c r="H12" s="1968">
        <f>H8/H11</f>
        <v>-0.89149063338215273</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53</v>
      </c>
      <c r="H13" s="1973">
        <f>IF(H8&lt;0,SUM(C183:BC183),SUM(C183:BC183))</f>
        <v>53</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0.20995832617264817</v>
      </c>
      <c r="H14" s="1976">
        <f>(SUMIF(C33:BC33,1,C178:BC178)+SUMIF(C33:BC33,1,C63:BC63))/SUMIF(C33:BC33,1,C63:BC63)</f>
        <v>0.10850936661784727</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412"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413"/>
      <c r="G17" s="2416" t="s">
        <v>873</v>
      </c>
      <c r="H17" s="2418"/>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413"/>
      <c r="G18" s="2417"/>
      <c r="H18" s="2419"/>
      <c r="I18" s="1941"/>
      <c r="J18" s="1469"/>
      <c r="K18" s="293"/>
      <c r="L18" s="293"/>
      <c r="M18" s="293"/>
      <c r="N18" s="293"/>
      <c r="O18" s="293"/>
      <c r="P18" s="293"/>
      <c r="Q18" s="293"/>
      <c r="R18" s="293"/>
      <c r="S18" s="295"/>
    </row>
    <row r="19" spans="1:58" s="206" customFormat="1" ht="2.7" customHeight="1" outlineLevel="1" x14ac:dyDescent="0.3">
      <c r="B19" s="1918"/>
      <c r="C19" s="1954"/>
      <c r="D19" s="1932"/>
      <c r="F19" s="2413"/>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413"/>
      <c r="G20" s="1473">
        <v>4.3499999999999997E-2</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4.3499999999999997E-2</v>
      </c>
      <c r="D21" s="2095">
        <v>4.3499999999999997E-2</v>
      </c>
      <c r="E21" s="206" t="s">
        <v>399</v>
      </c>
      <c r="F21" s="2413"/>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413"/>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414"/>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415" t="s">
        <v>1102</v>
      </c>
      <c r="G26" s="2407"/>
      <c r="H26" s="1470">
        <f>'R&amp;C-Painel de Controle'!D33</f>
        <v>293.71821446670435</v>
      </c>
      <c r="I26" s="1608" t="s">
        <v>295</v>
      </c>
      <c r="J26" s="1606"/>
      <c r="K26" s="2406" t="s">
        <v>653</v>
      </c>
      <c r="L26" s="2407"/>
      <c r="M26" s="1471">
        <f>G8</f>
        <v>-155.43176729164571</v>
      </c>
      <c r="N26" s="1608" t="s">
        <v>304</v>
      </c>
      <c r="O26" s="2396" t="s">
        <v>654</v>
      </c>
      <c r="P26" s="2396"/>
      <c r="Q26" s="2397"/>
      <c r="R26" s="1472">
        <f>G14</f>
        <v>0.20995832617264817</v>
      </c>
      <c r="S26" s="1610" t="s">
        <v>195</v>
      </c>
      <c r="T26" s="293"/>
    </row>
    <row r="27" spans="1:58" s="206" customFormat="1" ht="19.95" customHeight="1" outlineLevel="1" thickTop="1" x14ac:dyDescent="0.3">
      <c r="B27" s="1924" t="s">
        <v>401</v>
      </c>
      <c r="C27" s="1961" t="s">
        <v>289</v>
      </c>
      <c r="D27" s="1981" t="s">
        <v>289</v>
      </c>
      <c r="F27" s="2411" t="s">
        <v>655</v>
      </c>
      <c r="G27" s="2409"/>
      <c r="H27" s="911">
        <f>'R&amp;C-Painel de Controle'!D32</f>
        <v>35</v>
      </c>
      <c r="I27" s="1609" t="s">
        <v>388</v>
      </c>
      <c r="J27" s="1607"/>
      <c r="K27" s="2408" t="s">
        <v>656</v>
      </c>
      <c r="L27" s="2409"/>
      <c r="M27" s="912" t="e">
        <f>G9</f>
        <v>#NUM!</v>
      </c>
      <c r="N27" s="1609" t="s">
        <v>195</v>
      </c>
      <c r="O27" s="1607"/>
      <c r="P27" s="1611"/>
      <c r="Q27" s="1612"/>
      <c r="R27" s="1612"/>
      <c r="S27" s="1613"/>
      <c r="T27" s="293"/>
    </row>
    <row r="28" spans="1:58" s="206" customFormat="1" ht="18" customHeight="1" outlineLevel="1" thickBot="1" x14ac:dyDescent="0.35">
      <c r="B28" s="1928" t="s">
        <v>668</v>
      </c>
      <c r="C28" s="1962">
        <f>C14*C16+C18*C21*(1-(C25+C26))</f>
        <v>9.611299999999999E-2</v>
      </c>
      <c r="D28" s="1933">
        <f>D14*D16+D18*D21*(1-(D25+D26))</f>
        <v>5.7596999999999995E-2</v>
      </c>
      <c r="E28" s="206" t="s">
        <v>399</v>
      </c>
      <c r="F28" s="2402" t="s">
        <v>657</v>
      </c>
      <c r="G28" s="2403"/>
      <c r="H28" s="1988">
        <f>H26*('R&amp;C-Painel de Controle'!D7*30/'R&amp;C-Painel de Controle'!D6)</f>
        <v>5.3520472901898763</v>
      </c>
      <c r="I28" s="1989" t="s">
        <v>299</v>
      </c>
      <c r="J28" s="1607"/>
      <c r="K28" s="2410" t="s">
        <v>658</v>
      </c>
      <c r="L28" s="2403"/>
      <c r="M28" s="1990">
        <f>G13</f>
        <v>53</v>
      </c>
      <c r="N28" s="1609" t="s">
        <v>388</v>
      </c>
      <c r="O28" s="1607"/>
      <c r="P28" s="1607"/>
      <c r="Q28" s="1607"/>
      <c r="R28" s="1607"/>
      <c r="S28" s="1613"/>
      <c r="T28" s="293"/>
    </row>
    <row r="29" spans="1:58" s="206" customFormat="1" ht="18" customHeight="1" outlineLevel="1" thickTop="1" thickBot="1" x14ac:dyDescent="0.35">
      <c r="B29" s="324"/>
      <c r="F29" s="2404" t="s">
        <v>1103</v>
      </c>
      <c r="G29" s="2405"/>
      <c r="H29" s="1991">
        <f>'R&amp;C-Painel de Controle'!H33</f>
        <v>314.66246540689212</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267.80917993112189</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78000</v>
      </c>
      <c r="D35" s="304">
        <f>C35*(1+$C$8)</f>
        <v>78366.599999999991</v>
      </c>
      <c r="E35" s="304">
        <f t="shared" ref="E35:AI35" si="4">D35*(1+$C$8)</f>
        <v>78734.923019999987</v>
      </c>
      <c r="F35" s="304">
        <f t="shared" si="4"/>
        <v>79104.977158193986</v>
      </c>
      <c r="G35" s="304">
        <f t="shared" si="4"/>
        <v>79476.770550837493</v>
      </c>
      <c r="H35" s="304">
        <f t="shared" si="4"/>
        <v>79850.311372426426</v>
      </c>
      <c r="I35" s="304">
        <f t="shared" si="4"/>
        <v>80225.607835876828</v>
      </c>
      <c r="J35" s="304">
        <f t="shared" si="4"/>
        <v>80602.668192705445</v>
      </c>
      <c r="K35" s="304">
        <f t="shared" si="4"/>
        <v>80981.500733211156</v>
      </c>
      <c r="L35" s="304">
        <f t="shared" si="4"/>
        <v>81362.113786657239</v>
      </c>
      <c r="M35" s="304">
        <f t="shared" si="4"/>
        <v>81744.515721454518</v>
      </c>
      <c r="N35" s="304">
        <f t="shared" si="4"/>
        <v>82128.714945345346</v>
      </c>
      <c r="O35" s="304">
        <f t="shared" si="4"/>
        <v>82514.719905588456</v>
      </c>
      <c r="P35" s="304">
        <f t="shared" si="4"/>
        <v>82902.539089144717</v>
      </c>
      <c r="Q35" s="304">
        <f t="shared" si="4"/>
        <v>83292.18102286369</v>
      </c>
      <c r="R35" s="304">
        <f t="shared" si="4"/>
        <v>83683.654273671142</v>
      </c>
      <c r="S35" s="304">
        <f t="shared" si="4"/>
        <v>84076.967448757394</v>
      </c>
      <c r="T35" s="304">
        <f t="shared" si="4"/>
        <v>84472.129195766553</v>
      </c>
      <c r="U35" s="304">
        <f t="shared" si="4"/>
        <v>84869.148202986646</v>
      </c>
      <c r="V35" s="304">
        <f t="shared" si="4"/>
        <v>85268.033199540674</v>
      </c>
      <c r="W35" s="304">
        <f t="shared" si="4"/>
        <v>85668.792955578509</v>
      </c>
      <c r="X35" s="304">
        <f t="shared" si="4"/>
        <v>86071.436282469716</v>
      </c>
      <c r="Y35" s="304">
        <f t="shared" si="4"/>
        <v>86475.972032997321</v>
      </c>
      <c r="Z35" s="304">
        <f t="shared" si="4"/>
        <v>86882.409101552403</v>
      </c>
      <c r="AA35" s="304">
        <f t="shared" si="4"/>
        <v>87290.756424329695</v>
      </c>
      <c r="AB35" s="304">
        <f t="shared" si="4"/>
        <v>87701.022979524045</v>
      </c>
      <c r="AC35" s="304">
        <f t="shared" si="4"/>
        <v>88113.217787527799</v>
      </c>
      <c r="AD35" s="304">
        <f t="shared" si="4"/>
        <v>88527.349911129175</v>
      </c>
      <c r="AE35" s="304">
        <f t="shared" si="4"/>
        <v>88943.428455711473</v>
      </c>
      <c r="AF35" s="304">
        <f t="shared" si="4"/>
        <v>89361.462569453317</v>
      </c>
      <c r="AG35" s="304">
        <f t="shared" si="4"/>
        <v>89781.461443529741</v>
      </c>
      <c r="AH35" s="304">
        <f t="shared" si="4"/>
        <v>90203.434312314319</v>
      </c>
      <c r="AI35" s="304">
        <f t="shared" si="4"/>
        <v>90627.390453582193</v>
      </c>
      <c r="AJ35" s="304">
        <f t="shared" ref="AJ35:BC35" si="5">AI35*(1+$C$8)</f>
        <v>91053.339188714017</v>
      </c>
      <c r="AK35" s="304">
        <f t="shared" si="5"/>
        <v>91481.289882900965</v>
      </c>
      <c r="AL35" s="304">
        <f t="shared" si="5"/>
        <v>91911.251945350596</v>
      </c>
      <c r="AM35" s="304">
        <f t="shared" si="5"/>
        <v>92343.23482949374</v>
      </c>
      <c r="AN35" s="304">
        <f t="shared" si="5"/>
        <v>92777.248033192358</v>
      </c>
      <c r="AO35" s="304">
        <f t="shared" si="5"/>
        <v>93213.301098948359</v>
      </c>
      <c r="AP35" s="304">
        <f t="shared" si="5"/>
        <v>93651.403614113413</v>
      </c>
      <c r="AQ35" s="304">
        <f t="shared" si="5"/>
        <v>94091.565211099733</v>
      </c>
      <c r="AR35" s="304">
        <f t="shared" si="5"/>
        <v>94533.795567591893</v>
      </c>
      <c r="AS35" s="304">
        <f t="shared" si="5"/>
        <v>94978.104406759565</v>
      </c>
      <c r="AT35" s="304">
        <f t="shared" si="5"/>
        <v>95424.501497471327</v>
      </c>
      <c r="AU35" s="304">
        <f t="shared" si="5"/>
        <v>95872.996654509436</v>
      </c>
      <c r="AV35" s="304">
        <f t="shared" si="5"/>
        <v>96323.599738785619</v>
      </c>
      <c r="AW35" s="304">
        <f t="shared" si="5"/>
        <v>96776.32065755791</v>
      </c>
      <c r="AX35" s="304">
        <f t="shared" si="5"/>
        <v>97231.16936464842</v>
      </c>
      <c r="AY35" s="304">
        <f t="shared" si="5"/>
        <v>97688.155860662257</v>
      </c>
      <c r="AZ35" s="304">
        <f t="shared" si="5"/>
        <v>98147.290193207358</v>
      </c>
      <c r="BA35" s="304">
        <f t="shared" si="5"/>
        <v>98608.582457115423</v>
      </c>
      <c r="BB35" s="304">
        <f t="shared" si="5"/>
        <v>99072.042794663852</v>
      </c>
      <c r="BC35" s="304">
        <f t="shared" si="5"/>
        <v>99537.681395798762</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78250</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78617.774999999994</v>
      </c>
      <c r="G42" s="333">
        <f t="shared" si="10"/>
        <v>78617.774999999994</v>
      </c>
      <c r="H42" s="333">
        <f t="shared" si="10"/>
        <v>78617.774999999994</v>
      </c>
      <c r="I42" s="333">
        <f t="shared" si="10"/>
        <v>78617.774999999994</v>
      </c>
      <c r="J42" s="333">
        <f t="shared" si="10"/>
        <v>78617.774999999994</v>
      </c>
      <c r="K42" s="333">
        <f t="shared" si="10"/>
        <v>78617.774999999994</v>
      </c>
      <c r="L42" s="333">
        <f t="shared" si="10"/>
        <v>78617.774999999994</v>
      </c>
      <c r="M42" s="333">
        <f t="shared" si="10"/>
        <v>78617.774999999994</v>
      </c>
      <c r="N42" s="333">
        <f t="shared" si="10"/>
        <v>78617.774999999994</v>
      </c>
      <c r="O42" s="333">
        <f t="shared" si="10"/>
        <v>78617.774999999994</v>
      </c>
      <c r="P42" s="333">
        <f t="shared" si="10"/>
        <v>78617.774999999994</v>
      </c>
      <c r="Q42" s="333">
        <f t="shared" si="10"/>
        <v>78617.774999999994</v>
      </c>
      <c r="R42" s="333">
        <f t="shared" ref="R42:BC42" si="11">Q42*(1+$C$8)</f>
        <v>78987.278542499989</v>
      </c>
      <c r="S42" s="333">
        <f t="shared" si="11"/>
        <v>79358.518751649739</v>
      </c>
      <c r="T42" s="333">
        <f t="shared" si="11"/>
        <v>79731.50378978248</v>
      </c>
      <c r="U42" s="333">
        <f t="shared" si="11"/>
        <v>80106.241857594447</v>
      </c>
      <c r="V42" s="333">
        <f t="shared" si="11"/>
        <v>80482.741194325135</v>
      </c>
      <c r="W42" s="333">
        <f t="shared" si="11"/>
        <v>80861.010077938452</v>
      </c>
      <c r="X42" s="333">
        <f t="shared" si="11"/>
        <v>81241.056825304753</v>
      </c>
      <c r="Y42" s="333">
        <f t="shared" si="11"/>
        <v>81622.889792383678</v>
      </c>
      <c r="Z42" s="333">
        <f t="shared" si="11"/>
        <v>82006.517374407878</v>
      </c>
      <c r="AA42" s="333">
        <f t="shared" si="11"/>
        <v>82391.948006067585</v>
      </c>
      <c r="AB42" s="333">
        <f t="shared" si="11"/>
        <v>82779.190161696097</v>
      </c>
      <c r="AC42" s="333">
        <f t="shared" si="11"/>
        <v>83168.252355456061</v>
      </c>
      <c r="AD42" s="333">
        <f t="shared" si="11"/>
        <v>83559.1431415267</v>
      </c>
      <c r="AE42" s="333">
        <f t="shared" si="11"/>
        <v>83951.871114291862</v>
      </c>
      <c r="AF42" s="333">
        <f t="shared" si="11"/>
        <v>84346.444908529025</v>
      </c>
      <c r="AG42" s="333">
        <f t="shared" si="11"/>
        <v>84742.873199599111</v>
      </c>
      <c r="AH42" s="333">
        <f t="shared" si="11"/>
        <v>85141.164703637216</v>
      </c>
      <c r="AI42" s="333">
        <f t="shared" si="11"/>
        <v>85541.328177744304</v>
      </c>
      <c r="AJ42" s="333">
        <f t="shared" si="11"/>
        <v>85943.372420179701</v>
      </c>
      <c r="AK42" s="333">
        <f t="shared" si="11"/>
        <v>86347.306270554545</v>
      </c>
      <c r="AL42" s="333">
        <f t="shared" si="11"/>
        <v>86753.138610026144</v>
      </c>
      <c r="AM42" s="333">
        <f t="shared" si="11"/>
        <v>87160.878361493262</v>
      </c>
      <c r="AN42" s="333">
        <f t="shared" si="11"/>
        <v>87570.534489792277</v>
      </c>
      <c r="AO42" s="333">
        <f t="shared" si="11"/>
        <v>87982.11600189429</v>
      </c>
      <c r="AP42" s="333">
        <f t="shared" si="11"/>
        <v>88395.631947103189</v>
      </c>
      <c r="AQ42" s="333">
        <f t="shared" si="11"/>
        <v>88811.091417254574</v>
      </c>
      <c r="AR42" s="333">
        <f t="shared" si="11"/>
        <v>89228.503546915657</v>
      </c>
      <c r="AS42" s="333">
        <f t="shared" si="11"/>
        <v>89647.877513586151</v>
      </c>
      <c r="AT42" s="333">
        <f t="shared" si="11"/>
        <v>90069.222537900001</v>
      </c>
      <c r="AU42" s="333">
        <f t="shared" si="11"/>
        <v>90492.547883828127</v>
      </c>
      <c r="AV42" s="333">
        <f t="shared" si="11"/>
        <v>90917.862858882116</v>
      </c>
      <c r="AW42" s="333">
        <f t="shared" si="11"/>
        <v>91345.176814318853</v>
      </c>
      <c r="AX42" s="333">
        <f t="shared" si="11"/>
        <v>91774.499145346141</v>
      </c>
      <c r="AY42" s="333">
        <f t="shared" si="11"/>
        <v>92205.839291329263</v>
      </c>
      <c r="AZ42" s="333">
        <f t="shared" si="11"/>
        <v>92639.206735998509</v>
      </c>
      <c r="BA42" s="333">
        <f t="shared" si="11"/>
        <v>93074.611007657688</v>
      </c>
      <c r="BB42" s="333">
        <f t="shared" si="11"/>
        <v>93512.061679393679</v>
      </c>
      <c r="BC42" s="333">
        <f t="shared" si="11"/>
        <v>93951.568369286819</v>
      </c>
      <c r="BD42" s="305"/>
      <c r="BE42" s="305"/>
      <c r="BF42" s="305"/>
    </row>
    <row r="43" spans="1:58" s="206" customFormat="1" ht="18" hidden="1" customHeight="1" outlineLevel="1" x14ac:dyDescent="0.3">
      <c r="B43" s="906" t="str">
        <f>B71</f>
        <v>Produção de CDR TM — Trat. Mec.</v>
      </c>
      <c r="C43" s="325" t="str">
        <f>C71</f>
        <v>Sim</v>
      </c>
      <c r="D43" s="325">
        <f>'R&amp;C-Painel de Controle'!H58</f>
        <v>29578.5</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29717.518949999998</v>
      </c>
      <c r="G45" s="333">
        <f t="shared" si="13"/>
        <v>29717.518949999998</v>
      </c>
      <c r="H45" s="333">
        <f t="shared" si="13"/>
        <v>29717.518949999998</v>
      </c>
      <c r="I45" s="333">
        <f t="shared" si="13"/>
        <v>29717.518949999998</v>
      </c>
      <c r="J45" s="333">
        <f t="shared" si="13"/>
        <v>29717.518949999998</v>
      </c>
      <c r="K45" s="333">
        <f t="shared" si="13"/>
        <v>29717.518949999998</v>
      </c>
      <c r="L45" s="333">
        <f t="shared" si="13"/>
        <v>29717.518949999998</v>
      </c>
      <c r="M45" s="333">
        <f t="shared" si="13"/>
        <v>29717.518949999998</v>
      </c>
      <c r="N45" s="333">
        <f t="shared" si="13"/>
        <v>29717.518949999998</v>
      </c>
      <c r="O45" s="333">
        <f t="shared" si="13"/>
        <v>29717.518949999998</v>
      </c>
      <c r="P45" s="333">
        <f t="shared" si="13"/>
        <v>29717.518949999998</v>
      </c>
      <c r="Q45" s="333">
        <f t="shared" si="13"/>
        <v>29717.518949999998</v>
      </c>
      <c r="R45" s="333">
        <f t="shared" ref="R45:BC45" si="14">Q45*(1+$C$8)</f>
        <v>29857.191289064995</v>
      </c>
      <c r="S45" s="333">
        <f t="shared" si="14"/>
        <v>29997.520088123598</v>
      </c>
      <c r="T45" s="333">
        <f t="shared" si="14"/>
        <v>30138.508432537776</v>
      </c>
      <c r="U45" s="333">
        <f t="shared" si="14"/>
        <v>30280.159422170702</v>
      </c>
      <c r="V45" s="333">
        <f t="shared" si="14"/>
        <v>30422.476171454902</v>
      </c>
      <c r="W45" s="333">
        <f t="shared" si="14"/>
        <v>30565.461809460739</v>
      </c>
      <c r="X45" s="333">
        <f t="shared" si="14"/>
        <v>30709.119479965204</v>
      </c>
      <c r="Y45" s="333">
        <f t="shared" si="14"/>
        <v>30853.452341521039</v>
      </c>
      <c r="Z45" s="333">
        <f t="shared" si="14"/>
        <v>30998.463567526185</v>
      </c>
      <c r="AA45" s="333">
        <f t="shared" si="14"/>
        <v>31144.156346293556</v>
      </c>
      <c r="AB45" s="333">
        <f t="shared" si="14"/>
        <v>31290.533881121133</v>
      </c>
      <c r="AC45" s="333">
        <f t="shared" si="14"/>
        <v>31437.5993903624</v>
      </c>
      <c r="AD45" s="333">
        <f t="shared" si="14"/>
        <v>31585.3561074971</v>
      </c>
      <c r="AE45" s="333">
        <f t="shared" si="14"/>
        <v>31733.807281202335</v>
      </c>
      <c r="AF45" s="333">
        <f t="shared" si="14"/>
        <v>31882.956175423984</v>
      </c>
      <c r="AG45" s="333">
        <f t="shared" si="14"/>
        <v>32032.806069448474</v>
      </c>
      <c r="AH45" s="333">
        <f t="shared" si="14"/>
        <v>32183.36025797488</v>
      </c>
      <c r="AI45" s="333">
        <f t="shared" si="14"/>
        <v>32334.622051187362</v>
      </c>
      <c r="AJ45" s="333">
        <f t="shared" si="14"/>
        <v>32486.59477482794</v>
      </c>
      <c r="AK45" s="333">
        <f t="shared" si="14"/>
        <v>32639.28177026963</v>
      </c>
      <c r="AL45" s="333">
        <f t="shared" si="14"/>
        <v>32792.686394589895</v>
      </c>
      <c r="AM45" s="333">
        <f t="shared" si="14"/>
        <v>32946.812020644466</v>
      </c>
      <c r="AN45" s="333">
        <f t="shared" si="14"/>
        <v>33101.66203714149</v>
      </c>
      <c r="AO45" s="333">
        <f t="shared" si="14"/>
        <v>33257.239848716054</v>
      </c>
      <c r="AP45" s="333">
        <f t="shared" si="14"/>
        <v>33413.548876005014</v>
      </c>
      <c r="AQ45" s="333">
        <f t="shared" si="14"/>
        <v>33570.592555722236</v>
      </c>
      <c r="AR45" s="333">
        <f t="shared" si="14"/>
        <v>33728.374340734132</v>
      </c>
      <c r="AS45" s="333">
        <f t="shared" si="14"/>
        <v>33886.897700135582</v>
      </c>
      <c r="AT45" s="333">
        <f t="shared" si="14"/>
        <v>34046.166119326219</v>
      </c>
      <c r="AU45" s="333">
        <f t="shared" si="14"/>
        <v>34206.183100087052</v>
      </c>
      <c r="AV45" s="333">
        <f t="shared" si="14"/>
        <v>34366.952160657456</v>
      </c>
      <c r="AW45" s="333">
        <f t="shared" si="14"/>
        <v>34528.476835812544</v>
      </c>
      <c r="AX45" s="333">
        <f t="shared" si="14"/>
        <v>34690.760676940859</v>
      </c>
      <c r="AY45" s="333">
        <f t="shared" si="14"/>
        <v>34853.807252122482</v>
      </c>
      <c r="AZ45" s="333">
        <f t="shared" si="14"/>
        <v>35017.620146207453</v>
      </c>
      <c r="BA45" s="333">
        <f t="shared" si="14"/>
        <v>35182.202960894625</v>
      </c>
      <c r="BB45" s="333">
        <f t="shared" si="14"/>
        <v>35347.559314810824</v>
      </c>
      <c r="BC45" s="333">
        <f t="shared" si="14"/>
        <v>35513.692843590434</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Sim</v>
      </c>
      <c r="D49" s="325">
        <f>'R&amp;C-Painel de Controle'!H64</f>
        <v>34187.424999999996</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34348.105897499991</v>
      </c>
      <c r="G51" s="333">
        <f t="shared" si="19"/>
        <v>34348.105897499991</v>
      </c>
      <c r="H51" s="333">
        <f t="shared" si="19"/>
        <v>34348.105897499991</v>
      </c>
      <c r="I51" s="333">
        <f t="shared" si="19"/>
        <v>34348.105897499991</v>
      </c>
      <c r="J51" s="333">
        <f t="shared" si="19"/>
        <v>34348.105897499991</v>
      </c>
      <c r="K51" s="333">
        <f t="shared" si="19"/>
        <v>34348.105897499991</v>
      </c>
      <c r="L51" s="333">
        <f t="shared" si="19"/>
        <v>34348.105897499991</v>
      </c>
      <c r="M51" s="333">
        <f t="shared" si="19"/>
        <v>34348.105897499991</v>
      </c>
      <c r="N51" s="333">
        <f t="shared" si="19"/>
        <v>34348.105897499991</v>
      </c>
      <c r="O51" s="333">
        <f t="shared" si="19"/>
        <v>34348.105897499991</v>
      </c>
      <c r="P51" s="333">
        <f t="shared" si="19"/>
        <v>34348.105897499991</v>
      </c>
      <c r="Q51" s="333">
        <f t="shared" si="19"/>
        <v>34348.105897499991</v>
      </c>
      <c r="R51" s="333">
        <f t="shared" ref="R51:BC51" si="20">Q51*(1+$C$8)</f>
        <v>34509.541995218235</v>
      </c>
      <c r="S51" s="333">
        <f t="shared" si="20"/>
        <v>34671.736842595761</v>
      </c>
      <c r="T51" s="333">
        <f t="shared" si="20"/>
        <v>34834.694005755962</v>
      </c>
      <c r="U51" s="333">
        <f t="shared" si="20"/>
        <v>34998.41706758301</v>
      </c>
      <c r="V51" s="333">
        <f t="shared" si="20"/>
        <v>35162.909627800647</v>
      </c>
      <c r="W51" s="333">
        <f t="shared" si="20"/>
        <v>35328.175303051306</v>
      </c>
      <c r="X51" s="333">
        <f t="shared" si="20"/>
        <v>35494.217726975643</v>
      </c>
      <c r="Y51" s="333">
        <f t="shared" si="20"/>
        <v>35661.040550292426</v>
      </c>
      <c r="Z51" s="333">
        <f t="shared" si="20"/>
        <v>35828.647440878798</v>
      </c>
      <c r="AA51" s="333">
        <f t="shared" si="20"/>
        <v>35997.042083850924</v>
      </c>
      <c r="AB51" s="333">
        <f t="shared" si="20"/>
        <v>36166.22818164502</v>
      </c>
      <c r="AC51" s="333">
        <f t="shared" si="20"/>
        <v>36336.209454098745</v>
      </c>
      <c r="AD51" s="333">
        <f t="shared" si="20"/>
        <v>36506.989638533007</v>
      </c>
      <c r="AE51" s="333">
        <f t="shared" si="20"/>
        <v>36678.572489834107</v>
      </c>
      <c r="AF51" s="333">
        <f t="shared" si="20"/>
        <v>36850.961780536323</v>
      </c>
      <c r="AG51" s="333">
        <f t="shared" si="20"/>
        <v>37024.161300904838</v>
      </c>
      <c r="AH51" s="333">
        <f t="shared" si="20"/>
        <v>37198.174859019091</v>
      </c>
      <c r="AI51" s="333">
        <f t="shared" si="20"/>
        <v>37373.006280856476</v>
      </c>
      <c r="AJ51" s="333">
        <f t="shared" si="20"/>
        <v>37548.659410376502</v>
      </c>
      <c r="AK51" s="333">
        <f t="shared" si="20"/>
        <v>37725.138109605272</v>
      </c>
      <c r="AL51" s="333">
        <f t="shared" si="20"/>
        <v>37902.446258720411</v>
      </c>
      <c r="AM51" s="333">
        <f t="shared" si="20"/>
        <v>38080.587756136396</v>
      </c>
      <c r="AN51" s="333">
        <f t="shared" si="20"/>
        <v>38259.566518590233</v>
      </c>
      <c r="AO51" s="333">
        <f t="shared" si="20"/>
        <v>38439.386481227601</v>
      </c>
      <c r="AP51" s="333">
        <f t="shared" si="20"/>
        <v>38620.051597689366</v>
      </c>
      <c r="AQ51" s="333">
        <f t="shared" si="20"/>
        <v>38801.565840198506</v>
      </c>
      <c r="AR51" s="333">
        <f t="shared" si="20"/>
        <v>38983.933199647436</v>
      </c>
      <c r="AS51" s="333">
        <f t="shared" si="20"/>
        <v>39167.157685685779</v>
      </c>
      <c r="AT51" s="333">
        <f t="shared" si="20"/>
        <v>39351.243326808501</v>
      </c>
      <c r="AU51" s="333">
        <f t="shared" si="20"/>
        <v>39536.194170444498</v>
      </c>
      <c r="AV51" s="333">
        <f t="shared" si="20"/>
        <v>39722.014283045581</v>
      </c>
      <c r="AW51" s="333">
        <f t="shared" si="20"/>
        <v>39908.70775017589</v>
      </c>
      <c r="AX51" s="333">
        <f t="shared" si="20"/>
        <v>40096.278676601716</v>
      </c>
      <c r="AY51" s="333">
        <f t="shared" si="20"/>
        <v>40284.731186381738</v>
      </c>
      <c r="AZ51" s="333">
        <f t="shared" si="20"/>
        <v>40474.069422957728</v>
      </c>
      <c r="BA51" s="333">
        <f t="shared" si="20"/>
        <v>40664.297549245624</v>
      </c>
      <c r="BB51" s="333">
        <f t="shared" si="20"/>
        <v>40855.419747727079</v>
      </c>
      <c r="BC51" s="333">
        <f t="shared" si="20"/>
        <v>41047.440220541394</v>
      </c>
      <c r="BD51" s="305"/>
      <c r="BE51" s="305"/>
      <c r="BF51" s="305"/>
    </row>
    <row r="52" spans="1:58" s="206" customFormat="1" ht="18" hidden="1" customHeight="1" outlineLevel="1" x14ac:dyDescent="0.3">
      <c r="B52" s="906" t="str">
        <f>B80</f>
        <v>Compostagem</v>
      </c>
      <c r="C52" s="325" t="str">
        <f>C80</f>
        <v>Sim</v>
      </c>
      <c r="D52" s="325">
        <f>'R&amp;C-Painel de Controle'!H67</f>
        <v>29059.311249999995</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29195.890012874992</v>
      </c>
      <c r="G54" s="333">
        <f t="shared" si="22"/>
        <v>29195.890012874992</v>
      </c>
      <c r="H54" s="333">
        <f t="shared" si="22"/>
        <v>29195.890012874992</v>
      </c>
      <c r="I54" s="333">
        <f t="shared" si="22"/>
        <v>29195.890012874992</v>
      </c>
      <c r="J54" s="333">
        <f t="shared" si="22"/>
        <v>29195.890012874992</v>
      </c>
      <c r="K54" s="333">
        <f t="shared" si="22"/>
        <v>29195.890012874992</v>
      </c>
      <c r="L54" s="333">
        <f t="shared" si="22"/>
        <v>29195.890012874992</v>
      </c>
      <c r="M54" s="333">
        <f t="shared" si="22"/>
        <v>29195.890012874992</v>
      </c>
      <c r="N54" s="333">
        <f t="shared" si="22"/>
        <v>29195.890012874992</v>
      </c>
      <c r="O54" s="333">
        <f t="shared" si="22"/>
        <v>29195.890012874992</v>
      </c>
      <c r="P54" s="333">
        <f t="shared" si="22"/>
        <v>29195.890012874992</v>
      </c>
      <c r="Q54" s="333">
        <f t="shared" si="22"/>
        <v>29195.890012874992</v>
      </c>
      <c r="R54" s="333">
        <f t="shared" ref="R54:BC54" si="23">Q54*(1+$C$8)</f>
        <v>29333.110695935502</v>
      </c>
      <c r="S54" s="333">
        <f t="shared" si="23"/>
        <v>29470.976316206397</v>
      </c>
      <c r="T54" s="333">
        <f t="shared" si="23"/>
        <v>29609.489904892565</v>
      </c>
      <c r="U54" s="333">
        <f t="shared" si="23"/>
        <v>29748.654507445557</v>
      </c>
      <c r="V54" s="333">
        <f t="shared" si="23"/>
        <v>29888.473183630547</v>
      </c>
      <c r="W54" s="333">
        <f t="shared" si="23"/>
        <v>30028.949007593608</v>
      </c>
      <c r="X54" s="333">
        <f t="shared" si="23"/>
        <v>30170.085067929296</v>
      </c>
      <c r="Y54" s="333">
        <f t="shared" si="23"/>
        <v>30311.884467748561</v>
      </c>
      <c r="Z54" s="333">
        <f t="shared" si="23"/>
        <v>30454.350324746978</v>
      </c>
      <c r="AA54" s="333">
        <f t="shared" si="23"/>
        <v>30597.485771273288</v>
      </c>
      <c r="AB54" s="333">
        <f t="shared" si="23"/>
        <v>30741.293954398272</v>
      </c>
      <c r="AC54" s="333">
        <f t="shared" si="23"/>
        <v>30885.778035983942</v>
      </c>
      <c r="AD54" s="333">
        <f t="shared" si="23"/>
        <v>31030.941192753064</v>
      </c>
      <c r="AE54" s="333">
        <f t="shared" si="23"/>
        <v>31176.786616359001</v>
      </c>
      <c r="AF54" s="333">
        <f t="shared" si="23"/>
        <v>31323.317513455884</v>
      </c>
      <c r="AG54" s="333">
        <f t="shared" si="23"/>
        <v>31470.537105769123</v>
      </c>
      <c r="AH54" s="333">
        <f t="shared" si="23"/>
        <v>31618.448630166236</v>
      </c>
      <c r="AI54" s="333">
        <f t="shared" si="23"/>
        <v>31767.055338728016</v>
      </c>
      <c r="AJ54" s="333">
        <f t="shared" si="23"/>
        <v>31916.360498820035</v>
      </c>
      <c r="AK54" s="333">
        <f t="shared" si="23"/>
        <v>32066.367393164488</v>
      </c>
      <c r="AL54" s="333">
        <f t="shared" si="23"/>
        <v>32217.079319912358</v>
      </c>
      <c r="AM54" s="333">
        <f t="shared" si="23"/>
        <v>32368.499592715943</v>
      </c>
      <c r="AN54" s="333">
        <f t="shared" si="23"/>
        <v>32520.631540801707</v>
      </c>
      <c r="AO54" s="333">
        <f t="shared" si="23"/>
        <v>32673.478509043474</v>
      </c>
      <c r="AP54" s="333">
        <f t="shared" si="23"/>
        <v>32827.043858035977</v>
      </c>
      <c r="AQ54" s="333">
        <f t="shared" si="23"/>
        <v>32981.330964168745</v>
      </c>
      <c r="AR54" s="333">
        <f t="shared" si="23"/>
        <v>33136.343219700335</v>
      </c>
      <c r="AS54" s="333">
        <f t="shared" si="23"/>
        <v>33292.084032832921</v>
      </c>
      <c r="AT54" s="333">
        <f t="shared" si="23"/>
        <v>33448.556827787237</v>
      </c>
      <c r="AU54" s="333">
        <f t="shared" si="23"/>
        <v>33605.765044877837</v>
      </c>
      <c r="AV54" s="333">
        <f t="shared" si="23"/>
        <v>33763.712140588759</v>
      </c>
      <c r="AW54" s="333">
        <f t="shared" si="23"/>
        <v>33922.401587649525</v>
      </c>
      <c r="AX54" s="333">
        <f t="shared" si="23"/>
        <v>34081.836875111476</v>
      </c>
      <c r="AY54" s="333">
        <f t="shared" si="23"/>
        <v>34242.021508424499</v>
      </c>
      <c r="AZ54" s="333">
        <f t="shared" si="23"/>
        <v>34402.959009514088</v>
      </c>
      <c r="BA54" s="333">
        <f t="shared" si="23"/>
        <v>34564.652916858802</v>
      </c>
      <c r="BB54" s="333">
        <f t="shared" si="23"/>
        <v>34727.106785568038</v>
      </c>
      <c r="BC54" s="333">
        <f t="shared" si="23"/>
        <v>34890.324187460203</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49077.715312500004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49308.380574468749</v>
      </c>
      <c r="G60" s="333">
        <f t="shared" si="28"/>
        <v>49308.380574468749</v>
      </c>
      <c r="H60" s="333">
        <f t="shared" si="28"/>
        <v>49308.380574468749</v>
      </c>
      <c r="I60" s="333">
        <f t="shared" si="28"/>
        <v>49308.380574468749</v>
      </c>
      <c r="J60" s="333">
        <f t="shared" si="28"/>
        <v>49308.380574468749</v>
      </c>
      <c r="K60" s="333">
        <f t="shared" si="28"/>
        <v>49308.380574468749</v>
      </c>
      <c r="L60" s="333">
        <f t="shared" si="28"/>
        <v>49308.380574468749</v>
      </c>
      <c r="M60" s="333">
        <f t="shared" si="28"/>
        <v>49308.380574468749</v>
      </c>
      <c r="N60" s="333">
        <f t="shared" si="28"/>
        <v>49308.380574468749</v>
      </c>
      <c r="O60" s="333">
        <f t="shared" si="28"/>
        <v>49308.380574468749</v>
      </c>
      <c r="P60" s="333">
        <f t="shared" si="28"/>
        <v>49308.380574468749</v>
      </c>
      <c r="Q60" s="333">
        <f t="shared" si="28"/>
        <v>49308.380574468749</v>
      </c>
      <c r="R60" s="333">
        <f t="shared" ref="R60:BC60" si="29">Q60*(1+$C$8)</f>
        <v>49540.129963168751</v>
      </c>
      <c r="S60" s="333">
        <f t="shared" si="29"/>
        <v>49772.96857399564</v>
      </c>
      <c r="T60" s="333">
        <f t="shared" si="29"/>
        <v>50006.901526293419</v>
      </c>
      <c r="U60" s="333">
        <f t="shared" si="29"/>
        <v>50241.933963466996</v>
      </c>
      <c r="V60" s="333">
        <f t="shared" si="29"/>
        <v>50478.071053095286</v>
      </c>
      <c r="W60" s="333">
        <f t="shared" si="29"/>
        <v>50715.317987044829</v>
      </c>
      <c r="X60" s="333">
        <f t="shared" si="29"/>
        <v>50953.679981583933</v>
      </c>
      <c r="Y60" s="333">
        <f t="shared" si="29"/>
        <v>51193.162277497373</v>
      </c>
      <c r="Z60" s="333">
        <f t="shared" si="29"/>
        <v>51433.77014020161</v>
      </c>
      <c r="AA60" s="333">
        <f t="shared" si="29"/>
        <v>51675.508859860551</v>
      </c>
      <c r="AB60" s="333">
        <f t="shared" si="29"/>
        <v>51918.383751501889</v>
      </c>
      <c r="AC60" s="333">
        <f t="shared" si="29"/>
        <v>52162.400155133946</v>
      </c>
      <c r="AD60" s="333">
        <f t="shared" si="29"/>
        <v>52407.56343586307</v>
      </c>
      <c r="AE60" s="333">
        <f t="shared" si="29"/>
        <v>52653.878984011622</v>
      </c>
      <c r="AF60" s="333">
        <f t="shared" si="29"/>
        <v>52901.352215236475</v>
      </c>
      <c r="AG60" s="333">
        <f t="shared" si="29"/>
        <v>53149.988570648085</v>
      </c>
      <c r="AH60" s="333">
        <f t="shared" si="29"/>
        <v>53399.793516930127</v>
      </c>
      <c r="AI60" s="333">
        <f t="shared" si="29"/>
        <v>53650.772546459695</v>
      </c>
      <c r="AJ60" s="333">
        <f t="shared" si="29"/>
        <v>53902.93117742805</v>
      </c>
      <c r="AK60" s="333">
        <f t="shared" si="29"/>
        <v>54156.274953961962</v>
      </c>
      <c r="AL60" s="333">
        <f t="shared" si="29"/>
        <v>54410.809446245577</v>
      </c>
      <c r="AM60" s="333">
        <f t="shared" si="29"/>
        <v>54666.540250642931</v>
      </c>
      <c r="AN60" s="333">
        <f t="shared" si="29"/>
        <v>54923.472989820948</v>
      </c>
      <c r="AO60" s="333">
        <f t="shared" si="29"/>
        <v>55181.613312873102</v>
      </c>
      <c r="AP60" s="333">
        <f t="shared" si="29"/>
        <v>55440.966895443598</v>
      </c>
      <c r="AQ60" s="333">
        <f t="shared" si="29"/>
        <v>55701.539439852182</v>
      </c>
      <c r="AR60" s="333">
        <f t="shared" si="29"/>
        <v>55963.336675219485</v>
      </c>
      <c r="AS60" s="333">
        <f t="shared" si="29"/>
        <v>56226.364357593011</v>
      </c>
      <c r="AT60" s="333">
        <f t="shared" si="29"/>
        <v>56490.628270073692</v>
      </c>
      <c r="AU60" s="333">
        <f t="shared" si="29"/>
        <v>56756.134222943037</v>
      </c>
      <c r="AV60" s="333">
        <f t="shared" si="29"/>
        <v>57022.888053790863</v>
      </c>
      <c r="AW60" s="333">
        <f t="shared" si="29"/>
        <v>57290.895627643673</v>
      </c>
      <c r="AX60" s="333">
        <f t="shared" si="29"/>
        <v>57560.162837093594</v>
      </c>
      <c r="AY60" s="333">
        <f t="shared" si="29"/>
        <v>57830.695602427928</v>
      </c>
      <c r="AZ60" s="333">
        <f t="shared" si="29"/>
        <v>58102.499871759333</v>
      </c>
      <c r="BA60" s="333">
        <f t="shared" si="29"/>
        <v>58375.581621156598</v>
      </c>
      <c r="BB60" s="333">
        <f t="shared" si="29"/>
        <v>58649.946854776026</v>
      </c>
      <c r="BC60" s="333">
        <f t="shared" si="29"/>
        <v>58925.60160499347</v>
      </c>
      <c r="BD60" s="305"/>
      <c r="BE60" s="305"/>
      <c r="BF60" s="305"/>
    </row>
    <row r="61" spans="1:58" s="206" customFormat="1" ht="18" hidden="1" customHeight="1" outlineLevel="1" x14ac:dyDescent="0.3">
      <c r="B61" s="906" t="s">
        <v>671</v>
      </c>
      <c r="C61" s="328">
        <f>C35</f>
        <v>78000</v>
      </c>
      <c r="D61" s="330">
        <f>D35</f>
        <v>78366.599999999991</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51.837062217509327</v>
      </c>
      <c r="D63" s="306">
        <f>((D67+D70+D73+D76+D79+D82+D85+D88+'R&amp;C-Painel de Controle'!I21)+('R&amp;C-Painel de Controle'!$K$77*$H$27/5+'R&amp;C-Painel de Controle'!$K$75*$H$27/20+'R&amp;C-Painel de Controle'!$D$29+'R&amp;C-Painel de Controle'!$D$30)/3*(1+$C$62))</f>
        <v>72.92557874065605</v>
      </c>
      <c r="E63" s="306">
        <f>((E67+E70+E73+E76+E79+E82+E85+E88+'R&amp;C-Painel de Controle'!J21)+('R&amp;C-Painel de Controle'!$K$77*$H$27/5+'R&amp;C-Painel de Controle'!$K$75*$H$27/20+'R&amp;C-Painel de Controle'!$D$29+'R&amp;C-Painel de Controle'!$D$30)/3*(1+$C$62))</f>
        <v>71.976053266225989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56.183509461433225</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16.855052838429966</v>
      </c>
      <c r="D70" s="333">
        <f>D69*$D$68</f>
        <v>11.236701892286646</v>
      </c>
      <c r="E70" s="333">
        <f>E69*$D$68</f>
        <v>28.091754730716612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Sim</v>
      </c>
      <c r="D71" s="336">
        <f>'R&amp;C-Painel de Controle'!K58</f>
        <v>11.907497729296832</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2.3814995458593664</v>
      </c>
      <c r="D73" s="334">
        <f t="shared" si="35"/>
        <v>5.953748864648416</v>
      </c>
      <c r="E73" s="333">
        <f t="shared" si="35"/>
        <v>3.5722493187890496</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Sim</v>
      </c>
      <c r="D77" s="336">
        <f>'R&amp;C-Painel de Controle'!K64</f>
        <v>50.868367125152247</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10.173673425030451</v>
      </c>
      <c r="D79" s="334">
        <f t="shared" si="37"/>
        <v>25.434183562576123</v>
      </c>
      <c r="E79" s="333">
        <f t="shared" si="37"/>
        <v>15.260510137545673</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Sim</v>
      </c>
      <c r="D80" s="336">
        <f>'R&amp;C-Painel de Controle'!K67</f>
        <v>11.352702075368216</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2.270540415073643</v>
      </c>
      <c r="D82" s="334">
        <f t="shared" si="38"/>
        <v>5.6763510376841078</v>
      </c>
      <c r="E82" s="332">
        <f t="shared" si="38"/>
        <v>3.4058106226104647</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14.894324634482814</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2.9788649268965628</v>
      </c>
      <c r="D88" s="334">
        <f t="shared" si="40"/>
        <v>7.447162317241407</v>
      </c>
      <c r="E88" s="332">
        <f t="shared" si="40"/>
        <v>4.4682973903448442</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21.891052793438075</v>
      </c>
      <c r="G90" s="306">
        <f>IF('R&amp;C-Painel de Controle'!$D$24="Não",G94+G97+G100+G103+G106+G109+G112+G115,G94+G97+G100+G103+G106+G109+G112+G115+'R&amp;C-Painel de Controle'!$L$91)</f>
        <v>21.891052793438075</v>
      </c>
      <c r="H90" s="306">
        <f>IF('R&amp;C-Painel de Controle'!$D$24="Não",H94+H97+H100+H103+H106+H109+H112+H115,H94+H97+H100+H103+H106+H109+H112+H115+'R&amp;C-Painel de Controle'!$L$91)</f>
        <v>21.891052793438075</v>
      </c>
      <c r="I90" s="306">
        <f>IF('R&amp;C-Painel de Controle'!$D$24="Não",I94+I97+I100+I103+I106+I109+I112+I115,I94+I97+I100+I103+I106+I109+I112+I115+'R&amp;C-Painel de Controle'!$L$91)</f>
        <v>21.891052793438075</v>
      </c>
      <c r="J90" s="306">
        <f>IF('R&amp;C-Painel de Controle'!$D$24="Não",J94+J97+J100+J103+J106+J109+J112+J115,J94+J97+J100+J103+J106+J109+J112+J115+'R&amp;C-Painel de Controle'!$L$91)</f>
        <v>21.891052793438075</v>
      </c>
      <c r="K90" s="306">
        <f>IF('R&amp;C-Painel de Controle'!$D$24="Não",K94+K97+K100+K103+K106+K109+K112+K115,K94+K97+K100+K103+K106+K109+K112+K115+'R&amp;C-Painel de Controle'!$L$91)</f>
        <v>21.891052793438075</v>
      </c>
      <c r="L90" s="306">
        <f>IF('R&amp;C-Painel de Controle'!$D$24="Não",L94+L97+L100+L103+L106+L109+L112+L115,L94+L97+L100+L103+L106+L109+L112+L115+'R&amp;C-Painel de Controle'!$L$91)</f>
        <v>21.891052793438075</v>
      </c>
      <c r="M90" s="306">
        <f>IF('R&amp;C-Painel de Controle'!$D$24="Não",M94+M97+M100+M103+M106+M109+M112+M115,M94+M97+M100+M103+M106+M109+M112+M115+'R&amp;C-Painel de Controle'!$L$91)</f>
        <v>21.891052793438075</v>
      </c>
      <c r="N90" s="306">
        <f>IF('R&amp;C-Painel de Controle'!$D$24="Não",N94+N97+N100+N103+N106+N109+N112+N115,N94+N97+N100+N103+N106+N109+N112+N115+'R&amp;C-Painel de Controle'!$L$91)</f>
        <v>21.891052793438075</v>
      </c>
      <c r="O90" s="306">
        <f>IF('R&amp;C-Painel de Controle'!$D$24="Não",O94+O97+O100+O103+O106+O109+O112+O115,O94+O97+O100+O103+O106+O109+O112+O115+'R&amp;C-Painel de Controle'!$L$91)</f>
        <v>21.891052793438075</v>
      </c>
      <c r="P90" s="306">
        <f>IF('R&amp;C-Painel de Controle'!$D$24="Não",P94+P97+P100+P103+P106+P109+P112+P115,P94+P97+P100+P103+P106+P109+P112+P115+'R&amp;C-Painel de Controle'!$L$91)</f>
        <v>21.891052793438075</v>
      </c>
      <c r="Q90" s="306">
        <f>IF('R&amp;C-Painel de Controle'!$D$24="Não",Q94+Q97+Q100+Q103+Q106+Q109+Q112+Q115,Q94+Q97+Q100+Q103+Q106+Q109+Q112+Q115+'R&amp;C-Painel de Controle'!$L$91)</f>
        <v>21.891052793438075</v>
      </c>
      <c r="R90" s="306">
        <f>IF('R&amp;C-Painel de Controle'!$D$24="Não",R94+R97+R100+R103+R106+R109+R112+R115,R94+R97+R100+R103+R106+R109+R112+R115+'R&amp;C-Painel de Controle'!$L$91)</f>
        <v>21.891052793438075</v>
      </c>
      <c r="S90" s="306">
        <f>IF('R&amp;C-Painel de Controle'!$D$24="Não",S94+S97+S100+S103+S106+S109+S112+S115,S94+S97+S100+S103+S106+S109+S112+S115+'R&amp;C-Painel de Controle'!$L$91)</f>
        <v>21.891052793438075</v>
      </c>
      <c r="T90" s="306">
        <f>IF('R&amp;C-Painel de Controle'!$D$24="Não",T94+T97+T100+T103+T106+T109+T112+T115,T94+T97+T100+T103+T106+T109+T112+T115+'R&amp;C-Painel de Controle'!$L$91)</f>
        <v>21.891052793438075</v>
      </c>
      <c r="U90" s="306">
        <f>IF('R&amp;C-Painel de Controle'!$D$24="Não",U94+U97+U100+U103+U106+U109+U112+U115,U94+U97+U100+U103+U106+U109+U112+U115+'R&amp;C-Painel de Controle'!$L$91)</f>
        <v>21.891052793438075</v>
      </c>
      <c r="V90" s="306">
        <f>IF('R&amp;C-Painel de Controle'!$D$24="Não",V94+V97+V100+V103+V106+V109+V112+V115,V94+V97+V100+V103+V106+V109+V112+V115+'R&amp;C-Painel de Controle'!$L$91)</f>
        <v>21.891052793438075</v>
      </c>
      <c r="W90" s="306">
        <f>IF('R&amp;C-Painel de Controle'!$D$24="Não",W94+W97+W100+W103+W106+W109+W112+W115,W94+W97+W100+W103+W106+W109+W112+W115+'R&amp;C-Painel de Controle'!$L$91)</f>
        <v>21.891052793438075</v>
      </c>
      <c r="X90" s="306">
        <f>IF('R&amp;C-Painel de Controle'!$D$24="Não",X94+X97+X100+X103+X106+X109+X112+X115,X94+X97+X100+X103+X106+X109+X112+X115+'R&amp;C-Painel de Controle'!$L$91)</f>
        <v>21.891052793438075</v>
      </c>
      <c r="Y90" s="306">
        <f>IF('R&amp;C-Painel de Controle'!$D$24="Não",Y94+Y97+Y100+Y103+Y106+Y109+Y112+Y115,Y94+Y97+Y100+Y103+Y106+Y109+Y112+Y115+'R&amp;C-Painel de Controle'!$L$91)</f>
        <v>21.891052793438075</v>
      </c>
      <c r="Z90" s="306">
        <f>IF('R&amp;C-Painel de Controle'!$D$24="Não",Z94+Z97+Z100+Z103+Z106+Z109+Z112+Z115,Z94+Z97+Z100+Z103+Z106+Z109+Z112+Z115+'R&amp;C-Painel de Controle'!$L$91)</f>
        <v>21.891052793438075</v>
      </c>
      <c r="AA90" s="306">
        <f>IF('R&amp;C-Painel de Controle'!$D$24="Não",AA94+AA97+AA100+AA103+AA106+AA109+AA112+AA115,AA94+AA97+AA100+AA103+AA106+AA109+AA112+AA115+'R&amp;C-Painel de Controle'!$L$91)</f>
        <v>21.891052793438075</v>
      </c>
      <c r="AB90" s="306">
        <f>IF('R&amp;C-Painel de Controle'!$D$24="Não",AB94+AB97+AB100+AB103+AB106+AB109+AB112+AB115,AB94+AB97+AB100+AB103+AB106+AB109+AB112+AB115+'R&amp;C-Painel de Controle'!$L$91)</f>
        <v>21.891052793438075</v>
      </c>
      <c r="AC90" s="306">
        <f>IF('R&amp;C-Painel de Controle'!$D$24="Não",AC94+AC97+AC100+AC103+AC106+AC109+AC112+AC115,AC94+AC97+AC100+AC103+AC106+AC109+AC112+AC115+'R&amp;C-Painel de Controle'!$L$91)</f>
        <v>21.891052793438075</v>
      </c>
      <c r="AD90" s="306">
        <f>IF('R&amp;C-Painel de Controle'!$D$24="Não",AD94+AD97+AD100+AD103+AD106+AD109+AD112+AD115,AD94+AD97+AD100+AD103+AD106+AD109+AD112+AD115+'R&amp;C-Painel de Controle'!$L$91)</f>
        <v>21.891052793438075</v>
      </c>
      <c r="AE90" s="306">
        <f>IF('R&amp;C-Painel de Controle'!$D$24="Não",AE94+AE97+AE100+AE103+AE106+AE109+AE112+AE115,AE94+AE97+AE100+AE103+AE106+AE109+AE112+AE115+'R&amp;C-Painel de Controle'!$L$91)</f>
        <v>21.891052793438075</v>
      </c>
      <c r="AF90" s="306">
        <f>IF('R&amp;C-Painel de Controle'!$D$24="Não",AF94+AF97+AF100+AF103+AF106+AF109+AF112+AF115,AF94+AF97+AF100+AF103+AF106+AF109+AF112+AF115+'R&amp;C-Painel de Controle'!$L$91)</f>
        <v>21.891052793438075</v>
      </c>
      <c r="AG90" s="306">
        <f>IF('R&amp;C-Painel de Controle'!$D$24="Não",AG94+AG97+AG100+AG103+AG106+AG109+AG112+AG115,AG94+AG97+AG100+AG103+AG106+AG109+AG112+AG115+'R&amp;C-Painel de Controle'!$L$91)</f>
        <v>21.891052793438075</v>
      </c>
      <c r="AH90" s="306">
        <f>IF('R&amp;C-Painel de Controle'!$D$24="Não",AH94+AH97+AH100+AH103+AH106+AH109+AH112+AH115,AH94+AH97+AH100+AH103+AH106+AH109+AH112+AH115+'R&amp;C-Painel de Controle'!$L$91)</f>
        <v>21.891052793438075</v>
      </c>
      <c r="AI90" s="306">
        <f>IF('R&amp;C-Painel de Controle'!$D$24="Não",AI94+AI97+AI100+AI103+AI106+AI109+AI112+AI115,AI94+AI97+AI100+AI103+AI106+AI109+AI112+AI115+'R&amp;C-Painel de Controle'!$L$91)</f>
        <v>21.891052793438075</v>
      </c>
      <c r="AJ90" s="306">
        <f>IF('R&amp;C-Painel de Controle'!$D$24="Não",AJ94+AJ97+AJ100+AJ103+AJ106+AJ109+AJ112+AJ115,AJ94+AJ97+AJ100+AJ103+AJ106+AJ109+AJ112+AJ115+'R&amp;C-Painel de Controle'!$L$91)</f>
        <v>21.891052793438075</v>
      </c>
      <c r="AK90" s="306">
        <f>IF('R&amp;C-Painel de Controle'!$D$24="Não",AK94+AK97+AK100+AK103+AK106+AK109+AK112+AK115,AK94+AK97+AK100+AK103+AK106+AK109+AK112+AK115+'R&amp;C-Painel de Controle'!$L$91)</f>
        <v>21.891052793438075</v>
      </c>
      <c r="AL90" s="306">
        <f>IF('R&amp;C-Painel de Controle'!$D$24="Não",AL94+AL97+AL100+AL103+AL106+AL109+AL112+AL115,AL94+AL97+AL100+AL103+AL106+AL109+AL112+AL115+'R&amp;C-Painel de Controle'!$L$91)</f>
        <v>21.891052793438075</v>
      </c>
      <c r="AM90" s="306">
        <f>IF('R&amp;C-Painel de Controle'!$D$24="Não",AM94+AM97+AM100+AM103+AM106+AM109+AM112+AM115,AM94+AM97+AM100+AM103+AM106+AM109+AM112+AM115+'R&amp;C-Painel de Controle'!$L$91)</f>
        <v>21.891052793438075</v>
      </c>
      <c r="AN90" s="306">
        <f>IF('R&amp;C-Painel de Controle'!$D$24="Não",AN94+AN97+AN100+AN103+AN106+AN109+AN112+AN115,AN94+AN97+AN100+AN103+AN106+AN109+AN112+AN115+'R&amp;C-Painel de Controle'!$L$91)</f>
        <v>21.891052793438075</v>
      </c>
      <c r="AO90" s="306">
        <f>IF('R&amp;C-Painel de Controle'!$D$24="Não",AO94+AO97+AO100+AO103+AO106+AO109+AO112+AO115,AO94+AO97+AO100+AO103+AO106+AO109+AO112+AO115+'R&amp;C-Painel de Controle'!$L$91)</f>
        <v>21.891052793438075</v>
      </c>
      <c r="AP90" s="306">
        <f>IF('R&amp;C-Painel de Controle'!$D$24="Não",AP94+AP97+AP100+AP103+AP106+AP109+AP112+AP115,AP94+AP97+AP100+AP103+AP106+AP109+AP112+AP115+'R&amp;C-Painel de Controle'!$L$91)</f>
        <v>21.891052793438075</v>
      </c>
      <c r="AQ90" s="306">
        <f>IF('R&amp;C-Painel de Controle'!$D$24="Não",AQ94+AQ97+AQ100+AQ103+AQ106+AQ109+AQ112+AQ115,AQ94+AQ97+AQ100+AQ103+AQ106+AQ109+AQ112+AQ115+'R&amp;C-Painel de Controle'!$L$91)</f>
        <v>21.891052793438075</v>
      </c>
      <c r="AR90" s="306">
        <f>IF('R&amp;C-Painel de Controle'!$D$24="Não",AR94+AR97+AR100+AR103+AR106+AR109+AR112+AR115,AR94+AR97+AR100+AR103+AR106+AR109+AR112+AR115+'R&amp;C-Painel de Controle'!$L$91)</f>
        <v>21.891052793438075</v>
      </c>
      <c r="AS90" s="306">
        <f>IF('R&amp;C-Painel de Controle'!$D$24="Não",AS94+AS97+AS100+AS103+AS106+AS109+AS112+AS115,AS94+AS97+AS100+AS103+AS106+AS109+AS112+AS115+'R&amp;C-Painel de Controle'!$L$91)</f>
        <v>21.891052793438075</v>
      </c>
      <c r="AT90" s="306">
        <f>IF('R&amp;C-Painel de Controle'!$D$24="Não",AT94+AT97+AT100+AT103+AT106+AT109+AT112+AT115,AT94+AT97+AT100+AT103+AT106+AT109+AT112+AT115+'R&amp;C-Painel de Controle'!$L$91)</f>
        <v>21.891052793438075</v>
      </c>
      <c r="AU90" s="306">
        <f>IF('R&amp;C-Painel de Controle'!$D$24="Não",AU94+AU97+AU100+AU103+AU106+AU109+AU112+AU115,AU94+AU97+AU100+AU103+AU106+AU109+AU112+AU115+'R&amp;C-Painel de Controle'!$L$91)</f>
        <v>21.891052793438075</v>
      </c>
      <c r="AV90" s="306">
        <f>IF('R&amp;C-Painel de Controle'!$D$24="Não",AV94+AV97+AV100+AV103+AV106+AV109+AV112+AV115,AV94+AV97+AV100+AV103+AV106+AV109+AV112+AV115+'R&amp;C-Painel de Controle'!$L$91)</f>
        <v>21.891052793438075</v>
      </c>
      <c r="AW90" s="306">
        <f>IF('R&amp;C-Painel de Controle'!$D$24="Não",AW94+AW97+AW100+AW103+AW106+AW109+AW112+AW115,AW94+AW97+AW100+AW103+AW106+AW109+AW112+AW115+'R&amp;C-Painel de Controle'!$L$91)</f>
        <v>21.891052793438075</v>
      </c>
      <c r="AX90" s="306">
        <f>IF('R&amp;C-Painel de Controle'!$D$24="Não",AX94+AX97+AX100+AX103+AX106+AX109+AX112+AX115,AX94+AX97+AX100+AX103+AX106+AX109+AX112+AX115+'R&amp;C-Painel de Controle'!$L$91)</f>
        <v>21.891052793438075</v>
      </c>
      <c r="AY90" s="306">
        <f>IF('R&amp;C-Painel de Controle'!$D$24="Não",AY94+AY97+AY100+AY103+AY106+AY109+AY112+AY115,AY94+AY97+AY100+AY103+AY106+AY109+AY112+AY115+'R&amp;C-Painel de Controle'!$L$91)</f>
        <v>21.891052793438075</v>
      </c>
      <c r="AZ90" s="306">
        <f>IF('R&amp;C-Painel de Controle'!$D$24="Não",AZ94+AZ97+AZ100+AZ103+AZ106+AZ109+AZ112+AZ115,AZ94+AZ97+AZ100+AZ103+AZ106+AZ109+AZ112+AZ115+'R&amp;C-Painel de Controle'!$L$91)</f>
        <v>21.891052793438075</v>
      </c>
      <c r="BA90" s="306">
        <f>IF('R&amp;C-Painel de Controle'!$D$24="Não",BA94+BA97+BA100+BA103+BA106+BA109+BA112+BA115,BA94+BA97+BA100+BA103+BA106+BA109+BA112+BA115+'R&amp;C-Painel de Controle'!$L$91)</f>
        <v>21.891052793438075</v>
      </c>
      <c r="BB90" s="306">
        <f>IF('R&amp;C-Painel de Controle'!$D$24="Não",BB94+BB97+BB100+BB103+BB106+BB109+BB112+BB115,BB94+BB97+BB100+BB103+BB106+BB109+BB112+BB115+'R&amp;C-Painel de Controle'!$L$91)</f>
        <v>21.891052793438075</v>
      </c>
      <c r="BC90" s="306">
        <f>IF('R&amp;C-Painel de Controle'!$D$24="Não",BC94+BC97+BC100+BC103+BC106+BC109+BC112+BC115,BC94+BC97+BC100+BC103+BC106+BC109+BC112+BC115+'R&amp;C-Painel de Controle'!$L$91)</f>
        <v>21.891052793438075</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78250</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9.3102429969464833</v>
      </c>
      <c r="G97" s="327">
        <f>IF(G42&gt;0,'R&amp;C-Painel de Controle'!$O57+'R&amp;C-Painel de Controle'!$P57*G42/1000000,0)</f>
        <v>9.3102429969464833</v>
      </c>
      <c r="H97" s="327">
        <f>IF(H42&gt;0,'R&amp;C-Painel de Controle'!$O57+'R&amp;C-Painel de Controle'!$P57*H42/1000000,0)</f>
        <v>9.3102429969464833</v>
      </c>
      <c r="I97" s="327">
        <f>IF(I42&gt;0,'R&amp;C-Painel de Controle'!$O57+'R&amp;C-Painel de Controle'!$P57*I42/1000000,0)</f>
        <v>9.3102429969464833</v>
      </c>
      <c r="J97" s="327">
        <f>IF(J42&gt;0,'R&amp;C-Painel de Controle'!$O57+'R&amp;C-Painel de Controle'!$P57*J42/1000000,0)</f>
        <v>9.3102429969464833</v>
      </c>
      <c r="K97" s="327">
        <f>IF(K42&gt;0,'R&amp;C-Painel de Controle'!$O57+'R&amp;C-Painel de Controle'!$P57*K42/1000000,0)</f>
        <v>9.3102429969464833</v>
      </c>
      <c r="L97" s="327">
        <f>IF(L42&gt;0,'R&amp;C-Painel de Controle'!$O57+'R&amp;C-Painel de Controle'!$P57*L42/1000000,0)</f>
        <v>9.3102429969464833</v>
      </c>
      <c r="M97" s="327">
        <f>IF(M42&gt;0,'R&amp;C-Painel de Controle'!$O57+'R&amp;C-Painel de Controle'!$P57*M42/1000000,0)</f>
        <v>9.3102429969464833</v>
      </c>
      <c r="N97" s="327">
        <f>IF(N42&gt;0,'R&amp;C-Painel de Controle'!$O57+'R&amp;C-Painel de Controle'!$P57*N42/1000000,0)</f>
        <v>9.3102429969464833</v>
      </c>
      <c r="O97" s="327">
        <f>IF(O42&gt;0,'R&amp;C-Painel de Controle'!$O57+'R&amp;C-Painel de Controle'!$P57*O42/1000000,0)</f>
        <v>9.3102429969464833</v>
      </c>
      <c r="P97" s="327">
        <f>IF(P42&gt;0,'R&amp;C-Painel de Controle'!$O57+'R&amp;C-Painel de Controle'!$P57*P42/1000000,0)</f>
        <v>9.3102429969464833</v>
      </c>
      <c r="Q97" s="327">
        <f>IF(Q42&gt;0,'R&amp;C-Painel de Controle'!$O57+'R&amp;C-Painel de Controle'!$P57*Q42/1000000,0)</f>
        <v>9.3102429969464833</v>
      </c>
      <c r="R97" s="305">
        <f t="shared" ref="R97:BC97" si="42">Q97</f>
        <v>9.3102429969464833</v>
      </c>
      <c r="S97" s="305">
        <f t="shared" si="42"/>
        <v>9.3102429969464833</v>
      </c>
      <c r="T97" s="305">
        <f t="shared" si="42"/>
        <v>9.3102429969464833</v>
      </c>
      <c r="U97" s="305">
        <f t="shared" si="42"/>
        <v>9.3102429969464833</v>
      </c>
      <c r="V97" s="305">
        <f t="shared" si="42"/>
        <v>9.3102429969464833</v>
      </c>
      <c r="W97" s="305">
        <f t="shared" si="42"/>
        <v>9.3102429969464833</v>
      </c>
      <c r="X97" s="305">
        <f t="shared" si="42"/>
        <v>9.3102429969464833</v>
      </c>
      <c r="Y97" s="305">
        <f t="shared" si="42"/>
        <v>9.3102429969464833</v>
      </c>
      <c r="Z97" s="305">
        <f t="shared" si="42"/>
        <v>9.3102429969464833</v>
      </c>
      <c r="AA97" s="305">
        <f t="shared" si="42"/>
        <v>9.3102429969464833</v>
      </c>
      <c r="AB97" s="305">
        <f t="shared" si="42"/>
        <v>9.3102429969464833</v>
      </c>
      <c r="AC97" s="305">
        <f t="shared" si="42"/>
        <v>9.3102429969464833</v>
      </c>
      <c r="AD97" s="305">
        <f t="shared" si="42"/>
        <v>9.3102429969464833</v>
      </c>
      <c r="AE97" s="305">
        <f t="shared" si="42"/>
        <v>9.3102429969464833</v>
      </c>
      <c r="AF97" s="305">
        <f t="shared" si="42"/>
        <v>9.3102429969464833</v>
      </c>
      <c r="AG97" s="305">
        <f t="shared" si="42"/>
        <v>9.3102429969464833</v>
      </c>
      <c r="AH97" s="305">
        <f t="shared" si="42"/>
        <v>9.3102429969464833</v>
      </c>
      <c r="AI97" s="305">
        <f t="shared" si="42"/>
        <v>9.3102429969464833</v>
      </c>
      <c r="AJ97" s="305">
        <f t="shared" si="42"/>
        <v>9.3102429969464833</v>
      </c>
      <c r="AK97" s="305">
        <f t="shared" si="42"/>
        <v>9.3102429969464833</v>
      </c>
      <c r="AL97" s="305">
        <f t="shared" si="42"/>
        <v>9.3102429969464833</v>
      </c>
      <c r="AM97" s="305">
        <f t="shared" si="42"/>
        <v>9.3102429969464833</v>
      </c>
      <c r="AN97" s="305">
        <f t="shared" si="42"/>
        <v>9.3102429969464833</v>
      </c>
      <c r="AO97" s="305">
        <f t="shared" si="42"/>
        <v>9.3102429969464833</v>
      </c>
      <c r="AP97" s="305">
        <f t="shared" si="42"/>
        <v>9.3102429969464833</v>
      </c>
      <c r="AQ97" s="305">
        <f t="shared" si="42"/>
        <v>9.3102429969464833</v>
      </c>
      <c r="AR97" s="305">
        <f t="shared" si="42"/>
        <v>9.3102429969464833</v>
      </c>
      <c r="AS97" s="305">
        <f t="shared" si="42"/>
        <v>9.3102429969464833</v>
      </c>
      <c r="AT97" s="305">
        <f t="shared" si="42"/>
        <v>9.3102429969464833</v>
      </c>
      <c r="AU97" s="305">
        <f t="shared" si="42"/>
        <v>9.3102429969464833</v>
      </c>
      <c r="AV97" s="305">
        <f t="shared" si="42"/>
        <v>9.3102429969464833</v>
      </c>
      <c r="AW97" s="305">
        <f t="shared" si="42"/>
        <v>9.3102429969464833</v>
      </c>
      <c r="AX97" s="305">
        <f t="shared" si="42"/>
        <v>9.3102429969464833</v>
      </c>
      <c r="AY97" s="305">
        <f t="shared" si="42"/>
        <v>9.3102429969464833</v>
      </c>
      <c r="AZ97" s="305">
        <f t="shared" si="42"/>
        <v>9.3102429969464833</v>
      </c>
      <c r="BA97" s="305">
        <f t="shared" si="42"/>
        <v>9.3102429969464833</v>
      </c>
      <c r="BB97" s="305">
        <f t="shared" si="42"/>
        <v>9.3102429969464833</v>
      </c>
      <c r="BC97" s="305">
        <f t="shared" si="42"/>
        <v>9.3102429969464833</v>
      </c>
      <c r="BD97" s="305"/>
      <c r="BE97" s="305"/>
      <c r="BF97" s="305"/>
    </row>
    <row r="98" spans="2:58" s="206" customFormat="1" ht="18" hidden="1" customHeight="1" outlineLevel="1" x14ac:dyDescent="0.3">
      <c r="B98" s="906" t="str">
        <f>B71</f>
        <v>Produção de CDR TM — Trat. Mec.</v>
      </c>
      <c r="C98" s="325" t="str">
        <f>C43</f>
        <v>Sim</v>
      </c>
      <c r="D98" s="325">
        <f>D43</f>
        <v>29578.5</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1.7402250946735938</v>
      </c>
      <c r="G100" s="327">
        <f>IF(G45&gt;0,'R&amp;C-Painel de Controle'!$O60+'R&amp;C-Painel de Controle'!$P60*G45/1000000,0)</f>
        <v>1.7402250946735938</v>
      </c>
      <c r="H100" s="327">
        <f>IF(H45&gt;0,'R&amp;C-Painel de Controle'!$O60+'R&amp;C-Painel de Controle'!$P60*H45/1000000,0)</f>
        <v>1.7402250946735938</v>
      </c>
      <c r="I100" s="327">
        <f>IF(I45&gt;0,'R&amp;C-Painel de Controle'!$O60+'R&amp;C-Painel de Controle'!$P60*I45/1000000,0)</f>
        <v>1.7402250946735938</v>
      </c>
      <c r="J100" s="327">
        <f>IF(J45&gt;0,'R&amp;C-Painel de Controle'!$O60+'R&amp;C-Painel de Controle'!$P60*J45/1000000,0)</f>
        <v>1.7402250946735938</v>
      </c>
      <c r="K100" s="327">
        <f>IF(K45&gt;0,'R&amp;C-Painel de Controle'!$O60+'R&amp;C-Painel de Controle'!$P60*K45/1000000,0)</f>
        <v>1.7402250946735938</v>
      </c>
      <c r="L100" s="327">
        <f>IF(L45&gt;0,'R&amp;C-Painel de Controle'!$O60+'R&amp;C-Painel de Controle'!$P60*L45/1000000,0)</f>
        <v>1.7402250946735938</v>
      </c>
      <c r="M100" s="327">
        <f>IF(M45&gt;0,'R&amp;C-Painel de Controle'!$O60+'R&amp;C-Painel de Controle'!$P60*M45/1000000,0)</f>
        <v>1.7402250946735938</v>
      </c>
      <c r="N100" s="327">
        <f>IF(N45&gt;0,'R&amp;C-Painel de Controle'!$O60+'R&amp;C-Painel de Controle'!$P60*N45/1000000,0)</f>
        <v>1.7402250946735938</v>
      </c>
      <c r="O100" s="327">
        <f>IF(O45&gt;0,'R&amp;C-Painel de Controle'!$O60+'R&amp;C-Painel de Controle'!$P60*O45/1000000,0)</f>
        <v>1.7402250946735938</v>
      </c>
      <c r="P100" s="327">
        <f>IF(P45&gt;0,'R&amp;C-Painel de Controle'!$O60+'R&amp;C-Painel de Controle'!$P60*P45/1000000,0)</f>
        <v>1.7402250946735938</v>
      </c>
      <c r="Q100" s="327">
        <f>IF(Q45&gt;0,'R&amp;C-Painel de Controle'!$O60+'R&amp;C-Painel de Controle'!$P60*Q45/1000000,0)</f>
        <v>1.7402250946735938</v>
      </c>
      <c r="R100" s="305">
        <f t="shared" ref="R100:BC100" si="43">Q100</f>
        <v>1.7402250946735938</v>
      </c>
      <c r="S100" s="305">
        <f t="shared" si="43"/>
        <v>1.7402250946735938</v>
      </c>
      <c r="T100" s="305">
        <f t="shared" si="43"/>
        <v>1.7402250946735938</v>
      </c>
      <c r="U100" s="305">
        <f t="shared" si="43"/>
        <v>1.7402250946735938</v>
      </c>
      <c r="V100" s="305">
        <f t="shared" si="43"/>
        <v>1.7402250946735938</v>
      </c>
      <c r="W100" s="305">
        <f t="shared" si="43"/>
        <v>1.7402250946735938</v>
      </c>
      <c r="X100" s="305">
        <f t="shared" si="43"/>
        <v>1.7402250946735938</v>
      </c>
      <c r="Y100" s="305">
        <f t="shared" si="43"/>
        <v>1.7402250946735938</v>
      </c>
      <c r="Z100" s="305">
        <f t="shared" si="43"/>
        <v>1.7402250946735938</v>
      </c>
      <c r="AA100" s="305">
        <f t="shared" si="43"/>
        <v>1.7402250946735938</v>
      </c>
      <c r="AB100" s="305">
        <f t="shared" si="43"/>
        <v>1.7402250946735938</v>
      </c>
      <c r="AC100" s="305">
        <f t="shared" si="43"/>
        <v>1.7402250946735938</v>
      </c>
      <c r="AD100" s="305">
        <f t="shared" si="43"/>
        <v>1.7402250946735938</v>
      </c>
      <c r="AE100" s="305">
        <f t="shared" si="43"/>
        <v>1.7402250946735938</v>
      </c>
      <c r="AF100" s="305">
        <f t="shared" si="43"/>
        <v>1.7402250946735938</v>
      </c>
      <c r="AG100" s="305">
        <f t="shared" si="43"/>
        <v>1.7402250946735938</v>
      </c>
      <c r="AH100" s="305">
        <f t="shared" si="43"/>
        <v>1.7402250946735938</v>
      </c>
      <c r="AI100" s="305">
        <f t="shared" si="43"/>
        <v>1.7402250946735938</v>
      </c>
      <c r="AJ100" s="305">
        <f t="shared" si="43"/>
        <v>1.7402250946735938</v>
      </c>
      <c r="AK100" s="305">
        <f t="shared" si="43"/>
        <v>1.7402250946735938</v>
      </c>
      <c r="AL100" s="305">
        <f t="shared" si="43"/>
        <v>1.7402250946735938</v>
      </c>
      <c r="AM100" s="305">
        <f t="shared" si="43"/>
        <v>1.7402250946735938</v>
      </c>
      <c r="AN100" s="305">
        <f t="shared" si="43"/>
        <v>1.7402250946735938</v>
      </c>
      <c r="AO100" s="305">
        <f t="shared" si="43"/>
        <v>1.7402250946735938</v>
      </c>
      <c r="AP100" s="305">
        <f t="shared" si="43"/>
        <v>1.7402250946735938</v>
      </c>
      <c r="AQ100" s="305">
        <f t="shared" si="43"/>
        <v>1.7402250946735938</v>
      </c>
      <c r="AR100" s="305">
        <f t="shared" si="43"/>
        <v>1.7402250946735938</v>
      </c>
      <c r="AS100" s="305">
        <f t="shared" si="43"/>
        <v>1.7402250946735938</v>
      </c>
      <c r="AT100" s="305">
        <f t="shared" si="43"/>
        <v>1.7402250946735938</v>
      </c>
      <c r="AU100" s="305">
        <f t="shared" si="43"/>
        <v>1.7402250946735938</v>
      </c>
      <c r="AV100" s="305">
        <f t="shared" si="43"/>
        <v>1.7402250946735938</v>
      </c>
      <c r="AW100" s="305">
        <f t="shared" si="43"/>
        <v>1.7402250946735938</v>
      </c>
      <c r="AX100" s="305">
        <f t="shared" si="43"/>
        <v>1.7402250946735938</v>
      </c>
      <c r="AY100" s="305">
        <f t="shared" si="43"/>
        <v>1.7402250946735938</v>
      </c>
      <c r="AZ100" s="305">
        <f t="shared" si="43"/>
        <v>1.7402250946735938</v>
      </c>
      <c r="BA100" s="305">
        <f t="shared" si="43"/>
        <v>1.7402250946735938</v>
      </c>
      <c r="BB100" s="305">
        <f t="shared" si="43"/>
        <v>1.7402250946735938</v>
      </c>
      <c r="BC100" s="305">
        <f t="shared" si="43"/>
        <v>1.7402250946735938</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Sim</v>
      </c>
      <c r="D104" s="325">
        <f>D49</f>
        <v>34187.424999999996</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3.9137612995705551</v>
      </c>
      <c r="G106" s="327">
        <f>IF(G51&gt;0,'R&amp;C-Painel de Controle'!$O66+'R&amp;C-Painel de Controle'!$P66*G51/1000000,0)</f>
        <v>3.9137612995705551</v>
      </c>
      <c r="H106" s="327">
        <f>IF(H51&gt;0,'R&amp;C-Painel de Controle'!$O66+'R&amp;C-Painel de Controle'!$P66*H51/1000000,0)</f>
        <v>3.9137612995705551</v>
      </c>
      <c r="I106" s="327">
        <f>IF(I51&gt;0,'R&amp;C-Painel de Controle'!$O66+'R&amp;C-Painel de Controle'!$P66*I51/1000000,0)</f>
        <v>3.9137612995705551</v>
      </c>
      <c r="J106" s="327">
        <f>IF(J51&gt;0,'R&amp;C-Painel de Controle'!$O66+'R&amp;C-Painel de Controle'!$P66*J51/1000000,0)</f>
        <v>3.9137612995705551</v>
      </c>
      <c r="K106" s="327">
        <f>IF(K51&gt;0,'R&amp;C-Painel de Controle'!$O66+'R&amp;C-Painel de Controle'!$P66*K51/1000000,0)</f>
        <v>3.9137612995705551</v>
      </c>
      <c r="L106" s="327">
        <f>IF(L51&gt;0,'R&amp;C-Painel de Controle'!$O66+'R&amp;C-Painel de Controle'!$P66*L51/1000000,0)</f>
        <v>3.9137612995705551</v>
      </c>
      <c r="M106" s="327">
        <f>IF(M51&gt;0,'R&amp;C-Painel de Controle'!$O66+'R&amp;C-Painel de Controle'!$P66*M51/1000000,0)</f>
        <v>3.9137612995705551</v>
      </c>
      <c r="N106" s="327">
        <f>IF(N51&gt;0,'R&amp;C-Painel de Controle'!$O66+'R&amp;C-Painel de Controle'!$P66*N51/1000000,0)</f>
        <v>3.9137612995705551</v>
      </c>
      <c r="O106" s="327">
        <f>IF(O51&gt;0,'R&amp;C-Painel de Controle'!$O66+'R&amp;C-Painel de Controle'!$P66*O51/1000000,0)</f>
        <v>3.9137612995705551</v>
      </c>
      <c r="P106" s="327">
        <f>IF(P51&gt;0,'R&amp;C-Painel de Controle'!$O66+'R&amp;C-Painel de Controle'!$P66*P51/1000000,0)</f>
        <v>3.9137612995705551</v>
      </c>
      <c r="Q106" s="327">
        <f>IF(Q51&gt;0,'R&amp;C-Painel de Controle'!$O66+'R&amp;C-Painel de Controle'!$P66*Q51/1000000,0)</f>
        <v>3.9137612995705551</v>
      </c>
      <c r="R106" s="305">
        <f t="shared" ref="R106:BC106" si="45">Q106</f>
        <v>3.9137612995705551</v>
      </c>
      <c r="S106" s="305">
        <f t="shared" si="45"/>
        <v>3.9137612995705551</v>
      </c>
      <c r="T106" s="305">
        <f t="shared" si="45"/>
        <v>3.9137612995705551</v>
      </c>
      <c r="U106" s="305">
        <f t="shared" si="45"/>
        <v>3.9137612995705551</v>
      </c>
      <c r="V106" s="305">
        <f t="shared" si="45"/>
        <v>3.9137612995705551</v>
      </c>
      <c r="W106" s="305">
        <f t="shared" si="45"/>
        <v>3.9137612995705551</v>
      </c>
      <c r="X106" s="305">
        <f t="shared" si="45"/>
        <v>3.9137612995705551</v>
      </c>
      <c r="Y106" s="305">
        <f t="shared" si="45"/>
        <v>3.9137612995705551</v>
      </c>
      <c r="Z106" s="305">
        <f t="shared" si="45"/>
        <v>3.9137612995705551</v>
      </c>
      <c r="AA106" s="305">
        <f t="shared" si="45"/>
        <v>3.9137612995705551</v>
      </c>
      <c r="AB106" s="305">
        <f t="shared" si="45"/>
        <v>3.9137612995705551</v>
      </c>
      <c r="AC106" s="305">
        <f t="shared" si="45"/>
        <v>3.9137612995705551</v>
      </c>
      <c r="AD106" s="305">
        <f t="shared" si="45"/>
        <v>3.9137612995705551</v>
      </c>
      <c r="AE106" s="305">
        <f t="shared" si="45"/>
        <v>3.9137612995705551</v>
      </c>
      <c r="AF106" s="305">
        <f t="shared" si="45"/>
        <v>3.9137612995705551</v>
      </c>
      <c r="AG106" s="305">
        <f t="shared" si="45"/>
        <v>3.9137612995705551</v>
      </c>
      <c r="AH106" s="305">
        <f t="shared" si="45"/>
        <v>3.9137612995705551</v>
      </c>
      <c r="AI106" s="305">
        <f t="shared" si="45"/>
        <v>3.9137612995705551</v>
      </c>
      <c r="AJ106" s="305">
        <f t="shared" si="45"/>
        <v>3.9137612995705551</v>
      </c>
      <c r="AK106" s="305">
        <f t="shared" si="45"/>
        <v>3.9137612995705551</v>
      </c>
      <c r="AL106" s="305">
        <f t="shared" si="45"/>
        <v>3.9137612995705551</v>
      </c>
      <c r="AM106" s="305">
        <f t="shared" si="45"/>
        <v>3.9137612995705551</v>
      </c>
      <c r="AN106" s="305">
        <f t="shared" si="45"/>
        <v>3.9137612995705551</v>
      </c>
      <c r="AO106" s="305">
        <f t="shared" si="45"/>
        <v>3.9137612995705551</v>
      </c>
      <c r="AP106" s="305">
        <f t="shared" si="45"/>
        <v>3.9137612995705551</v>
      </c>
      <c r="AQ106" s="305">
        <f t="shared" si="45"/>
        <v>3.9137612995705551</v>
      </c>
      <c r="AR106" s="305">
        <f t="shared" si="45"/>
        <v>3.9137612995705551</v>
      </c>
      <c r="AS106" s="305">
        <f t="shared" si="45"/>
        <v>3.9137612995705551</v>
      </c>
      <c r="AT106" s="305">
        <f t="shared" si="45"/>
        <v>3.9137612995705551</v>
      </c>
      <c r="AU106" s="305">
        <f t="shared" si="45"/>
        <v>3.9137612995705551</v>
      </c>
      <c r="AV106" s="305">
        <f t="shared" si="45"/>
        <v>3.9137612995705551</v>
      </c>
      <c r="AW106" s="305">
        <f t="shared" si="45"/>
        <v>3.9137612995705551</v>
      </c>
      <c r="AX106" s="305">
        <f t="shared" si="45"/>
        <v>3.9137612995705551</v>
      </c>
      <c r="AY106" s="305">
        <f t="shared" si="45"/>
        <v>3.9137612995705551</v>
      </c>
      <c r="AZ106" s="305">
        <f t="shared" si="45"/>
        <v>3.9137612995705551</v>
      </c>
      <c r="BA106" s="305">
        <f t="shared" si="45"/>
        <v>3.9137612995705551</v>
      </c>
      <c r="BB106" s="305">
        <f t="shared" si="45"/>
        <v>3.9137612995705551</v>
      </c>
      <c r="BC106" s="305">
        <f t="shared" si="45"/>
        <v>3.9137612995705551</v>
      </c>
      <c r="BD106" s="305"/>
      <c r="BE106" s="305"/>
      <c r="BF106" s="305"/>
    </row>
    <row r="107" spans="2:58" s="206" customFormat="1" ht="18" hidden="1" customHeight="1" outlineLevel="1" x14ac:dyDescent="0.3">
      <c r="B107" s="906" t="str">
        <f>B80</f>
        <v>Compostagem</v>
      </c>
      <c r="C107" s="325" t="str">
        <f>C52</f>
        <v>Sim</v>
      </c>
      <c r="D107" s="325">
        <f>D52</f>
        <v>29059.311249999995</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1.2386657086893451</v>
      </c>
      <c r="G109" s="327">
        <f>IF(G54&gt;0,'R&amp;C-Painel de Controle'!$O69+'R&amp;C-Painel de Controle'!$P69*G54/1000000,0)</f>
        <v>1.2386657086893451</v>
      </c>
      <c r="H109" s="327">
        <f>IF(H54&gt;0,'R&amp;C-Painel de Controle'!$O69+'R&amp;C-Painel de Controle'!$P69*H54/1000000,0)</f>
        <v>1.2386657086893451</v>
      </c>
      <c r="I109" s="327">
        <f>IF(I54&gt;0,'R&amp;C-Painel de Controle'!$O69+'R&amp;C-Painel de Controle'!$P69*I54/1000000,0)</f>
        <v>1.2386657086893451</v>
      </c>
      <c r="J109" s="327">
        <f>IF(J54&gt;0,'R&amp;C-Painel de Controle'!$O69+'R&amp;C-Painel de Controle'!$P69*J54/1000000,0)</f>
        <v>1.2386657086893451</v>
      </c>
      <c r="K109" s="327">
        <f>IF(K54&gt;0,'R&amp;C-Painel de Controle'!$O69+'R&amp;C-Painel de Controle'!$P69*K54/1000000,0)</f>
        <v>1.2386657086893451</v>
      </c>
      <c r="L109" s="327">
        <f>IF(L54&gt;0,'R&amp;C-Painel de Controle'!$O69+'R&amp;C-Painel de Controle'!$P69*L54/1000000,0)</f>
        <v>1.2386657086893451</v>
      </c>
      <c r="M109" s="327">
        <f>IF(M54&gt;0,'R&amp;C-Painel de Controle'!$O69+'R&amp;C-Painel de Controle'!$P69*M54/1000000,0)</f>
        <v>1.2386657086893451</v>
      </c>
      <c r="N109" s="327">
        <f>IF(N54&gt;0,'R&amp;C-Painel de Controle'!$O69+'R&amp;C-Painel de Controle'!$P69*N54/1000000,0)</f>
        <v>1.2386657086893451</v>
      </c>
      <c r="O109" s="327">
        <f>IF(O54&gt;0,'R&amp;C-Painel de Controle'!$O69+'R&amp;C-Painel de Controle'!$P69*O54/1000000,0)</f>
        <v>1.2386657086893451</v>
      </c>
      <c r="P109" s="327">
        <f>IF(P54&gt;0,'R&amp;C-Painel de Controle'!$O69+'R&amp;C-Painel de Controle'!$P69*P54/1000000,0)</f>
        <v>1.2386657086893451</v>
      </c>
      <c r="Q109" s="327">
        <f>IF(Q54&gt;0,'R&amp;C-Painel de Controle'!$O69+'R&amp;C-Painel de Controle'!$P69*Q54/1000000,0)</f>
        <v>1.2386657086893451</v>
      </c>
      <c r="R109" s="305">
        <f t="shared" ref="R109:BC109" si="46">Q109</f>
        <v>1.2386657086893451</v>
      </c>
      <c r="S109" s="305">
        <f t="shared" si="46"/>
        <v>1.2386657086893451</v>
      </c>
      <c r="T109" s="305">
        <f t="shared" si="46"/>
        <v>1.2386657086893451</v>
      </c>
      <c r="U109" s="305">
        <f t="shared" si="46"/>
        <v>1.2386657086893451</v>
      </c>
      <c r="V109" s="305">
        <f t="shared" si="46"/>
        <v>1.2386657086893451</v>
      </c>
      <c r="W109" s="305">
        <f t="shared" si="46"/>
        <v>1.2386657086893451</v>
      </c>
      <c r="X109" s="305">
        <f t="shared" si="46"/>
        <v>1.2386657086893451</v>
      </c>
      <c r="Y109" s="305">
        <f t="shared" si="46"/>
        <v>1.2386657086893451</v>
      </c>
      <c r="Z109" s="305">
        <f t="shared" si="46"/>
        <v>1.2386657086893451</v>
      </c>
      <c r="AA109" s="305">
        <f t="shared" si="46"/>
        <v>1.2386657086893451</v>
      </c>
      <c r="AB109" s="305">
        <f t="shared" si="46"/>
        <v>1.2386657086893451</v>
      </c>
      <c r="AC109" s="305">
        <f t="shared" si="46"/>
        <v>1.2386657086893451</v>
      </c>
      <c r="AD109" s="305">
        <f t="shared" si="46"/>
        <v>1.2386657086893451</v>
      </c>
      <c r="AE109" s="305">
        <f t="shared" si="46"/>
        <v>1.2386657086893451</v>
      </c>
      <c r="AF109" s="305">
        <f t="shared" si="46"/>
        <v>1.2386657086893451</v>
      </c>
      <c r="AG109" s="305">
        <f t="shared" si="46"/>
        <v>1.2386657086893451</v>
      </c>
      <c r="AH109" s="305">
        <f t="shared" si="46"/>
        <v>1.2386657086893451</v>
      </c>
      <c r="AI109" s="305">
        <f t="shared" si="46"/>
        <v>1.2386657086893451</v>
      </c>
      <c r="AJ109" s="305">
        <f t="shared" si="46"/>
        <v>1.2386657086893451</v>
      </c>
      <c r="AK109" s="305">
        <f t="shared" si="46"/>
        <v>1.2386657086893451</v>
      </c>
      <c r="AL109" s="305">
        <f t="shared" si="46"/>
        <v>1.2386657086893451</v>
      </c>
      <c r="AM109" s="305">
        <f t="shared" si="46"/>
        <v>1.2386657086893451</v>
      </c>
      <c r="AN109" s="305">
        <f t="shared" si="46"/>
        <v>1.2386657086893451</v>
      </c>
      <c r="AO109" s="305">
        <f t="shared" si="46"/>
        <v>1.2386657086893451</v>
      </c>
      <c r="AP109" s="305">
        <f t="shared" si="46"/>
        <v>1.2386657086893451</v>
      </c>
      <c r="AQ109" s="305">
        <f t="shared" si="46"/>
        <v>1.2386657086893451</v>
      </c>
      <c r="AR109" s="305">
        <f t="shared" si="46"/>
        <v>1.2386657086893451</v>
      </c>
      <c r="AS109" s="305">
        <f t="shared" si="46"/>
        <v>1.2386657086893451</v>
      </c>
      <c r="AT109" s="305">
        <f t="shared" si="46"/>
        <v>1.2386657086893451</v>
      </c>
      <c r="AU109" s="305">
        <f t="shared" si="46"/>
        <v>1.2386657086893451</v>
      </c>
      <c r="AV109" s="305">
        <f t="shared" si="46"/>
        <v>1.2386657086893451</v>
      </c>
      <c r="AW109" s="305">
        <f t="shared" si="46"/>
        <v>1.2386657086893451</v>
      </c>
      <c r="AX109" s="305">
        <f t="shared" si="46"/>
        <v>1.2386657086893451</v>
      </c>
      <c r="AY109" s="305">
        <f t="shared" si="46"/>
        <v>1.2386657086893451</v>
      </c>
      <c r="AZ109" s="305">
        <f t="shared" si="46"/>
        <v>1.2386657086893451</v>
      </c>
      <c r="BA109" s="305">
        <f t="shared" si="46"/>
        <v>1.2386657086893451</v>
      </c>
      <c r="BB109" s="305">
        <f t="shared" si="46"/>
        <v>1.2386657086893451</v>
      </c>
      <c r="BC109" s="305">
        <f t="shared" si="46"/>
        <v>1.2386657086893451</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49077.715312500004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5.6881576935580958</v>
      </c>
      <c r="G115" s="327">
        <f>IF(G60&gt;0,'R&amp;C-Painel de Controle'!$O75+'R&amp;C-Painel de Controle'!$P75*G60/1000000,0)</f>
        <v>5.6881576935580958</v>
      </c>
      <c r="H115" s="327">
        <f>IF(H60&gt;0,'R&amp;C-Painel de Controle'!$O75+'R&amp;C-Painel de Controle'!$P75*H60/1000000,0)</f>
        <v>5.6881576935580958</v>
      </c>
      <c r="I115" s="327">
        <f>IF(I60&gt;0,'R&amp;C-Painel de Controle'!$O75+'R&amp;C-Painel de Controle'!$P75*I60/1000000,0)</f>
        <v>5.6881576935580958</v>
      </c>
      <c r="J115" s="327">
        <f>IF(J60&gt;0,'R&amp;C-Painel de Controle'!$O75+'R&amp;C-Painel de Controle'!$P75*J60/1000000,0)</f>
        <v>5.6881576935580958</v>
      </c>
      <c r="K115" s="327">
        <f>IF(K60&gt;0,'R&amp;C-Painel de Controle'!$O75+'R&amp;C-Painel de Controle'!$P75*K60/1000000,0)</f>
        <v>5.6881576935580958</v>
      </c>
      <c r="L115" s="327">
        <f>IF(L60&gt;0,'R&amp;C-Painel de Controle'!$O75+'R&amp;C-Painel de Controle'!$P75*L60/1000000,0)</f>
        <v>5.6881576935580958</v>
      </c>
      <c r="M115" s="327">
        <f>IF(M60&gt;0,'R&amp;C-Painel de Controle'!$O75+'R&amp;C-Painel de Controle'!$P75*M60/1000000,0)</f>
        <v>5.6881576935580958</v>
      </c>
      <c r="N115" s="327">
        <f>IF(N60&gt;0,'R&amp;C-Painel de Controle'!$O75+'R&amp;C-Painel de Controle'!$P75*N60/1000000,0)</f>
        <v>5.6881576935580958</v>
      </c>
      <c r="O115" s="327">
        <f>IF(O60&gt;0,'R&amp;C-Painel de Controle'!$O75+'R&amp;C-Painel de Controle'!$P75*O60/1000000,0)</f>
        <v>5.6881576935580958</v>
      </c>
      <c r="P115" s="327">
        <f>IF(P60&gt;0,'R&amp;C-Painel de Controle'!$O75+'R&amp;C-Painel de Controle'!$P75*P60/1000000,0)</f>
        <v>5.6881576935580958</v>
      </c>
      <c r="Q115" s="327">
        <f>IF(Q60&gt;0,'R&amp;C-Painel de Controle'!$O75+'R&amp;C-Painel de Controle'!$P75*Q60/1000000,0)</f>
        <v>5.6881576935580958</v>
      </c>
      <c r="R115" s="305">
        <f t="shared" ref="R115:BC115" si="48">Q115</f>
        <v>5.6881576935580958</v>
      </c>
      <c r="S115" s="305">
        <f t="shared" si="48"/>
        <v>5.6881576935580958</v>
      </c>
      <c r="T115" s="305">
        <f t="shared" si="48"/>
        <v>5.6881576935580958</v>
      </c>
      <c r="U115" s="305">
        <f t="shared" si="48"/>
        <v>5.6881576935580958</v>
      </c>
      <c r="V115" s="305">
        <f t="shared" si="48"/>
        <v>5.6881576935580958</v>
      </c>
      <c r="W115" s="305">
        <f t="shared" si="48"/>
        <v>5.6881576935580958</v>
      </c>
      <c r="X115" s="305">
        <f t="shared" si="48"/>
        <v>5.6881576935580958</v>
      </c>
      <c r="Y115" s="305">
        <f t="shared" si="48"/>
        <v>5.6881576935580958</v>
      </c>
      <c r="Z115" s="305">
        <f t="shared" si="48"/>
        <v>5.6881576935580958</v>
      </c>
      <c r="AA115" s="305">
        <f t="shared" si="48"/>
        <v>5.6881576935580958</v>
      </c>
      <c r="AB115" s="305">
        <f t="shared" si="48"/>
        <v>5.6881576935580958</v>
      </c>
      <c r="AC115" s="305">
        <f t="shared" si="48"/>
        <v>5.6881576935580958</v>
      </c>
      <c r="AD115" s="305">
        <f t="shared" si="48"/>
        <v>5.6881576935580958</v>
      </c>
      <c r="AE115" s="305">
        <f t="shared" si="48"/>
        <v>5.6881576935580958</v>
      </c>
      <c r="AF115" s="305">
        <f t="shared" si="48"/>
        <v>5.6881576935580958</v>
      </c>
      <c r="AG115" s="305">
        <f t="shared" si="48"/>
        <v>5.6881576935580958</v>
      </c>
      <c r="AH115" s="305">
        <f t="shared" si="48"/>
        <v>5.6881576935580958</v>
      </c>
      <c r="AI115" s="305">
        <f t="shared" si="48"/>
        <v>5.6881576935580958</v>
      </c>
      <c r="AJ115" s="305">
        <f t="shared" si="48"/>
        <v>5.6881576935580958</v>
      </c>
      <c r="AK115" s="305">
        <f t="shared" si="48"/>
        <v>5.6881576935580958</v>
      </c>
      <c r="AL115" s="305">
        <f t="shared" si="48"/>
        <v>5.6881576935580958</v>
      </c>
      <c r="AM115" s="305">
        <f t="shared" si="48"/>
        <v>5.6881576935580958</v>
      </c>
      <c r="AN115" s="305">
        <f t="shared" si="48"/>
        <v>5.6881576935580958</v>
      </c>
      <c r="AO115" s="305">
        <f t="shared" si="48"/>
        <v>5.6881576935580958</v>
      </c>
      <c r="AP115" s="305">
        <f t="shared" si="48"/>
        <v>5.6881576935580958</v>
      </c>
      <c r="AQ115" s="305">
        <f t="shared" si="48"/>
        <v>5.6881576935580958</v>
      </c>
      <c r="AR115" s="305">
        <f t="shared" si="48"/>
        <v>5.6881576935580958</v>
      </c>
      <c r="AS115" s="305">
        <f t="shared" si="48"/>
        <v>5.6881576935580958</v>
      </c>
      <c r="AT115" s="305">
        <f t="shared" si="48"/>
        <v>5.6881576935580958</v>
      </c>
      <c r="AU115" s="305">
        <f t="shared" si="48"/>
        <v>5.6881576935580958</v>
      </c>
      <c r="AV115" s="305">
        <f t="shared" si="48"/>
        <v>5.6881576935580958</v>
      </c>
      <c r="AW115" s="305">
        <f t="shared" si="48"/>
        <v>5.6881576935580958</v>
      </c>
      <c r="AX115" s="305">
        <f t="shared" si="48"/>
        <v>5.6881576935580958</v>
      </c>
      <c r="AY115" s="305">
        <f t="shared" si="48"/>
        <v>5.6881576935580958</v>
      </c>
      <c r="AZ115" s="305">
        <f t="shared" si="48"/>
        <v>5.6881576935580958</v>
      </c>
      <c r="BA115" s="305">
        <f t="shared" si="48"/>
        <v>5.6881576935580958</v>
      </c>
      <c r="BB115" s="305">
        <f t="shared" si="48"/>
        <v>5.6881576935580958</v>
      </c>
      <c r="BC115" s="305">
        <f t="shared" si="48"/>
        <v>5.6881576935580958</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1.5100458750000003</v>
      </c>
      <c r="D117" s="306">
        <f>IF('R-Definição'!$E$121="Existente",D90+((('R&amp;C-Painel de Controle'!$D$88+'R&amp;C-Painel de Controle'!$D$89)*('R&amp;C-Painel de Controle'!$D$44+'R&amp;C-Painel de Controle'!$D$46))/1000000),D90+((('R&amp;C-Painel de Controle'!$D$88)*('R&amp;C-Painel de Controle'!$D$44+'R&amp;C-Painel de Controle'!$D$46))/1000000))</f>
        <v>1.5100458750000003</v>
      </c>
      <c r="E117" s="306">
        <f>IF('R-Definição'!$E$121="Existente",E90+((('R&amp;C-Painel de Controle'!$D$88+'R&amp;C-Painel de Controle'!$D$89)*('R&amp;C-Painel de Controle'!$D$44+'R&amp;C-Painel de Controle'!$D$46))/1000000),E90+((('R&amp;C-Painel de Controle'!$D$88)*('R&amp;C-Painel de Controle'!$D$44+'R&amp;C-Painel de Controle'!$D$46))/1000000))</f>
        <v>1.5100458750000003</v>
      </c>
      <c r="F117" s="306">
        <f>IF('R-Definição'!$E$121="Existente",F90+((('R&amp;C-Painel de Controle'!$D$88+'R&amp;C-Painel de Controle'!$D$89)*('R&amp;C-Painel de Controle'!$D$44+'R&amp;C-Painel de Controle'!$D$46))/1000000),F90+((('R&amp;C-Painel de Controle'!$D$88)*('R&amp;C-Painel de Controle'!$D$44+'R&amp;C-Painel de Controle'!$D$46))/1000000))</f>
        <v>23.401098668438074</v>
      </c>
      <c r="G117" s="306">
        <f>IF('R-Definição'!$E$121="Existente",G90+((('R&amp;C-Painel de Controle'!$D$88+'R&amp;C-Painel de Controle'!$D$89)*('R&amp;C-Painel de Controle'!$D$44+'R&amp;C-Painel de Controle'!$D$46))/1000000),G90+((('R&amp;C-Painel de Controle'!$D$88)*('R&amp;C-Painel de Controle'!$D$44+'R&amp;C-Painel de Controle'!$D$46))/1000000))</f>
        <v>23.401098668438074</v>
      </c>
      <c r="H117" s="306">
        <f>IF('R-Definição'!$E$121="Existente",H90+((('R&amp;C-Painel de Controle'!$D$88+'R&amp;C-Painel de Controle'!$D$89)*('R&amp;C-Painel de Controle'!$D$44+'R&amp;C-Painel de Controle'!$D$46))/1000000),H90+((('R&amp;C-Painel de Controle'!$D$88)*('R&amp;C-Painel de Controle'!$D$44+'R&amp;C-Painel de Controle'!$D$46))/1000000))</f>
        <v>23.401098668438074</v>
      </c>
      <c r="I117" s="306">
        <f>IF('R-Definição'!$E$121="Existente",I90+((('R&amp;C-Painel de Controle'!$D$88+'R&amp;C-Painel de Controle'!$D$89)*('R&amp;C-Painel de Controle'!$D$44+'R&amp;C-Painel de Controle'!$D$46))/1000000),I90+((('R&amp;C-Painel de Controle'!$D$88)*('R&amp;C-Painel de Controle'!$D$44+'R&amp;C-Painel de Controle'!$D$46))/1000000))</f>
        <v>23.401098668438074</v>
      </c>
      <c r="J117" s="306">
        <f>IF('R-Definição'!$E$121="Existente",J90+((('R&amp;C-Painel de Controle'!$D$88+'R&amp;C-Painel de Controle'!$D$89)*('R&amp;C-Painel de Controle'!$D$44+'R&amp;C-Painel de Controle'!$D$46))/1000000),J90+((('R&amp;C-Painel de Controle'!$D$88)*('R&amp;C-Painel de Controle'!$D$44+'R&amp;C-Painel de Controle'!$D$46))/1000000))</f>
        <v>23.401098668438074</v>
      </c>
      <c r="K117" s="306">
        <f>IF('R-Definição'!$E$121="Existente",K90+((('R&amp;C-Painel de Controle'!$D$88+'R&amp;C-Painel de Controle'!$D$89)*('R&amp;C-Painel de Controle'!$D$44+'R&amp;C-Painel de Controle'!$D$46))/1000000),K90+((('R&amp;C-Painel de Controle'!$D$88)*('R&amp;C-Painel de Controle'!$D$44+'R&amp;C-Painel de Controle'!$D$46))/1000000))</f>
        <v>23.401098668438074</v>
      </c>
      <c r="L117" s="306">
        <f>IF('R-Definição'!$E$121="Existente",L90+((('R&amp;C-Painel de Controle'!$D$88+'R&amp;C-Painel de Controle'!$D$89)*('R&amp;C-Painel de Controle'!$D$44+'R&amp;C-Painel de Controle'!$D$46))/1000000),L90+((('R&amp;C-Painel de Controle'!$D$88)*('R&amp;C-Painel de Controle'!$D$44+'R&amp;C-Painel de Controle'!$D$46))/1000000))</f>
        <v>23.401098668438074</v>
      </c>
      <c r="M117" s="306">
        <f>IF('R-Definição'!$E$121="Existente",M90+((('R&amp;C-Painel de Controle'!$D$88+'R&amp;C-Painel de Controle'!$D$89)*('R&amp;C-Painel de Controle'!$D$44+'R&amp;C-Painel de Controle'!$D$46))/1000000),M90+((('R&amp;C-Painel de Controle'!$D$88)*('R&amp;C-Painel de Controle'!$D$44+'R&amp;C-Painel de Controle'!$D$46))/1000000))</f>
        <v>23.401098668438074</v>
      </c>
      <c r="N117" s="306">
        <f>IF('R-Definição'!$E$121="Existente",N90+((('R&amp;C-Painel de Controle'!$D$88+'R&amp;C-Painel de Controle'!$D$89)*('R&amp;C-Painel de Controle'!$D$44+'R&amp;C-Painel de Controle'!$D$46))/1000000),N90+((('R&amp;C-Painel de Controle'!$D$88)*('R&amp;C-Painel de Controle'!$D$44+'R&amp;C-Painel de Controle'!$D$46))/1000000))</f>
        <v>23.401098668438074</v>
      </c>
      <c r="O117" s="306">
        <f>IF('R-Definição'!$E$121="Existente",O90+((('R&amp;C-Painel de Controle'!$D$88+'R&amp;C-Painel de Controle'!$D$89)*('R&amp;C-Painel de Controle'!$D$44+'R&amp;C-Painel de Controle'!$D$46))/1000000),O90+((('R&amp;C-Painel de Controle'!$D$88)*('R&amp;C-Painel de Controle'!$D$44+'R&amp;C-Painel de Controle'!$D$46))/1000000))</f>
        <v>23.401098668438074</v>
      </c>
      <c r="P117" s="306">
        <f>IF('R-Definição'!$E$121="Existente",P90+((('R&amp;C-Painel de Controle'!$D$88+'R&amp;C-Painel de Controle'!$D$89)*('R&amp;C-Painel de Controle'!$D$44+'R&amp;C-Painel de Controle'!$D$46))/1000000),P90+((('R&amp;C-Painel de Controle'!$D$88)*('R&amp;C-Painel de Controle'!$D$44+'R&amp;C-Painel de Controle'!$D$46))/1000000))</f>
        <v>23.401098668438074</v>
      </c>
      <c r="Q117" s="306">
        <f>IF('R-Definição'!$E$121="Existente",Q90+((('R&amp;C-Painel de Controle'!$D$88+'R&amp;C-Painel de Controle'!$D$89)*('R&amp;C-Painel de Controle'!$D$44+'R&amp;C-Painel de Controle'!$D$46))/1000000),Q90+((('R&amp;C-Painel de Controle'!$D$88)*('R&amp;C-Painel de Controle'!$D$44+'R&amp;C-Painel de Controle'!$D$46))/1000000))</f>
        <v>23.401098668438074</v>
      </c>
      <c r="R117" s="306">
        <f>IF('R-Definição'!$E$121="Existente",R90+((('R&amp;C-Painel de Controle'!$D$88+'R&amp;C-Painel de Controle'!$D$89)*('R&amp;C-Painel de Controle'!$D$44+'R&amp;C-Painel de Controle'!$D$46))/1000000),R90+((('R&amp;C-Painel de Controle'!$D$88)*('R&amp;C-Painel de Controle'!$D$44+'R&amp;C-Painel de Controle'!$D$46))/1000000))</f>
        <v>23.401098668438074</v>
      </c>
      <c r="S117" s="306">
        <f>IF('R-Definição'!$E$121="Existente",S90+((('R&amp;C-Painel de Controle'!$D$88+'R&amp;C-Painel de Controle'!$D$89)*('R&amp;C-Painel de Controle'!$D$44+'R&amp;C-Painel de Controle'!$D$46))/1000000),S90+((('R&amp;C-Painel de Controle'!$D$88)*('R&amp;C-Painel de Controle'!$D$44+'R&amp;C-Painel de Controle'!$D$46))/1000000))</f>
        <v>23.401098668438074</v>
      </c>
      <c r="T117" s="306">
        <f>IF('R-Definição'!$E$121="Existente",T90+((('R&amp;C-Painel de Controle'!$D$88+'R&amp;C-Painel de Controle'!$D$89)*('R&amp;C-Painel de Controle'!$D$44+'R&amp;C-Painel de Controle'!$D$46))/1000000),T90+((('R&amp;C-Painel de Controle'!$D$88)*('R&amp;C-Painel de Controle'!$D$44+'R&amp;C-Painel de Controle'!$D$46))/1000000))</f>
        <v>23.401098668438074</v>
      </c>
      <c r="U117" s="306">
        <f>IF('R-Definição'!$E$121="Existente",U90+((('R&amp;C-Painel de Controle'!$D$88+'R&amp;C-Painel de Controle'!$D$89)*('R&amp;C-Painel de Controle'!$D$44+'R&amp;C-Painel de Controle'!$D$46))/1000000),U90+((('R&amp;C-Painel de Controle'!$D$88)*('R&amp;C-Painel de Controle'!$D$44+'R&amp;C-Painel de Controle'!$D$46))/1000000))</f>
        <v>23.401098668438074</v>
      </c>
      <c r="V117" s="306">
        <f>IF('R-Definição'!$E$121="Existente",V90+((('R&amp;C-Painel de Controle'!$D$88+'R&amp;C-Painel de Controle'!$D$89)*('R&amp;C-Painel de Controle'!$D$44+'R&amp;C-Painel de Controle'!$D$46))/1000000),V90+((('R&amp;C-Painel de Controle'!$D$88)*('R&amp;C-Painel de Controle'!$D$44+'R&amp;C-Painel de Controle'!$D$46))/1000000))</f>
        <v>23.401098668438074</v>
      </c>
      <c r="W117" s="306">
        <f>IF('R-Definição'!$E$121="Existente",W90+((('R&amp;C-Painel de Controle'!$D$88+'R&amp;C-Painel de Controle'!$D$89)*('R&amp;C-Painel de Controle'!$D$44+'R&amp;C-Painel de Controle'!$D$46))/1000000),W90+((('R&amp;C-Painel de Controle'!$D$88)*('R&amp;C-Painel de Controle'!$D$44+'R&amp;C-Painel de Controle'!$D$46))/1000000))</f>
        <v>23.401098668438074</v>
      </c>
      <c r="X117" s="306">
        <f>IF('R-Definição'!$E$121="Existente",X90+((('R&amp;C-Painel de Controle'!$D$88+'R&amp;C-Painel de Controle'!$D$89)*('R&amp;C-Painel de Controle'!$D$44+'R&amp;C-Painel de Controle'!$D$46))/1000000),X90+((('R&amp;C-Painel de Controle'!$D$88)*('R&amp;C-Painel de Controle'!$D$44+'R&amp;C-Painel de Controle'!$D$46))/1000000))</f>
        <v>23.401098668438074</v>
      </c>
      <c r="Y117" s="306">
        <f>IF('R-Definição'!$E$121="Existente",Y90+((('R&amp;C-Painel de Controle'!$D$88+'R&amp;C-Painel de Controle'!$D$89)*('R&amp;C-Painel de Controle'!$D$44+'R&amp;C-Painel de Controle'!$D$46))/1000000),Y90+((('R&amp;C-Painel de Controle'!$D$88)*('R&amp;C-Painel de Controle'!$D$44+'R&amp;C-Painel de Controle'!$D$46))/1000000))</f>
        <v>23.401098668438074</v>
      </c>
      <c r="Z117" s="306">
        <f>IF('R-Definição'!$E$121="Existente",Z90+((('R&amp;C-Painel de Controle'!$D$88+'R&amp;C-Painel de Controle'!$D$89)*('R&amp;C-Painel de Controle'!$D$44+'R&amp;C-Painel de Controle'!$D$46))/1000000),Z90+((('R&amp;C-Painel de Controle'!$D$88)*('R&amp;C-Painel de Controle'!$D$44+'R&amp;C-Painel de Controle'!$D$46))/1000000))</f>
        <v>23.401098668438074</v>
      </c>
      <c r="AA117" s="306">
        <f>IF('R-Definição'!$E$121="Existente",AA90+((('R&amp;C-Painel de Controle'!$D$88+'R&amp;C-Painel de Controle'!$D$89)*('R&amp;C-Painel de Controle'!$D$44+'R&amp;C-Painel de Controle'!$D$46))/1000000),AA90+((('R&amp;C-Painel de Controle'!$D$88)*('R&amp;C-Painel de Controle'!$D$44+'R&amp;C-Painel de Controle'!$D$46))/1000000))</f>
        <v>23.401098668438074</v>
      </c>
      <c r="AB117" s="306">
        <f>IF('R-Definição'!$E$121="Existente",AB90+((('R&amp;C-Painel de Controle'!$D$88+'R&amp;C-Painel de Controle'!$D$89)*('R&amp;C-Painel de Controle'!$D$44+'R&amp;C-Painel de Controle'!$D$46))/1000000),AB90+((('R&amp;C-Painel de Controle'!$D$88)*('R&amp;C-Painel de Controle'!$D$44+'R&amp;C-Painel de Controle'!$D$46))/1000000))</f>
        <v>23.401098668438074</v>
      </c>
      <c r="AC117" s="306">
        <f>IF('R-Definição'!$E$121="Existente",AC90+((('R&amp;C-Painel de Controle'!$D$88+'R&amp;C-Painel de Controle'!$D$89)*('R&amp;C-Painel de Controle'!$D$44+'R&amp;C-Painel de Controle'!$D$46))/1000000),AC90+((('R&amp;C-Painel de Controle'!$D$88)*('R&amp;C-Painel de Controle'!$D$44+'R&amp;C-Painel de Controle'!$D$46))/1000000))</f>
        <v>23.401098668438074</v>
      </c>
      <c r="AD117" s="306">
        <f>IF('R-Definição'!$E$121="Existente",AD90+((('R&amp;C-Painel de Controle'!$D$88+'R&amp;C-Painel de Controle'!$D$89)*('R&amp;C-Painel de Controle'!$D$44+'R&amp;C-Painel de Controle'!$D$46))/1000000),AD90+((('R&amp;C-Painel de Controle'!$D$88)*('R&amp;C-Painel de Controle'!$D$44+'R&amp;C-Painel de Controle'!$D$46))/1000000))</f>
        <v>23.401098668438074</v>
      </c>
      <c r="AE117" s="306">
        <f>IF('R-Definição'!$E$121="Existente",AE90+((('R&amp;C-Painel de Controle'!$D$88+'R&amp;C-Painel de Controle'!$D$89)*('R&amp;C-Painel de Controle'!$D$44+'R&amp;C-Painel de Controle'!$D$46))/1000000),AE90+((('R&amp;C-Painel de Controle'!$D$88)*('R&amp;C-Painel de Controle'!$D$44+'R&amp;C-Painel de Controle'!$D$46))/1000000))</f>
        <v>23.401098668438074</v>
      </c>
      <c r="AF117" s="306">
        <f>IF('R-Definição'!$E$121="Existente",AF90+((('R&amp;C-Painel de Controle'!$D$88+'R&amp;C-Painel de Controle'!$D$89)*('R&amp;C-Painel de Controle'!$D$44+'R&amp;C-Painel de Controle'!$D$46))/1000000),AF90+((('R&amp;C-Painel de Controle'!$D$88)*('R&amp;C-Painel de Controle'!$D$44+'R&amp;C-Painel de Controle'!$D$46))/1000000))</f>
        <v>23.401098668438074</v>
      </c>
      <c r="AG117" s="306">
        <f>IF('R-Definição'!$E$121="Existente",AG90+((('R&amp;C-Painel de Controle'!$D$88+'R&amp;C-Painel de Controle'!$D$89)*('R&amp;C-Painel de Controle'!$D$44+'R&amp;C-Painel de Controle'!$D$46))/1000000),AG90+((('R&amp;C-Painel de Controle'!$D$88)*('R&amp;C-Painel de Controle'!$D$44+'R&amp;C-Painel de Controle'!$D$46))/1000000))</f>
        <v>23.401098668438074</v>
      </c>
      <c r="AH117" s="306">
        <f>IF('R-Definição'!$E$121="Existente",AH90+((('R&amp;C-Painel de Controle'!$D$88+'R&amp;C-Painel de Controle'!$D$89)*('R&amp;C-Painel de Controle'!$D$44+'R&amp;C-Painel de Controle'!$D$46))/1000000),AH90+((('R&amp;C-Painel de Controle'!$D$88)*('R&amp;C-Painel de Controle'!$D$44+'R&amp;C-Painel de Controle'!$D$46))/1000000))</f>
        <v>23.401098668438074</v>
      </c>
      <c r="AI117" s="306">
        <f>IF('R-Definição'!$E$121="Existente",AI90+((('R&amp;C-Painel de Controle'!$D$88+'R&amp;C-Painel de Controle'!$D$89)*('R&amp;C-Painel de Controle'!$D$44+'R&amp;C-Painel de Controle'!$D$46))/1000000),AI90+((('R&amp;C-Painel de Controle'!$D$88)*('R&amp;C-Painel de Controle'!$D$44+'R&amp;C-Painel de Controle'!$D$46))/1000000))</f>
        <v>23.401098668438074</v>
      </c>
      <c r="AJ117" s="306">
        <f>IF('R-Definição'!$E$121="Existente",AJ90+((('R&amp;C-Painel de Controle'!$D$88+'R&amp;C-Painel de Controle'!$D$89)*('R&amp;C-Painel de Controle'!$D$44+'R&amp;C-Painel de Controle'!$D$46))/1000000),AJ90+((('R&amp;C-Painel de Controle'!$D$88)*('R&amp;C-Painel de Controle'!$D$44+'R&amp;C-Painel de Controle'!$D$46))/1000000))</f>
        <v>23.401098668438074</v>
      </c>
      <c r="AK117" s="306">
        <f>IF('R-Definição'!$E$121="Existente",AK90+((('R&amp;C-Painel de Controle'!$D$88+'R&amp;C-Painel de Controle'!$D$89)*('R&amp;C-Painel de Controle'!$D$44+'R&amp;C-Painel de Controle'!$D$46))/1000000),AK90+((('R&amp;C-Painel de Controle'!$D$88)*('R&amp;C-Painel de Controle'!$D$44+'R&amp;C-Painel de Controle'!$D$46))/1000000))</f>
        <v>23.401098668438074</v>
      </c>
      <c r="AL117" s="306">
        <f>IF('R-Definição'!$E$121="Existente",AL90+((('R&amp;C-Painel de Controle'!$D$88+'R&amp;C-Painel de Controle'!$D$89)*('R&amp;C-Painel de Controle'!$D$44+'R&amp;C-Painel de Controle'!$D$46))/1000000),AL90+((('R&amp;C-Painel de Controle'!$D$88)*('R&amp;C-Painel de Controle'!$D$44+'R&amp;C-Painel de Controle'!$D$46))/1000000))</f>
        <v>23.401098668438074</v>
      </c>
      <c r="AM117" s="306">
        <f>IF('R-Definição'!$E$121="Existente",AM90+((('R&amp;C-Painel de Controle'!$D$88+'R&amp;C-Painel de Controle'!$D$89)*('R&amp;C-Painel de Controle'!$D$44+'R&amp;C-Painel de Controle'!$D$46))/1000000),AM90+((('R&amp;C-Painel de Controle'!$D$88)*('R&amp;C-Painel de Controle'!$D$44+'R&amp;C-Painel de Controle'!$D$46))/1000000))</f>
        <v>23.401098668438074</v>
      </c>
      <c r="AN117" s="306">
        <f>IF('R-Definição'!$E$121="Existente",AN90+((('R&amp;C-Painel de Controle'!$D$88+'R&amp;C-Painel de Controle'!$D$89)*('R&amp;C-Painel de Controle'!$D$44+'R&amp;C-Painel de Controle'!$D$46))/1000000),AN90+((('R&amp;C-Painel de Controle'!$D$88)*('R&amp;C-Painel de Controle'!$D$44+'R&amp;C-Painel de Controle'!$D$46))/1000000))</f>
        <v>23.401098668438074</v>
      </c>
      <c r="AO117" s="306">
        <f>IF('R-Definição'!$E$121="Existente",AO90+((('R&amp;C-Painel de Controle'!$D$88+'R&amp;C-Painel de Controle'!$D$89)*('R&amp;C-Painel de Controle'!$D$44+'R&amp;C-Painel de Controle'!$D$46))/1000000),AO90+((('R&amp;C-Painel de Controle'!$D$88)*('R&amp;C-Painel de Controle'!$D$44+'R&amp;C-Painel de Controle'!$D$46))/1000000))</f>
        <v>23.401098668438074</v>
      </c>
      <c r="AP117" s="306">
        <f>IF('R-Definição'!$E$121="Existente",AP90+((('R&amp;C-Painel de Controle'!$D$88+'R&amp;C-Painel de Controle'!$D$89)*('R&amp;C-Painel de Controle'!$D$44+'R&amp;C-Painel de Controle'!$D$46))/1000000),AP90+((('R&amp;C-Painel de Controle'!$D$88)*('R&amp;C-Painel de Controle'!$D$44+'R&amp;C-Painel de Controle'!$D$46))/1000000))</f>
        <v>23.401098668438074</v>
      </c>
      <c r="AQ117" s="306">
        <f>IF('R-Definição'!$E$121="Existente",AQ90+((('R&amp;C-Painel de Controle'!$D$88+'R&amp;C-Painel de Controle'!$D$89)*('R&amp;C-Painel de Controle'!$D$44+'R&amp;C-Painel de Controle'!$D$46))/1000000),AQ90+((('R&amp;C-Painel de Controle'!$D$88)*('R&amp;C-Painel de Controle'!$D$44+'R&amp;C-Painel de Controle'!$D$46))/1000000))</f>
        <v>23.401098668438074</v>
      </c>
      <c r="AR117" s="306">
        <f>IF('R-Definição'!$E$121="Existente",AR90+((('R&amp;C-Painel de Controle'!$D$88+'R&amp;C-Painel de Controle'!$D$89)*('R&amp;C-Painel de Controle'!$D$44+'R&amp;C-Painel de Controle'!$D$46))/1000000),AR90+((('R&amp;C-Painel de Controle'!$D$88)*('R&amp;C-Painel de Controle'!$D$44+'R&amp;C-Painel de Controle'!$D$46))/1000000))</f>
        <v>23.401098668438074</v>
      </c>
      <c r="AS117" s="306">
        <f>IF('R-Definição'!$E$121="Existente",AS90+((('R&amp;C-Painel de Controle'!$D$88+'R&amp;C-Painel de Controle'!$D$89)*('R&amp;C-Painel de Controle'!$D$44+'R&amp;C-Painel de Controle'!$D$46))/1000000),AS90+((('R&amp;C-Painel de Controle'!$D$88)*('R&amp;C-Painel de Controle'!$D$44+'R&amp;C-Painel de Controle'!$D$46))/1000000))</f>
        <v>23.401098668438074</v>
      </c>
      <c r="AT117" s="306">
        <f>IF('R-Definição'!$E$121="Existente",AT90+((('R&amp;C-Painel de Controle'!$D$88+'R&amp;C-Painel de Controle'!$D$89)*('R&amp;C-Painel de Controle'!$D$44+'R&amp;C-Painel de Controle'!$D$46))/1000000),AT90+((('R&amp;C-Painel de Controle'!$D$88)*('R&amp;C-Painel de Controle'!$D$44+'R&amp;C-Painel de Controle'!$D$46))/1000000))</f>
        <v>23.401098668438074</v>
      </c>
      <c r="AU117" s="306">
        <f>IF('R-Definição'!$E$121="Existente",AU90+((('R&amp;C-Painel de Controle'!$D$88+'R&amp;C-Painel de Controle'!$D$89)*('R&amp;C-Painel de Controle'!$D$44+'R&amp;C-Painel de Controle'!$D$46))/1000000),AU90+((('R&amp;C-Painel de Controle'!$D$88)*('R&amp;C-Painel de Controle'!$D$44+'R&amp;C-Painel de Controle'!$D$46))/1000000))</f>
        <v>23.401098668438074</v>
      </c>
      <c r="AV117" s="306">
        <f>IF('R-Definição'!$E$121="Existente",AV90+((('R&amp;C-Painel de Controle'!$D$88+'R&amp;C-Painel de Controle'!$D$89)*('R&amp;C-Painel de Controle'!$D$44+'R&amp;C-Painel de Controle'!$D$46))/1000000),AV90+((('R&amp;C-Painel de Controle'!$D$88)*('R&amp;C-Painel de Controle'!$D$44+'R&amp;C-Painel de Controle'!$D$46))/1000000))</f>
        <v>23.401098668438074</v>
      </c>
      <c r="AW117" s="306">
        <f>IF('R-Definição'!$E$121="Existente",AW90+((('R&amp;C-Painel de Controle'!$D$88+'R&amp;C-Painel de Controle'!$D$89)*('R&amp;C-Painel de Controle'!$D$44+'R&amp;C-Painel de Controle'!$D$46))/1000000),AW90+((('R&amp;C-Painel de Controle'!$D$88)*('R&amp;C-Painel de Controle'!$D$44+'R&amp;C-Painel de Controle'!$D$46))/1000000))</f>
        <v>23.401098668438074</v>
      </c>
      <c r="AX117" s="306">
        <f>IF('R-Definição'!$E$121="Existente",AX90+((('R&amp;C-Painel de Controle'!$D$88+'R&amp;C-Painel de Controle'!$D$89)*('R&amp;C-Painel de Controle'!$D$44+'R&amp;C-Painel de Controle'!$D$46))/1000000),AX90+((('R&amp;C-Painel de Controle'!$D$88)*('R&amp;C-Painel de Controle'!$D$44+'R&amp;C-Painel de Controle'!$D$46))/1000000))</f>
        <v>23.401098668438074</v>
      </c>
      <c r="AY117" s="306">
        <f>IF('R-Definição'!$E$121="Existente",AY90+((('R&amp;C-Painel de Controle'!$D$88+'R&amp;C-Painel de Controle'!$D$89)*('R&amp;C-Painel de Controle'!$D$44+'R&amp;C-Painel de Controle'!$D$46))/1000000),AY90+((('R&amp;C-Painel de Controle'!$D$88)*('R&amp;C-Painel de Controle'!$D$44+'R&amp;C-Painel de Controle'!$D$46))/1000000))</f>
        <v>23.401098668438074</v>
      </c>
      <c r="AZ117" s="306">
        <f>IF('R-Definição'!$E$121="Existente",AZ90+((('R&amp;C-Painel de Controle'!$D$88+'R&amp;C-Painel de Controle'!$D$89)*('R&amp;C-Painel de Controle'!$D$44+'R&amp;C-Painel de Controle'!$D$46))/1000000),AZ90+((('R&amp;C-Painel de Controle'!$D$88)*('R&amp;C-Painel de Controle'!$D$44+'R&amp;C-Painel de Controle'!$D$46))/1000000))</f>
        <v>23.401098668438074</v>
      </c>
      <c r="BA117" s="306">
        <f>IF('R-Definição'!$E$121="Existente",BA90+((('R&amp;C-Painel de Controle'!$D$88+'R&amp;C-Painel de Controle'!$D$89)*('R&amp;C-Painel de Controle'!$D$44+'R&amp;C-Painel de Controle'!$D$46))/1000000),BA90+((('R&amp;C-Painel de Controle'!$D$88)*('R&amp;C-Painel de Controle'!$D$44+'R&amp;C-Painel de Controle'!$D$46))/1000000))</f>
        <v>23.401098668438074</v>
      </c>
      <c r="BB117" s="306">
        <f>IF('R-Definição'!$E$121="Existente",BB90+((('R&amp;C-Painel de Controle'!$D$88+'R&amp;C-Painel de Controle'!$D$89)*('R&amp;C-Painel de Controle'!$D$44+'R&amp;C-Painel de Controle'!$D$46))/1000000),BB90+((('R&amp;C-Painel de Controle'!$D$88)*('R&amp;C-Painel de Controle'!$D$44+'R&amp;C-Painel de Controle'!$D$46))/1000000))</f>
        <v>23.401098668438074</v>
      </c>
      <c r="BC117" s="306">
        <f>IF('R-Definição'!$E$121="Existente",BC90+((('R&amp;C-Painel de Controle'!$D$88+'R&amp;C-Painel de Controle'!$D$89)*('R&amp;C-Painel de Controle'!$D$44+'R&amp;C-Painel de Controle'!$D$46))/1000000),BC90+((('R&amp;C-Painel de Controle'!$D$88)*('R&amp;C-Painel de Controle'!$D$44+'R&amp;C-Painel de Controle'!$D$46))/1000000))</f>
        <v>23.401098668438074</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2.5100458750000003</v>
      </c>
      <c r="D119" s="306">
        <f>(D117+'R&amp;C-Painel de Controle'!$D$28)*(1+$C$118)</f>
        <v>2.5100458750000003</v>
      </c>
      <c r="E119" s="306">
        <f>(E117+'R&amp;C-Painel de Controle'!$D$28)*(1+$C$118)</f>
        <v>2.5100458750000003</v>
      </c>
      <c r="F119" s="306">
        <f>(F117+'R&amp;C-Painel de Controle'!$D$28)*(1+$C$118)</f>
        <v>24.401098668438074</v>
      </c>
      <c r="G119" s="306">
        <f>(G117+'R&amp;C-Painel de Controle'!$D$28)*(1+$C$118)</f>
        <v>24.401098668438074</v>
      </c>
      <c r="H119" s="306">
        <f>(H117+'R&amp;C-Painel de Controle'!$D$28)*(1+$C$118)</f>
        <v>24.401098668438074</v>
      </c>
      <c r="I119" s="306">
        <f>(I117+'R&amp;C-Painel de Controle'!$D$28)*(1+$C$118)</f>
        <v>24.401098668438074</v>
      </c>
      <c r="J119" s="306">
        <f>(J117+'R&amp;C-Painel de Controle'!$D$28)*(1+$C$118)</f>
        <v>24.401098668438074</v>
      </c>
      <c r="K119" s="306">
        <f>(K117+'R&amp;C-Painel de Controle'!$D$28)*(1+$C$118)</f>
        <v>24.401098668438074</v>
      </c>
      <c r="L119" s="306">
        <f>(L117+'R&amp;C-Painel de Controle'!$D$28)*(1+$C$118)</f>
        <v>24.401098668438074</v>
      </c>
      <c r="M119" s="306">
        <f>(M117+'R&amp;C-Painel de Controle'!$D$28)*(1+$C$118)</f>
        <v>24.401098668438074</v>
      </c>
      <c r="N119" s="306">
        <f>(N117+'R&amp;C-Painel de Controle'!$D$28)*(1+$C$118)</f>
        <v>24.401098668438074</v>
      </c>
      <c r="O119" s="306">
        <f>(O117+'R&amp;C-Painel de Controle'!$D$28)*(1+$C$118)</f>
        <v>24.401098668438074</v>
      </c>
      <c r="P119" s="306">
        <f>(P117+'R&amp;C-Painel de Controle'!$D$28)*(1+$C$118)</f>
        <v>24.401098668438074</v>
      </c>
      <c r="Q119" s="306">
        <f>(Q117+'R&amp;C-Painel de Controle'!$D$28)*(1+$C$118)</f>
        <v>24.401098668438074</v>
      </c>
      <c r="R119" s="306">
        <f>(R117+'R&amp;C-Painel de Controle'!$D$28)*(1+$C$118)</f>
        <v>24.401098668438074</v>
      </c>
      <c r="S119" s="306">
        <f>(S117+'R&amp;C-Painel de Controle'!$D$28)*(1+$C$118)</f>
        <v>24.401098668438074</v>
      </c>
      <c r="T119" s="306">
        <f>(T117+'R&amp;C-Painel de Controle'!$D$28)*(1+$C$118)</f>
        <v>24.401098668438074</v>
      </c>
      <c r="U119" s="306">
        <f>(U117+'R&amp;C-Painel de Controle'!$D$28)*(1+$C$118)</f>
        <v>24.401098668438074</v>
      </c>
      <c r="V119" s="306">
        <f>(V117+'R&amp;C-Painel de Controle'!$D$28)*(1+$C$118)</f>
        <v>24.401098668438074</v>
      </c>
      <c r="W119" s="306">
        <f>(W117+'R&amp;C-Painel de Controle'!$D$28)*(1+$C$118)</f>
        <v>24.401098668438074</v>
      </c>
      <c r="X119" s="306">
        <f>(X117+'R&amp;C-Painel de Controle'!$D$28)*(1+$C$118)</f>
        <v>24.401098668438074</v>
      </c>
      <c r="Y119" s="306">
        <f>(Y117+'R&amp;C-Painel de Controle'!$D$28)*(1+$C$118)</f>
        <v>24.401098668438074</v>
      </c>
      <c r="Z119" s="306">
        <f>(Z117+'R&amp;C-Painel de Controle'!$D$28)*(1+$C$118)</f>
        <v>24.401098668438074</v>
      </c>
      <c r="AA119" s="306">
        <f>(AA117+'R&amp;C-Painel de Controle'!$D$28)*(1+$C$118)</f>
        <v>24.401098668438074</v>
      </c>
      <c r="AB119" s="306">
        <f>(AB117+'R&amp;C-Painel de Controle'!$D$28)*(1+$C$118)</f>
        <v>24.401098668438074</v>
      </c>
      <c r="AC119" s="306">
        <f>(AC117+'R&amp;C-Painel de Controle'!$D$28)*(1+$C$118)</f>
        <v>24.401098668438074</v>
      </c>
      <c r="AD119" s="306">
        <f>(AD117+'R&amp;C-Painel de Controle'!$D$28)*(1+$C$118)</f>
        <v>24.401098668438074</v>
      </c>
      <c r="AE119" s="306">
        <f>(AE117+'R&amp;C-Painel de Controle'!$D$28)*(1+$C$118)</f>
        <v>24.401098668438074</v>
      </c>
      <c r="AF119" s="306">
        <f>(AF117+'R&amp;C-Painel de Controle'!$D$28)*(1+$C$118)</f>
        <v>24.401098668438074</v>
      </c>
      <c r="AG119" s="306">
        <f>(AG117+'R&amp;C-Painel de Controle'!$D$28)*(1+$C$118)</f>
        <v>24.401098668438074</v>
      </c>
      <c r="AH119" s="306">
        <f>(AH117+'R&amp;C-Painel de Controle'!$D$28)*(1+$C$118)</f>
        <v>24.401098668438074</v>
      </c>
      <c r="AI119" s="306">
        <f>(AI117+'R&amp;C-Painel de Controle'!$D$28)*(1+$C$118)</f>
        <v>24.401098668438074</v>
      </c>
      <c r="AJ119" s="306">
        <f>(AJ117+'R&amp;C-Painel de Controle'!$D$28)*(1+$C$118)</f>
        <v>24.401098668438074</v>
      </c>
      <c r="AK119" s="306">
        <f>(AK117+'R&amp;C-Painel de Controle'!$D$28)*(1+$C$118)</f>
        <v>24.401098668438074</v>
      </c>
      <c r="AL119" s="306">
        <f>(AL117+'R&amp;C-Painel de Controle'!$D$28)*(1+$C$118)</f>
        <v>24.401098668438074</v>
      </c>
      <c r="AM119" s="306">
        <f>(AM117+'R&amp;C-Painel de Controle'!$D$28)*(1+$C$118)</f>
        <v>24.401098668438074</v>
      </c>
      <c r="AN119" s="306">
        <f>(AN117+'R&amp;C-Painel de Controle'!$D$28)*(1+$C$118)</f>
        <v>24.401098668438074</v>
      </c>
      <c r="AO119" s="306">
        <f>(AO117+'R&amp;C-Painel de Controle'!$D$28)*(1+$C$118)</f>
        <v>24.401098668438074</v>
      </c>
      <c r="AP119" s="306">
        <f>(AP117+'R&amp;C-Painel de Controle'!$D$28)*(1+$C$118)</f>
        <v>24.401098668438074</v>
      </c>
      <c r="AQ119" s="306">
        <f>(AQ117+'R&amp;C-Painel de Controle'!$D$28)*(1+$C$118)</f>
        <v>24.401098668438074</v>
      </c>
      <c r="AR119" s="306">
        <f>(AR117+'R&amp;C-Painel de Controle'!$D$28)*(1+$C$118)</f>
        <v>24.401098668438074</v>
      </c>
      <c r="AS119" s="306">
        <f>(AS117+'R&amp;C-Painel de Controle'!$D$28)*(1+$C$118)</f>
        <v>24.401098668438074</v>
      </c>
      <c r="AT119" s="306">
        <f>(AT117+'R&amp;C-Painel de Controle'!$D$28)*(1+$C$118)</f>
        <v>24.401098668438074</v>
      </c>
      <c r="AU119" s="306">
        <f>(AU117+'R&amp;C-Painel de Controle'!$D$28)*(1+$C$118)</f>
        <v>24.401098668438074</v>
      </c>
      <c r="AV119" s="306">
        <f>(AV117+'R&amp;C-Painel de Controle'!$D$28)*(1+$C$118)</f>
        <v>24.401098668438074</v>
      </c>
      <c r="AW119" s="306">
        <f>(AW117+'R&amp;C-Painel de Controle'!$D$28)*(1+$C$118)</f>
        <v>24.401098668438074</v>
      </c>
      <c r="AX119" s="306">
        <f>(AX117+'R&amp;C-Painel de Controle'!$D$28)*(1+$C$118)</f>
        <v>24.401098668438074</v>
      </c>
      <c r="AY119" s="306">
        <f>(AY117+'R&amp;C-Painel de Controle'!$D$28)*(1+$C$118)</f>
        <v>24.401098668438074</v>
      </c>
      <c r="AZ119" s="306">
        <f>(AZ117+'R&amp;C-Painel de Controle'!$D$28)*(1+$C$118)</f>
        <v>24.401098668438074</v>
      </c>
      <c r="BA119" s="306">
        <f>(BA117+'R&amp;C-Painel de Controle'!$D$28)*(1+$C$118)</f>
        <v>24.401098668438074</v>
      </c>
      <c r="BB119" s="306">
        <f>(BB117+'R&amp;C-Painel de Controle'!$D$28)*(1+$C$118)</f>
        <v>24.401098668438074</v>
      </c>
      <c r="BC119" s="306">
        <f>(BC117+'R&amp;C-Painel de Controle'!$D$28)*(1+$C$118)</f>
        <v>24.401098668438074</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78250</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Sim</v>
      </c>
      <c r="D129" s="325">
        <f>D98</f>
        <v>29578.5</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1.3974670084698819</v>
      </c>
      <c r="G131" s="334">
        <f>IF(G45&gt;0,'R&amp;C-Painel de Controle'!$O$59*(1-0.0925)*G35/1000000,0)</f>
        <v>1.4040351034096903</v>
      </c>
      <c r="H131" s="334">
        <f>IF(H45&gt;0,'R&amp;C-Painel de Controle'!$O$59*(1-0.0925)*H35/1000000,0)</f>
        <v>1.4106340683957157</v>
      </c>
      <c r="I131" s="334">
        <f>IF(I45&gt;0,'R&amp;C-Painel de Controle'!$O$59*(1-0.0925)*I35/1000000,0)</f>
        <v>1.4172640485171755</v>
      </c>
      <c r="J131" s="334">
        <f>IF(J45&gt;0,'R&amp;C-Painel de Controle'!$O$59*(1-0.0925)*J35/1000000,0)</f>
        <v>1.4239251895452063</v>
      </c>
      <c r="K131" s="334">
        <f>IF(K45&gt;0,'R&amp;C-Painel de Controle'!$O$59*(1-0.0925)*K35/1000000,0)</f>
        <v>1.4306176379360684</v>
      </c>
      <c r="L131" s="334">
        <f>IF(L45&gt;0,'R&amp;C-Painel de Controle'!$O$59*(1-0.0925)*L35/1000000,0)</f>
        <v>1.4373415408343679</v>
      </c>
      <c r="M131" s="334">
        <f>IF(M45&gt;0,'R&amp;C-Painel de Controle'!$O$59*(1-0.0925)*M35/1000000,0)</f>
        <v>1.4440970460762894</v>
      </c>
      <c r="N131" s="334">
        <f>IF(N45&gt;0,'R&amp;C-Painel de Controle'!$O$59*(1-0.0925)*N35/1000000,0)</f>
        <v>1.4508843021928477</v>
      </c>
      <c r="O131" s="334">
        <f>IF(O45&gt;0,'R&amp;C-Painel de Controle'!$O$59*(1-0.0925)*O35/1000000,0)</f>
        <v>1.4577034584131539</v>
      </c>
      <c r="P131" s="334">
        <f>IF(P45&gt;0,'R&amp;C-Painel de Controle'!$O$59*(1-0.0925)*P35/1000000,0)</f>
        <v>1.4645546646676955</v>
      </c>
      <c r="Q131" s="334">
        <f>IF(Q45&gt;0,'R&amp;C-Painel de Controle'!$O$59*(1-0.0925)*Q35/1000000,0)</f>
        <v>1.4714380715916335</v>
      </c>
      <c r="R131" s="334">
        <f>IF(R45&gt;0,'R&amp;C-Painel de Controle'!$O$59*(1-0.0925)*R35/1000000,0)</f>
        <v>1.4783538305281143</v>
      </c>
      <c r="S131" s="334">
        <f>IF(S45&gt;0,'R&amp;C-Painel de Controle'!$O$59*(1-0.0925)*S35/1000000,0)</f>
        <v>1.4853020935315961</v>
      </c>
      <c r="T131" s="334">
        <f>IF(T45&gt;0,'R&amp;C-Painel de Controle'!$O$59*(1-0.0925)*T35/1000000,0)</f>
        <v>1.4922830133711946</v>
      </c>
      <c r="U131" s="334">
        <f>IF(U45&gt;0,'R&amp;C-Painel de Controle'!$O$59*(1-0.0925)*U35/1000000,0)</f>
        <v>1.4992967435340392</v>
      </c>
      <c r="V131" s="334">
        <f>IF(V45&gt;0,'R&amp;C-Painel de Controle'!$O$59*(1-0.0925)*V35/1000000,0)</f>
        <v>1.5063434382286491</v>
      </c>
      <c r="W131" s="334">
        <f>IF(W45&gt;0,'R&amp;C-Painel de Controle'!$O$59*(1-0.0925)*W35/1000000,0)</f>
        <v>1.5134232523883238</v>
      </c>
      <c r="X131" s="334">
        <f>IF(X45&gt;0,'R&amp;C-Painel de Controle'!$O$59*(1-0.0925)*X35/1000000,0)</f>
        <v>1.5205363416745485</v>
      </c>
      <c r="Y131" s="334">
        <f>IF(Y45&gt;0,'R&amp;C-Painel de Controle'!$O$59*(1-0.0925)*Y35/1000000,0)</f>
        <v>1.5276828624804188</v>
      </c>
      <c r="Z131" s="334">
        <f>IF(Z45&gt;0,'R&amp;C-Painel de Controle'!$O$59*(1-0.0925)*Z35/1000000,0)</f>
        <v>1.5348629719340767</v>
      </c>
      <c r="AA131" s="334">
        <f>IF(AA45&gt;0,'R&amp;C-Painel de Controle'!$O$59*(1-0.0925)*AA35/1000000,0)</f>
        <v>1.5420768279021668</v>
      </c>
      <c r="AB131" s="334">
        <f>IF(AB45&gt;0,'R&amp;C-Painel de Controle'!$O$59*(1-0.0925)*AB35/1000000,0)</f>
        <v>1.5493245889933069</v>
      </c>
      <c r="AC131" s="334">
        <f>IF(AC45&gt;0,'R&amp;C-Painel de Controle'!$O$59*(1-0.0925)*AC35/1000000,0)</f>
        <v>1.5566064145615752</v>
      </c>
      <c r="AD131" s="334">
        <f>IF(AD45&gt;0,'R&amp;C-Painel de Controle'!$O$59*(1-0.0925)*AD35/1000000,0)</f>
        <v>1.5639224647100147</v>
      </c>
      <c r="AE131" s="334">
        <f>IF(AE45&gt;0,'R&amp;C-Painel de Controle'!$O$59*(1-0.0925)*AE35/1000000,0)</f>
        <v>1.5712729002941517</v>
      </c>
      <c r="AF131" s="334">
        <f>IF(AF45&gt;0,'R&amp;C-Painel de Controle'!$O$59*(1-0.0925)*AF35/1000000,0)</f>
        <v>1.5786578829255342</v>
      </c>
      <c r="AG131" s="334">
        <f>IF(AG45&gt;0,'R&amp;C-Painel de Controle'!$O$59*(1-0.0925)*AG35/1000000,0)</f>
        <v>1.586077574975284</v>
      </c>
      <c r="AH131" s="334">
        <f>IF(AH45&gt;0,'R&amp;C-Painel de Controle'!$O$59*(1-0.0925)*AH35/1000000,0)</f>
        <v>1.5935321395776676</v>
      </c>
      <c r="AI131" s="334">
        <f>IF(AI45&gt;0,'R&amp;C-Painel de Controle'!$O$59*(1-0.0925)*AI35/1000000,0)</f>
        <v>1.6010217406336826</v>
      </c>
      <c r="AJ131" s="334">
        <f>IF(AJ45&gt;0,'R&amp;C-Painel de Controle'!$O$59*(1-0.0925)*AJ35/1000000,0)</f>
        <v>1.6085465428146606</v>
      </c>
      <c r="AK131" s="334">
        <f>IF(AK45&gt;0,'R&amp;C-Painel de Controle'!$O$59*(1-0.0925)*AK35/1000000,0)</f>
        <v>1.6161067115658894</v>
      </c>
      <c r="AL131" s="334">
        <f>IF(AL45&gt;0,'R&amp;C-Painel de Controle'!$O$59*(1-0.0925)*AL35/1000000,0)</f>
        <v>1.6237024131102489</v>
      </c>
      <c r="AM131" s="334">
        <f>IF(AM45&gt;0,'R&amp;C-Painel de Controle'!$O$59*(1-0.0925)*AM35/1000000,0)</f>
        <v>1.6313338144518672</v>
      </c>
      <c r="AN131" s="334">
        <f>IF(AN45&gt;0,'R&amp;C-Painel de Controle'!$O$59*(1-0.0925)*AN35/1000000,0)</f>
        <v>1.6390010833797908</v>
      </c>
      <c r="AO131" s="334">
        <f>IF(AO45&gt;0,'R&amp;C-Painel de Controle'!$O$59*(1-0.0925)*AO35/1000000,0)</f>
        <v>1.6467043884716759</v>
      </c>
      <c r="AP131" s="334">
        <f>IF(AP45&gt;0,'R&amp;C-Painel de Controle'!$O$59*(1-0.0925)*AP35/1000000,0)</f>
        <v>1.6544438990974928</v>
      </c>
      <c r="AQ131" s="334">
        <f>IF(AQ45&gt;0,'R&amp;C-Painel de Controle'!$O$59*(1-0.0925)*AQ35/1000000,0)</f>
        <v>1.6622197854232506</v>
      </c>
      <c r="AR131" s="334">
        <f>IF(AR45&gt;0,'R&amp;C-Painel de Controle'!$O$59*(1-0.0925)*AR35/1000000,0)</f>
        <v>1.6700322184147398</v>
      </c>
      <c r="AS131" s="334">
        <f>IF(AS45&gt;0,'R&amp;C-Painel de Controle'!$O$59*(1-0.0925)*AS35/1000000,0)</f>
        <v>1.6778813698412889</v>
      </c>
      <c r="AT131" s="334">
        <f>IF(AT45&gt;0,'R&amp;C-Painel de Controle'!$O$59*(1-0.0925)*AT35/1000000,0)</f>
        <v>1.6857674122795427</v>
      </c>
      <c r="AU131" s="334">
        <f>IF(AU45&gt;0,'R&amp;C-Painel de Controle'!$O$59*(1-0.0925)*AU35/1000000,0)</f>
        <v>1.6936905191172567</v>
      </c>
      <c r="AV131" s="334">
        <f>IF(AV45&gt;0,'R&amp;C-Painel de Controle'!$O$59*(1-0.0925)*AV35/1000000,0)</f>
        <v>1.7016508645571073</v>
      </c>
      <c r="AW131" s="334">
        <f>IF(AW45&gt;0,'R&amp;C-Painel de Controle'!$O$59*(1-0.0925)*AW35/1000000,0)</f>
        <v>1.7096486236205257</v>
      </c>
      <c r="AX131" s="334">
        <f>IF(AX45&gt;0,'R&amp;C-Painel de Controle'!$O$59*(1-0.0925)*AX35/1000000,0)</f>
        <v>1.717683972151542</v>
      </c>
      <c r="AY131" s="334">
        <f>IF(AY45&gt;0,'R&amp;C-Painel de Controle'!$O$59*(1-0.0925)*AY35/1000000,0)</f>
        <v>1.7257570868206542</v>
      </c>
      <c r="AZ131" s="334">
        <f>IF(AZ45&gt;0,'R&amp;C-Painel de Controle'!$O$59*(1-0.0925)*AZ35/1000000,0)</f>
        <v>1.7338681451287112</v>
      </c>
      <c r="BA131" s="334">
        <f>IF(BA45&gt;0,'R&amp;C-Painel de Controle'!$O$59*(1-0.0925)*BA35/1000000,0)</f>
        <v>1.742017325410816</v>
      </c>
      <c r="BB131" s="334">
        <f>IF(BB45&gt;0,'R&amp;C-Painel de Controle'!$O$59*(1-0.0925)*BB35/1000000,0)</f>
        <v>1.7502048068402463</v>
      </c>
      <c r="BC131" s="334">
        <f>IF(BC45&gt;0,'R&amp;C-Painel de Controle'!$O$59*(1-0.0925)*BC35/1000000,0)</f>
        <v>1.7584307694323955</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Sim</v>
      </c>
      <c r="D135" s="325">
        <f>D104</f>
        <v>34187.424999999996</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4.5347033541900119</v>
      </c>
      <c r="G137" s="334">
        <f>IF(G51&gt;0,'R&amp;C-Painel de Controle'!$O$65*(1-0.0925-$C$10)*G35/1000000,0)</f>
        <v>4.5560164599547042</v>
      </c>
      <c r="H137" s="334">
        <f>IF(H51&gt;0,'R&amp;C-Painel de Controle'!$O$65*(1-0.0925-$C$10)*H35/1000000,0)</f>
        <v>4.5774297373164909</v>
      </c>
      <c r="I137" s="334">
        <f>IF(I51&gt;0,'R&amp;C-Painel de Controle'!$O$65*(1-0.0925-$C$10)*I35/1000000,0)</f>
        <v>4.5989436570818789</v>
      </c>
      <c r="J137" s="334">
        <f>IF(J51&gt;0,'R&amp;C-Painel de Controle'!$O$65*(1-0.0925-$C$10)*J35/1000000,0)</f>
        <v>4.6205586922701638</v>
      </c>
      <c r="K137" s="334">
        <f>IF(K51&gt;0,'R&amp;C-Painel de Controle'!$O$65*(1-0.0925-$C$10)*K35/1000000,0)</f>
        <v>4.6422753181238328</v>
      </c>
      <c r="L137" s="334">
        <f>IF(L51&gt;0,'R&amp;C-Painel de Controle'!$O$65*(1-0.0925-$C$10)*L35/1000000,0)</f>
        <v>4.6640940121190138</v>
      </c>
      <c r="M137" s="334">
        <f>IF(M51&gt;0,'R&amp;C-Painel de Controle'!$O$65*(1-0.0925-$C$10)*M35/1000000,0)</f>
        <v>4.686015253975973</v>
      </c>
      <c r="N137" s="334">
        <f>IF(N51&gt;0,'R&amp;C-Painel de Controle'!$O$65*(1-0.0925-$C$10)*N35/1000000,0)</f>
        <v>4.7080395256696592</v>
      </c>
      <c r="O137" s="334">
        <f>IF(O51&gt;0,'R&amp;C-Painel de Controle'!$O$65*(1-0.0925-$C$10)*O35/1000000,0)</f>
        <v>4.7301673114403062</v>
      </c>
      <c r="P137" s="334">
        <f>IF(P51&gt;0,'R&amp;C-Painel de Controle'!$O$65*(1-0.0925-$C$10)*P35/1000000,0)</f>
        <v>4.7523990978040755</v>
      </c>
      <c r="Q137" s="334">
        <f>IF(Q51&gt;0,'R&amp;C-Painel de Controle'!$O$65*(1-0.0925-$C$10)*Q35/1000000,0)</f>
        <v>4.7747353735637548</v>
      </c>
      <c r="R137" s="334">
        <f>IF(R51&gt;0,'R&amp;C-Painel de Controle'!$O$65*(1-0.0925-$C$10)*R35/1000000,0)</f>
        <v>4.7971766298195027</v>
      </c>
      <c r="S137" s="334">
        <f>IF(S51&gt;0,'R&amp;C-Painel de Controle'!$O$65*(1-0.0925-$C$10)*S35/1000000,0)</f>
        <v>4.8197233599796547</v>
      </c>
      <c r="T137" s="334">
        <f>IF(T51&gt;0,'R&amp;C-Painel de Controle'!$O$65*(1-0.0925-$C$10)*T35/1000000,0)</f>
        <v>4.842376059771559</v>
      </c>
      <c r="U137" s="334">
        <f>IF(U51&gt;0,'R&amp;C-Painel de Controle'!$O$65*(1-0.0925-$C$10)*U35/1000000,0)</f>
        <v>4.8651352272524848</v>
      </c>
      <c r="V137" s="334">
        <f>IF(V51&gt;0,'R&amp;C-Painel de Controle'!$O$65*(1-0.0925-$C$10)*V35/1000000,0)</f>
        <v>4.888001362820571</v>
      </c>
      <c r="W137" s="334">
        <f>IF(W51&gt;0,'R&amp;C-Painel de Controle'!$O$65*(1-0.0925-$C$10)*W35/1000000,0)</f>
        <v>4.910974969225828</v>
      </c>
      <c r="X137" s="334">
        <f>IF(X51&gt;0,'R&amp;C-Painel de Controle'!$O$65*(1-0.0925-$C$10)*X35/1000000,0)</f>
        <v>4.9340565515811878</v>
      </c>
      <c r="Y137" s="334">
        <f>IF(Y51&gt;0,'R&amp;C-Painel de Controle'!$O$65*(1-0.0925-$C$10)*Y35/1000000,0)</f>
        <v>4.9572466173736194</v>
      </c>
      <c r="Z137" s="334">
        <f>IF(Z51&gt;0,'R&amp;C-Painel de Controle'!$O$65*(1-0.0925-$C$10)*Z35/1000000,0)</f>
        <v>4.9805456764752751</v>
      </c>
      <c r="AA137" s="334">
        <f>IF(AA51&gt;0,'R&amp;C-Painel de Controle'!$O$65*(1-0.0925-$C$10)*AA35/1000000,0)</f>
        <v>5.0039542411547089</v>
      </c>
      <c r="AB137" s="334">
        <f>IF(AB51&gt;0,'R&amp;C-Painel de Controle'!$O$65*(1-0.0925-$C$10)*AB35/1000000,0)</f>
        <v>5.0274728260881361</v>
      </c>
      <c r="AC137" s="334">
        <f>IF(AC51&gt;0,'R&amp;C-Painel de Controle'!$O$65*(1-0.0925-$C$10)*AC35/1000000,0)</f>
        <v>5.0511019483707491</v>
      </c>
      <c r="AD137" s="334">
        <f>IF(AD51&gt;0,'R&amp;C-Painel de Controle'!$O$65*(1-0.0925-$C$10)*AD35/1000000,0)</f>
        <v>5.0748421275280915</v>
      </c>
      <c r="AE137" s="334">
        <f>IF(AE51&gt;0,'R&amp;C-Painel de Controle'!$O$65*(1-0.0925-$C$10)*AE35/1000000,0)</f>
        <v>5.0986938855274726</v>
      </c>
      <c r="AF137" s="334">
        <f>IF(AF51&gt;0,'R&amp;C-Painel de Controle'!$O$65*(1-0.0925-$C$10)*AF35/1000000,0)</f>
        <v>5.1226577467894527</v>
      </c>
      <c r="AG137" s="334">
        <f>IF(AG51&gt;0,'R&amp;C-Painel de Controle'!$O$65*(1-0.0925-$C$10)*AG35/1000000,0)</f>
        <v>5.1467342381993628</v>
      </c>
      <c r="AH137" s="334">
        <f>IF(AH51&gt;0,'R&amp;C-Painel de Controle'!$O$65*(1-0.0925-$C$10)*AH35/1000000,0)</f>
        <v>5.1709238891188987</v>
      </c>
      <c r="AI137" s="334">
        <f>IF(AI51&gt;0,'R&amp;C-Painel de Controle'!$O$65*(1-0.0925-$C$10)*AI35/1000000,0)</f>
        <v>5.195227231397757</v>
      </c>
      <c r="AJ137" s="334">
        <f>IF(AJ51&gt;0,'R&amp;C-Painel de Controle'!$O$65*(1-0.0925-$C$10)*AJ35/1000000,0)</f>
        <v>5.2196447993853257</v>
      </c>
      <c r="AK137" s="334">
        <f>IF(AK51&gt;0,'R&amp;C-Painel de Controle'!$O$65*(1-0.0925-$C$10)*AK35/1000000,0)</f>
        <v>5.2441771299424369</v>
      </c>
      <c r="AL137" s="334">
        <f>IF(AL51&gt;0,'R&amp;C-Painel de Controle'!$O$65*(1-0.0925-$C$10)*AL35/1000000,0)</f>
        <v>5.2688247624531659</v>
      </c>
      <c r="AM137" s="334">
        <f>IF(AM51&gt;0,'R&amp;C-Painel de Controle'!$O$65*(1-0.0925-$C$10)*AM35/1000000,0)</f>
        <v>5.293588238836695</v>
      </c>
      <c r="AN137" s="334">
        <f>IF(AN51&gt;0,'R&amp;C-Painel de Controle'!$O$65*(1-0.0925-$C$10)*AN35/1000000,0)</f>
        <v>5.3184681035592281</v>
      </c>
      <c r="AO137" s="334">
        <f>IF(AO51&gt;0,'R&amp;C-Painel de Controle'!$O$65*(1-0.0925-$C$10)*AO35/1000000,0)</f>
        <v>5.3434649036459563</v>
      </c>
      <c r="AP137" s="334">
        <f>IF(AP51&gt;0,'R&amp;C-Painel de Controle'!$O$65*(1-0.0925-$C$10)*AP35/1000000,0)</f>
        <v>5.3685791886930918</v>
      </c>
      <c r="AQ137" s="334">
        <f>IF(AQ51&gt;0,'R&amp;C-Painel de Controle'!$O$65*(1-0.0925-$C$10)*AQ35/1000000,0)</f>
        <v>5.3938115108799485</v>
      </c>
      <c r="AR137" s="334">
        <f>IF(AR51&gt;0,'R&amp;C-Painel de Controle'!$O$65*(1-0.0925-$C$10)*AR35/1000000,0)</f>
        <v>5.4191624249810841</v>
      </c>
      <c r="AS137" s="334">
        <f>IF(AS51&gt;0,'R&amp;C-Painel de Controle'!$O$65*(1-0.0925-$C$10)*AS35/1000000,0)</f>
        <v>5.4446324883784953</v>
      </c>
      <c r="AT137" s="334">
        <f>IF(AT51&gt;0,'R&amp;C-Painel de Controle'!$O$65*(1-0.0925-$C$10)*AT35/1000000,0)</f>
        <v>5.4702222610738733</v>
      </c>
      <c r="AU137" s="334">
        <f>IF(AU51&gt;0,'R&amp;C-Painel de Controle'!$O$65*(1-0.0925-$C$10)*AU35/1000000,0)</f>
        <v>5.4959323057009195</v>
      </c>
      <c r="AV137" s="334">
        <f>IF(AV51&gt;0,'R&amp;C-Painel de Controle'!$O$65*(1-0.0925-$C$10)*AV35/1000000,0)</f>
        <v>5.5217631875377142</v>
      </c>
      <c r="AW137" s="334">
        <f>IF(AW51&gt;0,'R&amp;C-Painel de Controle'!$O$65*(1-0.0925-$C$10)*AW35/1000000,0)</f>
        <v>5.5477154745191406</v>
      </c>
      <c r="AX137" s="334">
        <f>IF(AX51&gt;0,'R&amp;C-Painel de Controle'!$O$65*(1-0.0925-$C$10)*AX35/1000000,0)</f>
        <v>5.5737897372493803</v>
      </c>
      <c r="AY137" s="334">
        <f>IF(AY51&gt;0,'R&amp;C-Painel de Controle'!$O$65*(1-0.0925-$C$10)*AY35/1000000,0)</f>
        <v>5.599986549014452</v>
      </c>
      <c r="AZ137" s="334">
        <f>IF(AZ51&gt;0,'R&amp;C-Painel de Controle'!$O$65*(1-0.0925-$C$10)*AZ35/1000000,0)</f>
        <v>5.6263064857948191</v>
      </c>
      <c r="BA137" s="334">
        <f>IF(BA51&gt;0,'R&amp;C-Painel de Controle'!$O$65*(1-0.0925-$C$10)*BA35/1000000,0)</f>
        <v>5.652750126278054</v>
      </c>
      <c r="BB137" s="334">
        <f>IF(BB51&gt;0,'R&amp;C-Painel de Controle'!$O$65*(1-0.0925-$C$10)*BB35/1000000,0)</f>
        <v>5.6793180518715598</v>
      </c>
      <c r="BC137" s="334">
        <f>IF(BC51&gt;0,'R&amp;C-Painel de Controle'!$O$65*(1-0.0925-$C$10)*BC35/1000000,0)</f>
        <v>5.7060108467153556</v>
      </c>
      <c r="BD137" s="305"/>
      <c r="BE137" s="305"/>
      <c r="BF137" s="305"/>
    </row>
    <row r="138" spans="2:58" s="206" customFormat="1" ht="18" hidden="1" customHeight="1" outlineLevel="1" x14ac:dyDescent="0.3">
      <c r="B138" s="906" t="str">
        <f>B107</f>
        <v>Compostagem</v>
      </c>
      <c r="C138" s="325" t="str">
        <f>C107</f>
        <v>Sim</v>
      </c>
      <c r="D138" s="325">
        <f>D107</f>
        <v>29059.311249999995</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49077.715312500004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21.499529567575131</v>
      </c>
      <c r="D148" s="306">
        <f t="shared" si="51"/>
        <v>21.600577356542733</v>
      </c>
      <c r="E148" s="306">
        <f t="shared" si="51"/>
        <v>21.70210007011848</v>
      </c>
      <c r="F148" s="306">
        <f t="shared" si="51"/>
        <v>21.804099940448037</v>
      </c>
      <c r="G148" s="306">
        <f t="shared" si="51"/>
        <v>21.90657921016814</v>
      </c>
      <c r="H148" s="306">
        <f t="shared" si="51"/>
        <v>22.009540132455928</v>
      </c>
      <c r="I148" s="306">
        <f t="shared" si="51"/>
        <v>22.112984971078468</v>
      </c>
      <c r="J148" s="306">
        <f t="shared" si="51"/>
        <v>22.216916000442541</v>
      </c>
      <c r="K148" s="306">
        <f t="shared" si="51"/>
        <v>22.321335505644615</v>
      </c>
      <c r="L148" s="306">
        <f t="shared" si="51"/>
        <v>22.426245782521146</v>
      </c>
      <c r="M148" s="306">
        <f t="shared" si="51"/>
        <v>22.531649137698992</v>
      </c>
      <c r="N148" s="306">
        <f t="shared" si="51"/>
        <v>22.637547888646175</v>
      </c>
      <c r="O148" s="306">
        <f t="shared" si="51"/>
        <v>22.743944363722804</v>
      </c>
      <c r="P148" s="306">
        <f t="shared" si="51"/>
        <v>22.850840902232306</v>
      </c>
      <c r="Q148" s="306">
        <f t="shared" si="51"/>
        <v>22.958239854472794</v>
      </c>
      <c r="R148" s="306">
        <f t="shared" si="51"/>
        <v>23.066143581788811</v>
      </c>
      <c r="S148" s="306">
        <f t="shared" si="51"/>
        <v>23.17455445662322</v>
      </c>
      <c r="T148" s="306">
        <f t="shared" si="51"/>
        <v>23.283474862569353</v>
      </c>
      <c r="U148" s="306">
        <f t="shared" si="51"/>
        <v>23.392907194423419</v>
      </c>
      <c r="V148" s="306">
        <f t="shared" si="51"/>
        <v>23.502853858237209</v>
      </c>
      <c r="W148" s="306">
        <f t="shared" si="51"/>
        <v>23.613317271370924</v>
      </c>
      <c r="X148" s="306">
        <f t="shared" si="51"/>
        <v>23.724299862546363</v>
      </c>
      <c r="Y148" s="306">
        <f t="shared" si="51"/>
        <v>23.835804071900331</v>
      </c>
      <c r="Z148" s="306">
        <f t="shared" si="51"/>
        <v>23.947832351038262</v>
      </c>
      <c r="AA148" s="306">
        <f t="shared" si="51"/>
        <v>24.060387163088141</v>
      </c>
      <c r="AB148" s="306">
        <f t="shared" si="51"/>
        <v>24.173470982754651</v>
      </c>
      <c r="AC148" s="306">
        <f t="shared" si="51"/>
        <v>24.287086296373598</v>
      </c>
      <c r="AD148" s="306">
        <f t="shared" si="51"/>
        <v>24.401235601966555</v>
      </c>
      <c r="AE148" s="306">
        <f t="shared" si="51"/>
        <v>24.515921409295789</v>
      </c>
      <c r="AF148" s="306">
        <f t="shared" si="51"/>
        <v>24.631146239919481</v>
      </c>
      <c r="AG148" s="306">
        <f t="shared" si="51"/>
        <v>24.746912627247099</v>
      </c>
      <c r="AH148" s="306">
        <f t="shared" si="51"/>
        <v>24.863223116595158</v>
      </c>
      <c r="AI148" s="306">
        <f t="shared" ref="AI148:BC148" si="52">AI35*$H$26*(1-0.0925-$C$10)/1000000+AI149</f>
        <v>24.980080265243156</v>
      </c>
      <c r="AJ148" s="306">
        <f t="shared" si="52"/>
        <v>25.097486642489798</v>
      </c>
      <c r="AK148" s="306">
        <f t="shared" si="52"/>
        <v>25.215444829709497</v>
      </c>
      <c r="AL148" s="306">
        <f t="shared" si="52"/>
        <v>25.333957420409128</v>
      </c>
      <c r="AM148" s="306">
        <f t="shared" si="52"/>
        <v>25.453027020285049</v>
      </c>
      <c r="AN148" s="306">
        <f t="shared" si="52"/>
        <v>25.572656247280392</v>
      </c>
      <c r="AO148" s="306">
        <f t="shared" si="52"/>
        <v>25.692847731642608</v>
      </c>
      <c r="AP148" s="306">
        <f t="shared" si="52"/>
        <v>25.813604115981327</v>
      </c>
      <c r="AQ148" s="306">
        <f t="shared" si="52"/>
        <v>25.934928055326438</v>
      </c>
      <c r="AR148" s="306">
        <f t="shared" si="52"/>
        <v>26.056822217186468</v>
      </c>
      <c r="AS148" s="306">
        <f t="shared" si="52"/>
        <v>26.179289281607243</v>
      </c>
      <c r="AT148" s="306">
        <f t="shared" si="52"/>
        <v>26.302331941230793</v>
      </c>
      <c r="AU148" s="306">
        <f t="shared" si="52"/>
        <v>26.425952901354577</v>
      </c>
      <c r="AV148" s="306">
        <f t="shared" si="52"/>
        <v>26.550154879990938</v>
      </c>
      <c r="AW148" s="306">
        <f t="shared" si="52"/>
        <v>26.674940607926896</v>
      </c>
      <c r="AX148" s="306">
        <f t="shared" si="52"/>
        <v>26.800312828784147</v>
      </c>
      <c r="AY148" s="306">
        <f t="shared" si="52"/>
        <v>26.926274299079431</v>
      </c>
      <c r="AZ148" s="306">
        <f t="shared" si="52"/>
        <v>27.0528277882851</v>
      </c>
      <c r="BA148" s="306">
        <f t="shared" si="52"/>
        <v>27.179976078890036</v>
      </c>
      <c r="BB148" s="306">
        <f t="shared" si="52"/>
        <v>27.307721966460818</v>
      </c>
      <c r="BC148" s="306">
        <f t="shared" si="52"/>
        <v>27.436068259703184</v>
      </c>
    </row>
    <row r="149" spans="2:58" s="206" customFormat="1" ht="16.95" customHeight="1" x14ac:dyDescent="0.3">
      <c r="B149" s="206" t="s">
        <v>991</v>
      </c>
      <c r="C149" s="306">
        <f>'R&amp;C-Painel de Controle'!D31*312*'R&amp;C-Painel de Controle'!H31*(1-0.0925-$C$10)/1000000</f>
        <v>1.8541867929696092</v>
      </c>
      <c r="D149" s="306">
        <f>C149*(1+'R&amp;C-Painel de Controle'!$D$27)</f>
        <v>1.8629014708965663</v>
      </c>
      <c r="E149" s="306">
        <f>D149*(1+'R&amp;C-Painel de Controle'!$D$27)</f>
        <v>1.8716571078097801</v>
      </c>
      <c r="F149" s="306">
        <f>E149*(1+'R&amp;C-Painel de Controle'!$D$27)</f>
        <v>1.8804538962164858</v>
      </c>
      <c r="G149" s="306">
        <f>F149*(1+'R&amp;C-Painel de Controle'!$D$27)</f>
        <v>1.8892920295287032</v>
      </c>
      <c r="H149" s="306">
        <f>G149*(1+'R&amp;C-Painel de Controle'!$D$27)</f>
        <v>1.898171702067488</v>
      </c>
      <c r="I149" s="306">
        <f>H149*(1+'R&amp;C-Painel de Controle'!$D$27)</f>
        <v>1.907093109067205</v>
      </c>
      <c r="J149" s="306">
        <f>I149*(1+'R&amp;C-Painel de Controle'!$D$27)</f>
        <v>1.9160564466798207</v>
      </c>
      <c r="K149" s="306">
        <f>J149*(1+'R&amp;C-Painel de Controle'!$D$27)</f>
        <v>1.9250619119792156</v>
      </c>
      <c r="L149" s="306">
        <f>K149*(1+'R&amp;C-Painel de Controle'!$D$27)</f>
        <v>1.9341097029655179</v>
      </c>
      <c r="M149" s="306">
        <f>L149*(1+'R&amp;C-Painel de Controle'!$D$27)</f>
        <v>1.9432000185694556</v>
      </c>
      <c r="N149" s="306">
        <f>M149*(1+'R&amp;C-Painel de Controle'!$D$27)</f>
        <v>1.9523330586567318</v>
      </c>
      <c r="O149" s="306">
        <f>N149*(1+'R&amp;C-Painel de Controle'!$D$27)</f>
        <v>1.9615090240324182</v>
      </c>
      <c r="P149" s="306">
        <f>O149*(1+'R&amp;C-Painel de Controle'!$D$27)</f>
        <v>1.9707281164453705</v>
      </c>
      <c r="Q149" s="306">
        <f>P149*(1+'R&amp;C-Painel de Controle'!$D$27)</f>
        <v>1.9799905385926635</v>
      </c>
      <c r="R149" s="306">
        <f>Q149*(1+'R&amp;C-Painel de Controle'!$D$27)</f>
        <v>1.989296494124049</v>
      </c>
      <c r="S149" s="306">
        <f>R149*(1+'R&amp;C-Painel de Controle'!$D$27)</f>
        <v>1.9986461876464319</v>
      </c>
      <c r="T149" s="306">
        <f>S149*(1+'R&amp;C-Painel de Controle'!$D$27)</f>
        <v>2.0080398247283702</v>
      </c>
      <c r="U149" s="306">
        <f>T149*(1+'R&amp;C-Painel de Controle'!$D$27)</f>
        <v>2.0174776119045932</v>
      </c>
      <c r="V149" s="306">
        <f>U149*(1+'R&amp;C-Painel de Controle'!$D$27)</f>
        <v>2.0269597566805446</v>
      </c>
      <c r="W149" s="306">
        <f>V149*(1+'R&amp;C-Painel de Controle'!$D$27)</f>
        <v>2.036486467536943</v>
      </c>
      <c r="X149" s="306">
        <f>W149*(1+'R&amp;C-Painel de Controle'!$D$27)</f>
        <v>2.0460579539343664</v>
      </c>
      <c r="Y149" s="306">
        <f>X149*(1+'R&amp;C-Painel de Controle'!$D$27)</f>
        <v>2.0556744263178577</v>
      </c>
      <c r="Z149" s="306">
        <f>Y149*(1+'R&amp;C-Painel de Controle'!$D$27)</f>
        <v>2.0653360961215514</v>
      </c>
      <c r="AA149" s="306">
        <f>Z149*(1+'R&amp;C-Painel de Controle'!$D$27)</f>
        <v>2.0750431757733225</v>
      </c>
      <c r="AB149" s="306">
        <f>AA149*(1+'R&amp;C-Painel de Controle'!$D$27)</f>
        <v>2.0847958786994569</v>
      </c>
      <c r="AC149" s="306">
        <f>AB149*(1+'R&amp;C-Painel de Controle'!$D$27)</f>
        <v>2.0945944193293444</v>
      </c>
      <c r="AD149" s="306">
        <f>AC149*(1+'R&amp;C-Painel de Controle'!$D$27)</f>
        <v>2.1044390131001922</v>
      </c>
      <c r="AE149" s="306">
        <f>AD149*(1+'R&amp;C-Painel de Controle'!$D$27)</f>
        <v>2.1143298764617628</v>
      </c>
      <c r="AF149" s="306">
        <f>AE149*(1+'R&amp;C-Painel de Controle'!$D$27)</f>
        <v>2.1242672268811331</v>
      </c>
      <c r="AG149" s="306">
        <f>AF149*(1+'R&amp;C-Painel de Controle'!$D$27)</f>
        <v>2.1342512828474742</v>
      </c>
      <c r="AH149" s="306">
        <f>AG149*(1+'R&amp;C-Painel de Controle'!$D$27)</f>
        <v>2.1442822638768573</v>
      </c>
      <c r="AI149" s="306">
        <f>AH149*(1+'R&amp;C-Painel de Controle'!$D$27)</f>
        <v>2.1543603905170783</v>
      </c>
      <c r="AJ149" s="306">
        <f>AI149*(1+'R&amp;C-Painel de Controle'!$D$27)</f>
        <v>2.1644858843525085</v>
      </c>
      <c r="AK149" s="306">
        <f>AJ149*(1+'R&amp;C-Painel de Controle'!$D$27)</f>
        <v>2.174658968008965</v>
      </c>
      <c r="AL149" s="306">
        <f>AK149*(1+'R&amp;C-Painel de Controle'!$D$27)</f>
        <v>2.184879865158607</v>
      </c>
      <c r="AM149" s="306">
        <f>AL149*(1+'R&amp;C-Painel de Controle'!$D$27)</f>
        <v>2.1951488005248523</v>
      </c>
      <c r="AN149" s="306">
        <f>AM149*(1+'R&amp;C-Painel de Controle'!$D$27)</f>
        <v>2.205465999887319</v>
      </c>
      <c r="AO149" s="306">
        <f>AN149*(1+'R&amp;C-Painel de Controle'!$D$27)</f>
        <v>2.2158316900867892</v>
      </c>
      <c r="AP149" s="306">
        <f>AO149*(1+'R&amp;C-Painel de Controle'!$D$27)</f>
        <v>2.2262460990301971</v>
      </c>
      <c r="AQ149" s="306">
        <f>AP149*(1+'R&amp;C-Painel de Controle'!$D$27)</f>
        <v>2.2367094556956388</v>
      </c>
      <c r="AR149" s="306">
        <f>AQ149*(1+'R&amp;C-Painel de Controle'!$D$27)</f>
        <v>2.2472219901374082</v>
      </c>
      <c r="AS149" s="306">
        <f>AR149*(1+'R&amp;C-Painel de Controle'!$D$27)</f>
        <v>2.2577839334910537</v>
      </c>
      <c r="AT149" s="306">
        <f>AS149*(1+'R&amp;C-Painel de Controle'!$D$27)</f>
        <v>2.2683955179784614</v>
      </c>
      <c r="AU149" s="306">
        <f>AT149*(1+'R&amp;C-Painel de Controle'!$D$27)</f>
        <v>2.2790569769129601</v>
      </c>
      <c r="AV149" s="306">
        <f>AU149*(1+'R&amp;C-Painel de Controle'!$D$27)</f>
        <v>2.2897685447044509</v>
      </c>
      <c r="AW149" s="306">
        <f>AV149*(1+'R&amp;C-Painel de Controle'!$D$27)</f>
        <v>2.3005304568645615</v>
      </c>
      <c r="AX149" s="306">
        <f>AW149*(1+'R&amp;C-Painel de Controle'!$D$27)</f>
        <v>2.3113429500118245</v>
      </c>
      <c r="AY149" s="306">
        <f>AX149*(1+'R&amp;C-Painel de Controle'!$D$27)</f>
        <v>2.3222062618768802</v>
      </c>
      <c r="AZ149" s="306">
        <f>AY149*(1+'R&amp;C-Painel de Controle'!$D$27)</f>
        <v>2.3331206313077013</v>
      </c>
      <c r="BA149" s="306">
        <f>AZ149*(1+'R&amp;C-Painel de Controle'!$D$27)</f>
        <v>2.3440862982748474</v>
      </c>
      <c r="BB149" s="306">
        <f>BA149*(1+'R&amp;C-Painel de Controle'!$D$27)</f>
        <v>2.3551035038767392</v>
      </c>
      <c r="BC149" s="306">
        <f>BB149*(1+'R&amp;C-Painel de Controle'!$D$27)</f>
        <v>2.3661724903449595</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18.989483692575131</v>
      </c>
      <c r="D151" s="307">
        <f t="shared" si="53"/>
        <v>19.090531481542733</v>
      </c>
      <c r="E151" s="307">
        <f t="shared" si="53"/>
        <v>19.19205419511848</v>
      </c>
      <c r="F151" s="307">
        <f t="shared" si="53"/>
        <v>-2.5969987279900373</v>
      </c>
      <c r="G151" s="307">
        <f t="shared" si="53"/>
        <v>-2.4945194582699344</v>
      </c>
      <c r="H151" s="307">
        <f t="shared" si="53"/>
        <v>-2.3915585359821456</v>
      </c>
      <c r="I151" s="307">
        <f t="shared" si="53"/>
        <v>-2.2881136973596057</v>
      </c>
      <c r="J151" s="307">
        <f t="shared" si="53"/>
        <v>-2.1841826679955325</v>
      </c>
      <c r="K151" s="307">
        <f t="shared" si="53"/>
        <v>-2.0797631627934585</v>
      </c>
      <c r="L151" s="307">
        <f t="shared" si="53"/>
        <v>-1.9748528859169276</v>
      </c>
      <c r="M151" s="307">
        <f t="shared" si="53"/>
        <v>-1.8694495307390824</v>
      </c>
      <c r="N151" s="307">
        <f t="shared" si="53"/>
        <v>-1.763550779791899</v>
      </c>
      <c r="O151" s="307">
        <f t="shared" si="53"/>
        <v>-1.6571543047152701</v>
      </c>
      <c r="P151" s="307">
        <f t="shared" si="53"/>
        <v>-1.5502577662057675</v>
      </c>
      <c r="Q151" s="307">
        <f t="shared" si="53"/>
        <v>-1.4428588139652803</v>
      </c>
      <c r="R151" s="307">
        <f t="shared" si="53"/>
        <v>-1.3349550866492628</v>
      </c>
      <c r="S151" s="307">
        <f t="shared" si="53"/>
        <v>-1.2265442118148542</v>
      </c>
      <c r="T151" s="307">
        <f t="shared" si="53"/>
        <v>-1.1176238058687211</v>
      </c>
      <c r="U151" s="307">
        <f t="shared" si="53"/>
        <v>-1.0081914740146551</v>
      </c>
      <c r="V151" s="307">
        <f t="shared" si="53"/>
        <v>-0.89824481020086466</v>
      </c>
      <c r="W151" s="307">
        <f t="shared" si="53"/>
        <v>-0.78778139706714967</v>
      </c>
      <c r="X151" s="307">
        <f t="shared" si="53"/>
        <v>-0.67679880589171049</v>
      </c>
      <c r="Y151" s="307">
        <f t="shared" si="53"/>
        <v>-0.56529459653774339</v>
      </c>
      <c r="Z151" s="307">
        <f t="shared" si="53"/>
        <v>-0.45326631739981238</v>
      </c>
      <c r="AA151" s="307">
        <f t="shared" si="53"/>
        <v>-0.34071150534993322</v>
      </c>
      <c r="AB151" s="307">
        <f t="shared" si="53"/>
        <v>-0.22762768568342295</v>
      </c>
      <c r="AC151" s="307">
        <f t="shared" si="53"/>
        <v>-0.1140123720644759</v>
      </c>
      <c r="AD151" s="307">
        <f t="shared" si="53"/>
        <v>1.3693352848065388E-4</v>
      </c>
      <c r="AE151" s="307">
        <f t="shared" si="53"/>
        <v>0.11482274085771493</v>
      </c>
      <c r="AF151" s="307">
        <f t="shared" si="53"/>
        <v>0.23004757148140698</v>
      </c>
      <c r="AG151" s="307">
        <f t="shared" si="53"/>
        <v>0.34581395880902477</v>
      </c>
      <c r="AH151" s="307">
        <f t="shared" si="53"/>
        <v>0.46212444815708409</v>
      </c>
      <c r="AI151" s="307">
        <f t="shared" si="53"/>
        <v>0.57898159680508243</v>
      </c>
      <c r="AJ151" s="307">
        <f t="shared" si="53"/>
        <v>0.69638797405172426</v>
      </c>
      <c r="AK151" s="307">
        <f t="shared" si="53"/>
        <v>0.81434616127142334</v>
      </c>
      <c r="AL151" s="307">
        <f t="shared" si="53"/>
        <v>0.93285875197105383</v>
      </c>
      <c r="AM151" s="307">
        <f t="shared" si="53"/>
        <v>1.0519283518469749</v>
      </c>
      <c r="AN151" s="307">
        <f t="shared" si="53"/>
        <v>1.171557578842318</v>
      </c>
      <c r="AO151" s="307">
        <f t="shared" si="53"/>
        <v>1.2917490632045343</v>
      </c>
      <c r="AP151" s="307">
        <f t="shared" si="53"/>
        <v>1.4125054475432535</v>
      </c>
      <c r="AQ151" s="307">
        <f t="shared" si="53"/>
        <v>1.5338293868883639</v>
      </c>
      <c r="AR151" s="307">
        <f t="shared" si="53"/>
        <v>1.6557235487483943</v>
      </c>
      <c r="AS151" s="307">
        <f t="shared" si="53"/>
        <v>1.7781906131691692</v>
      </c>
      <c r="AT151" s="307">
        <f t="shared" si="53"/>
        <v>1.9012332727927195</v>
      </c>
      <c r="AU151" s="307">
        <f t="shared" si="53"/>
        <v>2.0248542329165033</v>
      </c>
      <c r="AV151" s="307">
        <f t="shared" si="53"/>
        <v>2.149056211552864</v>
      </c>
      <c r="AW151" s="307">
        <f t="shared" si="53"/>
        <v>2.2738419394888219</v>
      </c>
      <c r="AX151" s="307">
        <f t="shared" si="53"/>
        <v>2.399214160346073</v>
      </c>
      <c r="AY151" s="307">
        <f t="shared" si="53"/>
        <v>2.5251756306413569</v>
      </c>
      <c r="AZ151" s="307">
        <f t="shared" si="53"/>
        <v>2.6517291198470261</v>
      </c>
      <c r="BA151" s="307">
        <f t="shared" si="53"/>
        <v>2.7788774104519618</v>
      </c>
      <c r="BB151" s="307">
        <f t="shared" si="53"/>
        <v>2.906623298022744</v>
      </c>
      <c r="BC151" s="307">
        <f t="shared" si="53"/>
        <v>3.03496959126511</v>
      </c>
    </row>
    <row r="152" spans="2:58" s="206" customFormat="1" ht="16.95" customHeight="1" outlineLevel="1" x14ac:dyDescent="0.3">
      <c r="B152" s="206" t="s">
        <v>413</v>
      </c>
      <c r="C152" s="307">
        <f>C63</f>
        <v>51.837062217509327</v>
      </c>
      <c r="D152" s="307">
        <f>IF(SUM($C$152:C152)&lt;'R&amp;C-Painel de Controle'!$H$24,D63,0)</f>
        <v>72.92557874065605</v>
      </c>
      <c r="E152" s="307">
        <f>IF(SUM($C$152:D152)&lt;'R&amp;C-Painel de Controle'!$H$24,E63,0)</f>
        <v>71.976053266225989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-32.847578524934193</v>
      </c>
      <c r="D153" s="307">
        <f t="shared" si="54"/>
        <v>-53.835047259113317</v>
      </c>
      <c r="E153" s="307">
        <f t="shared" si="54"/>
        <v>-52.783999071107509</v>
      </c>
      <c r="F153" s="307">
        <f t="shared" si="54"/>
        <v>-2.5969987279900373</v>
      </c>
      <c r="G153" s="307">
        <f t="shared" si="54"/>
        <v>-2.4945194582699344</v>
      </c>
      <c r="H153" s="307">
        <f t="shared" si="54"/>
        <v>-2.3915585359821456</v>
      </c>
      <c r="I153" s="307">
        <f t="shared" si="54"/>
        <v>-2.2881136973596057</v>
      </c>
      <c r="J153" s="307">
        <f t="shared" si="54"/>
        <v>-2.1841826679955325</v>
      </c>
      <c r="K153" s="307">
        <f t="shared" si="54"/>
        <v>-2.0797631627934585</v>
      </c>
      <c r="L153" s="307">
        <f t="shared" si="54"/>
        <v>-1.9748528859169276</v>
      </c>
      <c r="M153" s="307">
        <f t="shared" si="54"/>
        <v>-1.8694495307390824</v>
      </c>
      <c r="N153" s="307">
        <f t="shared" si="54"/>
        <v>-1.763550779791899</v>
      </c>
      <c r="O153" s="307">
        <f t="shared" si="54"/>
        <v>-1.6571543047152701</v>
      </c>
      <c r="P153" s="307">
        <f t="shared" si="54"/>
        <v>-1.5502577662057675</v>
      </c>
      <c r="Q153" s="307">
        <f t="shared" si="54"/>
        <v>-1.4428588139652803</v>
      </c>
      <c r="R153" s="307">
        <f t="shared" si="54"/>
        <v>-1.3349550866492628</v>
      </c>
      <c r="S153" s="307">
        <f t="shared" si="54"/>
        <v>-1.2265442118148542</v>
      </c>
      <c r="T153" s="307">
        <f t="shared" si="54"/>
        <v>-1.1176238058687211</v>
      </c>
      <c r="U153" s="307">
        <f t="shared" si="54"/>
        <v>-1.0081914740146551</v>
      </c>
      <c r="V153" s="307">
        <f t="shared" si="54"/>
        <v>-0.89824481020086466</v>
      </c>
      <c r="W153" s="307">
        <f t="shared" si="54"/>
        <v>-0.78778139706714967</v>
      </c>
      <c r="X153" s="307">
        <f t="shared" si="54"/>
        <v>-0.67679880589171049</v>
      </c>
      <c r="Y153" s="307">
        <f t="shared" si="54"/>
        <v>-0.56529459653774339</v>
      </c>
      <c r="Z153" s="307">
        <f t="shared" si="54"/>
        <v>-0.45326631739981238</v>
      </c>
      <c r="AA153" s="307">
        <f t="shared" si="54"/>
        <v>-0.34071150534993322</v>
      </c>
      <c r="AB153" s="307">
        <f t="shared" si="54"/>
        <v>-0.22762768568342295</v>
      </c>
      <c r="AC153" s="307">
        <f t="shared" si="54"/>
        <v>-0.1140123720644759</v>
      </c>
      <c r="AD153" s="307">
        <f t="shared" si="54"/>
        <v>1.3693352848065388E-4</v>
      </c>
      <c r="AE153" s="307">
        <f t="shared" si="54"/>
        <v>0.11482274085771493</v>
      </c>
      <c r="AF153" s="307">
        <f t="shared" si="54"/>
        <v>0.23004757148140698</v>
      </c>
      <c r="AG153" s="307">
        <f t="shared" si="54"/>
        <v>0.34581395880902477</v>
      </c>
      <c r="AH153" s="307">
        <f t="shared" si="54"/>
        <v>0.46212444815708409</v>
      </c>
      <c r="AI153" s="307">
        <f t="shared" si="54"/>
        <v>0.57898159680508243</v>
      </c>
      <c r="AJ153" s="307">
        <f t="shared" si="54"/>
        <v>0.69638797405172426</v>
      </c>
      <c r="AK153" s="307">
        <f t="shared" si="54"/>
        <v>0.81434616127142334</v>
      </c>
      <c r="AL153" s="307">
        <f t="shared" si="54"/>
        <v>0.93285875197105383</v>
      </c>
      <c r="AM153" s="307">
        <f t="shared" si="54"/>
        <v>1.0519283518469749</v>
      </c>
      <c r="AN153" s="307">
        <f t="shared" si="54"/>
        <v>1.171557578842318</v>
      </c>
      <c r="AO153" s="307">
        <f t="shared" si="54"/>
        <v>1.2917490632045343</v>
      </c>
      <c r="AP153" s="307">
        <f t="shared" si="54"/>
        <v>1.4125054475432535</v>
      </c>
      <c r="AQ153" s="307">
        <f t="shared" si="54"/>
        <v>1.5338293868883639</v>
      </c>
      <c r="AR153" s="307">
        <f t="shared" si="54"/>
        <v>1.6557235487483943</v>
      </c>
      <c r="AS153" s="307">
        <f t="shared" si="54"/>
        <v>1.7781906131691692</v>
      </c>
      <c r="AT153" s="307">
        <f t="shared" si="54"/>
        <v>1.9012332727927195</v>
      </c>
      <c r="AU153" s="307">
        <f t="shared" si="54"/>
        <v>2.0248542329165033</v>
      </c>
      <c r="AV153" s="307">
        <f t="shared" si="54"/>
        <v>2.149056211552864</v>
      </c>
      <c r="AW153" s="307">
        <f t="shared" si="54"/>
        <v>2.2738419394888219</v>
      </c>
      <c r="AX153" s="307">
        <f t="shared" si="54"/>
        <v>2.399214160346073</v>
      </c>
      <c r="AY153" s="307">
        <f t="shared" si="54"/>
        <v>2.5251756306413569</v>
      </c>
      <c r="AZ153" s="307">
        <f t="shared" si="54"/>
        <v>2.6517291198470261</v>
      </c>
      <c r="BA153" s="307">
        <f t="shared" si="54"/>
        <v>2.7788774104519618</v>
      </c>
      <c r="BB153" s="307">
        <f t="shared" si="54"/>
        <v>2.906623298022744</v>
      </c>
      <c r="BC153" s="307">
        <f t="shared" si="54"/>
        <v>3.03496959126511</v>
      </c>
    </row>
    <row r="154" spans="2:58" s="206" customFormat="1" ht="16.95" customHeight="1" outlineLevel="1" x14ac:dyDescent="0.3">
      <c r="B154" s="301" t="s">
        <v>415</v>
      </c>
      <c r="C154" s="307">
        <f>IF((C153&gt;0),C153*(1-($C$26+$C$25)),C153)</f>
        <v>-32.847578524934193</v>
      </c>
      <c r="D154" s="307">
        <f t="shared" ref="D154:BC154" si="55">IF((D153&gt;0),D153*(1-($C$26+$C$25)),D153)</f>
        <v>-53.835047259113317</v>
      </c>
      <c r="E154" s="307">
        <f t="shared" si="55"/>
        <v>-52.783999071107509</v>
      </c>
      <c r="F154" s="307">
        <f t="shared" si="55"/>
        <v>-2.5969987279900373</v>
      </c>
      <c r="G154" s="307">
        <f t="shared" si="55"/>
        <v>-2.4945194582699344</v>
      </c>
      <c r="H154" s="307">
        <f t="shared" si="55"/>
        <v>-2.3915585359821456</v>
      </c>
      <c r="I154" s="307">
        <f t="shared" si="55"/>
        <v>-2.2881136973596057</v>
      </c>
      <c r="J154" s="307">
        <f t="shared" si="55"/>
        <v>-2.1841826679955325</v>
      </c>
      <c r="K154" s="307">
        <f t="shared" si="55"/>
        <v>-2.0797631627934585</v>
      </c>
      <c r="L154" s="307">
        <f t="shared" si="55"/>
        <v>-1.9748528859169276</v>
      </c>
      <c r="M154" s="307">
        <f t="shared" si="55"/>
        <v>-1.8694495307390824</v>
      </c>
      <c r="N154" s="307">
        <f t="shared" si="55"/>
        <v>-1.763550779791899</v>
      </c>
      <c r="O154" s="307">
        <f t="shared" si="55"/>
        <v>-1.6571543047152701</v>
      </c>
      <c r="P154" s="307">
        <f t="shared" si="55"/>
        <v>-1.5502577662057675</v>
      </c>
      <c r="Q154" s="307">
        <f t="shared" si="55"/>
        <v>-1.4428588139652803</v>
      </c>
      <c r="R154" s="307">
        <f t="shared" si="55"/>
        <v>-1.3349550866492628</v>
      </c>
      <c r="S154" s="307">
        <f t="shared" si="55"/>
        <v>-1.2265442118148542</v>
      </c>
      <c r="T154" s="307">
        <f t="shared" si="55"/>
        <v>-1.1176238058687211</v>
      </c>
      <c r="U154" s="307">
        <f t="shared" si="55"/>
        <v>-1.0081914740146551</v>
      </c>
      <c r="V154" s="307">
        <f t="shared" si="55"/>
        <v>-0.89824481020086466</v>
      </c>
      <c r="W154" s="307">
        <f t="shared" si="55"/>
        <v>-0.78778139706714967</v>
      </c>
      <c r="X154" s="307">
        <f t="shared" si="55"/>
        <v>-0.67679880589171049</v>
      </c>
      <c r="Y154" s="307">
        <f t="shared" si="55"/>
        <v>-0.56529459653774339</v>
      </c>
      <c r="Z154" s="307">
        <f t="shared" si="55"/>
        <v>-0.45326631739981238</v>
      </c>
      <c r="AA154" s="307">
        <f t="shared" si="55"/>
        <v>-0.34071150534993322</v>
      </c>
      <c r="AB154" s="307">
        <f t="shared" si="55"/>
        <v>-0.22762768568342295</v>
      </c>
      <c r="AC154" s="307">
        <f t="shared" si="55"/>
        <v>-0.1140123720644759</v>
      </c>
      <c r="AD154" s="307">
        <f t="shared" si="55"/>
        <v>9.0376128797231564E-5</v>
      </c>
      <c r="AE154" s="307">
        <f t="shared" si="55"/>
        <v>7.5783008966091858E-2</v>
      </c>
      <c r="AF154" s="307">
        <f t="shared" si="55"/>
        <v>0.15183139717772862</v>
      </c>
      <c r="AG154" s="307">
        <f t="shared" si="55"/>
        <v>0.22823721281395637</v>
      </c>
      <c r="AH154" s="307">
        <f t="shared" si="55"/>
        <v>0.30500213578367552</v>
      </c>
      <c r="AI154" s="307">
        <f t="shared" si="55"/>
        <v>0.3821278538913544</v>
      </c>
      <c r="AJ154" s="307">
        <f t="shared" si="55"/>
        <v>0.45961606287413803</v>
      </c>
      <c r="AK154" s="307">
        <f t="shared" si="55"/>
        <v>0.53746846643913948</v>
      </c>
      <c r="AL154" s="307">
        <f t="shared" si="55"/>
        <v>0.61568677630089552</v>
      </c>
      <c r="AM154" s="307">
        <f t="shared" si="55"/>
        <v>0.69427271221900344</v>
      </c>
      <c r="AN154" s="307">
        <f t="shared" si="55"/>
        <v>0.7732280020359299</v>
      </c>
      <c r="AO154" s="307">
        <f t="shared" si="55"/>
        <v>0.85255438171499265</v>
      </c>
      <c r="AP154" s="307">
        <f t="shared" si="55"/>
        <v>0.93225359537854735</v>
      </c>
      <c r="AQ154" s="307">
        <f t="shared" si="55"/>
        <v>1.0123273953463203</v>
      </c>
      <c r="AR154" s="307">
        <f t="shared" si="55"/>
        <v>1.0927775421739403</v>
      </c>
      <c r="AS154" s="307">
        <f t="shared" si="55"/>
        <v>1.1736058046916518</v>
      </c>
      <c r="AT154" s="307">
        <f t="shared" si="55"/>
        <v>1.2548139600431949</v>
      </c>
      <c r="AU154" s="307">
        <f t="shared" si="55"/>
        <v>1.3364037937248923</v>
      </c>
      <c r="AV154" s="307">
        <f t="shared" si="55"/>
        <v>1.4183770996248903</v>
      </c>
      <c r="AW154" s="307">
        <f t="shared" si="55"/>
        <v>1.5007356800626226</v>
      </c>
      <c r="AX154" s="307">
        <f t="shared" si="55"/>
        <v>1.5834813458284083</v>
      </c>
      <c r="AY154" s="307">
        <f t="shared" si="55"/>
        <v>1.6666159162232956</v>
      </c>
      <c r="AZ154" s="307">
        <f t="shared" si="55"/>
        <v>1.7501412190990373</v>
      </c>
      <c r="BA154" s="307">
        <f t="shared" si="55"/>
        <v>1.8340590908982948</v>
      </c>
      <c r="BB154" s="307">
        <f t="shared" si="55"/>
        <v>1.9183713766950112</v>
      </c>
      <c r="BC154" s="307">
        <f t="shared" si="55"/>
        <v>2.0030799302349727</v>
      </c>
    </row>
    <row r="155" spans="2:58" s="206" customFormat="1" ht="16.95" customHeight="1" outlineLevel="1" x14ac:dyDescent="0.3">
      <c r="C155" s="321"/>
      <c r="D155" s="321"/>
      <c r="E155" s="321"/>
      <c r="F155" s="321"/>
      <c r="G155" s="321"/>
      <c r="H155" s="321"/>
      <c r="I155" s="321"/>
      <c r="J155" s="321"/>
      <c r="K155" s="321"/>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-32.847578524934193</v>
      </c>
      <c r="D156" s="307">
        <f t="shared" ref="D156:BC156" si="56">D154</f>
        <v>-53.835047259113317</v>
      </c>
      <c r="E156" s="307">
        <f t="shared" si="56"/>
        <v>-52.783999071107509</v>
      </c>
      <c r="F156" s="307">
        <f t="shared" si="56"/>
        <v>-2.5969987279900373</v>
      </c>
      <c r="G156" s="307">
        <f t="shared" si="56"/>
        <v>-2.4945194582699344</v>
      </c>
      <c r="H156" s="307">
        <f t="shared" si="56"/>
        <v>-2.3915585359821456</v>
      </c>
      <c r="I156" s="307">
        <f t="shared" si="56"/>
        <v>-2.2881136973596057</v>
      </c>
      <c r="J156" s="307">
        <f t="shared" si="56"/>
        <v>-2.1841826679955325</v>
      </c>
      <c r="K156" s="307">
        <f t="shared" si="56"/>
        <v>-2.0797631627934585</v>
      </c>
      <c r="L156" s="307">
        <f t="shared" si="56"/>
        <v>-1.9748528859169276</v>
      </c>
      <c r="M156" s="307">
        <f t="shared" si="56"/>
        <v>-1.8694495307390824</v>
      </c>
      <c r="N156" s="307">
        <f t="shared" si="56"/>
        <v>-1.763550779791899</v>
      </c>
      <c r="O156" s="307">
        <f t="shared" si="56"/>
        <v>-1.6571543047152701</v>
      </c>
      <c r="P156" s="307">
        <f t="shared" si="56"/>
        <v>-1.5502577662057675</v>
      </c>
      <c r="Q156" s="307">
        <f t="shared" si="56"/>
        <v>-1.4428588139652803</v>
      </c>
      <c r="R156" s="307">
        <f t="shared" si="56"/>
        <v>-1.3349550866492628</v>
      </c>
      <c r="S156" s="307">
        <f t="shared" si="56"/>
        <v>-1.2265442118148542</v>
      </c>
      <c r="T156" s="307">
        <f t="shared" si="56"/>
        <v>-1.1176238058687211</v>
      </c>
      <c r="U156" s="307">
        <f t="shared" si="56"/>
        <v>-1.0081914740146551</v>
      </c>
      <c r="V156" s="307">
        <f t="shared" si="56"/>
        <v>-0.89824481020086466</v>
      </c>
      <c r="W156" s="307">
        <f t="shared" si="56"/>
        <v>-0.78778139706714967</v>
      </c>
      <c r="X156" s="307">
        <f t="shared" si="56"/>
        <v>-0.67679880589171049</v>
      </c>
      <c r="Y156" s="307">
        <f t="shared" si="56"/>
        <v>-0.56529459653774339</v>
      </c>
      <c r="Z156" s="307">
        <f t="shared" si="56"/>
        <v>-0.45326631739981238</v>
      </c>
      <c r="AA156" s="307">
        <f t="shared" si="56"/>
        <v>-0.34071150534993322</v>
      </c>
      <c r="AB156" s="307">
        <f t="shared" si="56"/>
        <v>-0.22762768568342295</v>
      </c>
      <c r="AC156" s="307">
        <f t="shared" si="56"/>
        <v>-0.1140123720644759</v>
      </c>
      <c r="AD156" s="307">
        <f t="shared" si="56"/>
        <v>9.0376128797231564E-5</v>
      </c>
      <c r="AE156" s="307">
        <f t="shared" si="56"/>
        <v>7.5783008966091858E-2</v>
      </c>
      <c r="AF156" s="307">
        <f t="shared" si="56"/>
        <v>0.15183139717772862</v>
      </c>
      <c r="AG156" s="307">
        <f t="shared" si="56"/>
        <v>0.22823721281395637</v>
      </c>
      <c r="AH156" s="307">
        <f t="shared" si="56"/>
        <v>0.30500213578367552</v>
      </c>
      <c r="AI156" s="307">
        <f t="shared" si="56"/>
        <v>0.3821278538913544</v>
      </c>
      <c r="AJ156" s="307">
        <f t="shared" si="56"/>
        <v>0.45961606287413803</v>
      </c>
      <c r="AK156" s="307">
        <f t="shared" si="56"/>
        <v>0.53746846643913948</v>
      </c>
      <c r="AL156" s="307">
        <f t="shared" si="56"/>
        <v>0.61568677630089552</v>
      </c>
      <c r="AM156" s="307">
        <f t="shared" si="56"/>
        <v>0.69427271221900344</v>
      </c>
      <c r="AN156" s="307">
        <f t="shared" si="56"/>
        <v>0.7732280020359299</v>
      </c>
      <c r="AO156" s="307">
        <f t="shared" si="56"/>
        <v>0.85255438171499265</v>
      </c>
      <c r="AP156" s="307">
        <f t="shared" si="56"/>
        <v>0.93225359537854735</v>
      </c>
      <c r="AQ156" s="307">
        <f t="shared" si="56"/>
        <v>1.0123273953463203</v>
      </c>
      <c r="AR156" s="307">
        <f t="shared" si="56"/>
        <v>1.0927775421739403</v>
      </c>
      <c r="AS156" s="307">
        <f t="shared" si="56"/>
        <v>1.1736058046916518</v>
      </c>
      <c r="AT156" s="307">
        <f t="shared" si="56"/>
        <v>1.2548139600431949</v>
      </c>
      <c r="AU156" s="307">
        <f t="shared" si="56"/>
        <v>1.3364037937248923</v>
      </c>
      <c r="AV156" s="307">
        <f t="shared" si="56"/>
        <v>1.4183770996248903</v>
      </c>
      <c r="AW156" s="307">
        <f t="shared" si="56"/>
        <v>1.5007356800626226</v>
      </c>
      <c r="AX156" s="307">
        <f t="shared" si="56"/>
        <v>1.5834813458284083</v>
      </c>
      <c r="AY156" s="307">
        <f t="shared" si="56"/>
        <v>1.6666159162232956</v>
      </c>
      <c r="AZ156" s="307">
        <f t="shared" si="56"/>
        <v>1.7501412190990373</v>
      </c>
      <c r="BA156" s="307">
        <f t="shared" si="56"/>
        <v>1.8340590908982948</v>
      </c>
      <c r="BB156" s="307">
        <f t="shared" si="56"/>
        <v>1.9183713766950112</v>
      </c>
      <c r="BC156" s="307">
        <f t="shared" si="56"/>
        <v>2.0030799302349727</v>
      </c>
    </row>
    <row r="157" spans="2:58" s="309" customFormat="1" ht="16.95" customHeight="1" outlineLevel="1" x14ac:dyDescent="0.3">
      <c r="B157" s="309" t="s">
        <v>465</v>
      </c>
      <c r="C157" s="310">
        <f>C156</f>
        <v>-32.847578524934193</v>
      </c>
      <c r="D157" s="310">
        <f t="shared" ref="D157:BC157" si="57">C157+D156</f>
        <v>-86.682625784047502</v>
      </c>
      <c r="E157" s="310">
        <f t="shared" si="57"/>
        <v>-139.466624855155</v>
      </c>
      <c r="F157" s="310">
        <f t="shared" si="57"/>
        <v>-142.06362358314504</v>
      </c>
      <c r="G157" s="310">
        <f t="shared" si="57"/>
        <v>-144.55814304141498</v>
      </c>
      <c r="H157" s="310">
        <f t="shared" si="57"/>
        <v>-146.94970157739712</v>
      </c>
      <c r="I157" s="310">
        <f t="shared" si="57"/>
        <v>-149.23781527475671</v>
      </c>
      <c r="J157" s="310">
        <f t="shared" si="57"/>
        <v>-151.42199794275226</v>
      </c>
      <c r="K157" s="310">
        <f t="shared" si="57"/>
        <v>-153.50176110554571</v>
      </c>
      <c r="L157" s="310">
        <f t="shared" si="57"/>
        <v>-155.47661399146264</v>
      </c>
      <c r="M157" s="310">
        <f t="shared" si="57"/>
        <v>-157.34606352220172</v>
      </c>
      <c r="N157" s="310">
        <f t="shared" si="57"/>
        <v>-159.10961430199362</v>
      </c>
      <c r="O157" s="310">
        <f t="shared" si="57"/>
        <v>-160.76676860670889</v>
      </c>
      <c r="P157" s="310">
        <f t="shared" si="57"/>
        <v>-162.31702637291465</v>
      </c>
      <c r="Q157" s="310">
        <f t="shared" si="57"/>
        <v>-163.75988518687993</v>
      </c>
      <c r="R157" s="310">
        <f t="shared" si="57"/>
        <v>-165.0948402735292</v>
      </c>
      <c r="S157" s="310">
        <f t="shared" si="57"/>
        <v>-166.32138448534405</v>
      </c>
      <c r="T157" s="310">
        <f t="shared" si="57"/>
        <v>-167.43900829121279</v>
      </c>
      <c r="U157" s="310">
        <f t="shared" si="57"/>
        <v>-168.44719976522745</v>
      </c>
      <c r="V157" s="310">
        <f t="shared" si="57"/>
        <v>-169.3454445754283</v>
      </c>
      <c r="W157" s="310">
        <f t="shared" si="57"/>
        <v>-170.13322597249544</v>
      </c>
      <c r="X157" s="310">
        <f t="shared" si="57"/>
        <v>-170.81002477838715</v>
      </c>
      <c r="Y157" s="310">
        <f t="shared" si="57"/>
        <v>-171.37531937492489</v>
      </c>
      <c r="Z157" s="310">
        <f t="shared" si="57"/>
        <v>-171.82858569232471</v>
      </c>
      <c r="AA157" s="310">
        <f t="shared" si="57"/>
        <v>-172.16929719767464</v>
      </c>
      <c r="AB157" s="310">
        <f t="shared" si="57"/>
        <v>-172.39692488335805</v>
      </c>
      <c r="AC157" s="310">
        <f t="shared" si="57"/>
        <v>-172.51093725542253</v>
      </c>
      <c r="AD157" s="310">
        <f t="shared" si="57"/>
        <v>-172.51084687929372</v>
      </c>
      <c r="AE157" s="310">
        <f t="shared" si="57"/>
        <v>-172.43506387032764</v>
      </c>
      <c r="AF157" s="310">
        <f t="shared" si="57"/>
        <v>-172.28323247314992</v>
      </c>
      <c r="AG157" s="310">
        <f t="shared" si="57"/>
        <v>-172.05499526033597</v>
      </c>
      <c r="AH157" s="310">
        <f t="shared" si="57"/>
        <v>-171.7499931245523</v>
      </c>
      <c r="AI157" s="310">
        <f t="shared" si="57"/>
        <v>-171.36786527066096</v>
      </c>
      <c r="AJ157" s="310">
        <f t="shared" si="57"/>
        <v>-170.90824920778681</v>
      </c>
      <c r="AK157" s="310">
        <f t="shared" si="57"/>
        <v>-170.37078074134766</v>
      </c>
      <c r="AL157" s="310">
        <f t="shared" si="57"/>
        <v>-169.75509396504677</v>
      </c>
      <c r="AM157" s="310">
        <f t="shared" si="57"/>
        <v>-169.06082125282776</v>
      </c>
      <c r="AN157" s="310">
        <f t="shared" si="57"/>
        <v>-168.28759325079184</v>
      </c>
      <c r="AO157" s="310">
        <f t="shared" si="57"/>
        <v>-167.43503886907686</v>
      </c>
      <c r="AP157" s="310">
        <f t="shared" si="57"/>
        <v>-166.50278527369832</v>
      </c>
      <c r="AQ157" s="310">
        <f t="shared" si="57"/>
        <v>-165.490457878352</v>
      </c>
      <c r="AR157" s="310">
        <f t="shared" si="57"/>
        <v>-164.39768033617807</v>
      </c>
      <c r="AS157" s="310">
        <f t="shared" si="57"/>
        <v>-163.22407453148642</v>
      </c>
      <c r="AT157" s="310">
        <f t="shared" si="57"/>
        <v>-161.96926057144321</v>
      </c>
      <c r="AU157" s="310">
        <f t="shared" si="57"/>
        <v>-160.63285677771833</v>
      </c>
      <c r="AV157" s="310">
        <f t="shared" si="57"/>
        <v>-159.21447967809345</v>
      </c>
      <c r="AW157" s="310">
        <f t="shared" si="57"/>
        <v>-157.71374399803082</v>
      </c>
      <c r="AX157" s="310">
        <f t="shared" si="57"/>
        <v>-156.13026265220242</v>
      </c>
      <c r="AY157" s="310">
        <f t="shared" si="57"/>
        <v>-154.46364673597913</v>
      </c>
      <c r="AZ157" s="310">
        <f t="shared" si="57"/>
        <v>-152.71350551688008</v>
      </c>
      <c r="BA157" s="310">
        <f t="shared" si="57"/>
        <v>-150.87944642598177</v>
      </c>
      <c r="BB157" s="310">
        <f t="shared" si="57"/>
        <v>-148.96107504928676</v>
      </c>
      <c r="BC157" s="310">
        <f t="shared" si="57"/>
        <v>-146.95799511905179</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-29.967328664958991</v>
      </c>
      <c r="D159" s="312">
        <f t="shared" ref="D159:BC159" si="58">NPV($C$28,D156)</f>
        <v>-49.114504854073736</v>
      </c>
      <c r="E159" s="312">
        <f t="shared" si="58"/>
        <v>-48.155618144395255</v>
      </c>
      <c r="F159" s="312">
        <f t="shared" si="58"/>
        <v>-2.3692801088847935</v>
      </c>
      <c r="G159" s="312">
        <f t="shared" si="58"/>
        <v>-2.2757867649320231</v>
      </c>
      <c r="H159" s="312">
        <f t="shared" si="58"/>
        <v>-2.1818540022626736</v>
      </c>
      <c r="I159" s="312">
        <f t="shared" si="58"/>
        <v>-2.0874797556087792</v>
      </c>
      <c r="J159" s="312">
        <f t="shared" si="58"/>
        <v>-1.9926619499956051</v>
      </c>
      <c r="K159" s="312">
        <f t="shared" si="58"/>
        <v>-1.8973985006960585</v>
      </c>
      <c r="L159" s="312">
        <f t="shared" si="58"/>
        <v>-1.8016873131847975</v>
      </c>
      <c r="M159" s="312">
        <f t="shared" si="58"/>
        <v>-1.7055262830922382</v>
      </c>
      <c r="N159" s="312">
        <f t="shared" si="58"/>
        <v>-1.608913296158242</v>
      </c>
      <c r="O159" s="312">
        <f t="shared" si="58"/>
        <v>-1.5118462281856617</v>
      </c>
      <c r="P159" s="312">
        <f t="shared" si="58"/>
        <v>-1.4143229449935979</v>
      </c>
      <c r="Q159" s="312">
        <f t="shared" si="58"/>
        <v>-1.3163413023705406</v>
      </c>
      <c r="R159" s="312">
        <f t="shared" si="58"/>
        <v>-1.2178991460271549</v>
      </c>
      <c r="S159" s="312">
        <f t="shared" si="58"/>
        <v>-1.11899431154895</v>
      </c>
      <c r="T159" s="312">
        <f t="shared" si="58"/>
        <v>-1.0196246243486951</v>
      </c>
      <c r="U159" s="312">
        <f t="shared" si="58"/>
        <v>-0.91978789961861163</v>
      </c>
      <c r="V159" s="312">
        <f t="shared" si="58"/>
        <v>-0.81948194228228732</v>
      </c>
      <c r="W159" s="312">
        <f t="shared" si="58"/>
        <v>-0.71870454694648245</v>
      </c>
      <c r="X159" s="312">
        <f t="shared" si="58"/>
        <v>-0.61745349785260328</v>
      </c>
      <c r="Y159" s="312">
        <f t="shared" si="58"/>
        <v>-0.51572656882797985</v>
      </c>
      <c r="Z159" s="312">
        <f t="shared" si="58"/>
        <v>-0.41352152323694036</v>
      </c>
      <c r="AA159" s="312">
        <f t="shared" si="58"/>
        <v>-0.31083611393162314</v>
      </c>
      <c r="AB159" s="312">
        <f t="shared" si="58"/>
        <v>-0.20766808320257399</v>
      </c>
      <c r="AC159" s="312">
        <f t="shared" si="58"/>
        <v>-0.10401516272909446</v>
      </c>
      <c r="AD159" s="312">
        <f t="shared" si="58"/>
        <v>8.2451470603150931E-5</v>
      </c>
      <c r="AE159" s="312">
        <f t="shared" si="58"/>
        <v>6.9137952899100602E-2</v>
      </c>
      <c r="AF159" s="312">
        <f t="shared" si="58"/>
        <v>0.13851801518431825</v>
      </c>
      <c r="AG159" s="312">
        <f t="shared" si="58"/>
        <v>0.20822416376227304</v>
      </c>
      <c r="AH159" s="312">
        <f t="shared" si="58"/>
        <v>0.27825793123854525</v>
      </c>
      <c r="AI159" s="312">
        <f t="shared" si="58"/>
        <v>0.34862085742195781</v>
      </c>
      <c r="AJ159" s="312">
        <f t="shared" si="58"/>
        <v>0.41931448935843119</v>
      </c>
      <c r="AK159" s="312">
        <f t="shared" si="58"/>
        <v>0.49034038136500485</v>
      </c>
      <c r="AL159" s="312">
        <f t="shared" si="58"/>
        <v>0.56170009506400853</v>
      </c>
      <c r="AM159" s="312">
        <f t="shared" si="58"/>
        <v>0.63339519941739908</v>
      </c>
      <c r="AN159" s="312">
        <f t="shared" si="58"/>
        <v>0.70542727076125356</v>
      </c>
      <c r="AO159" s="312">
        <f t="shared" si="58"/>
        <v>0.77779789284042133</v>
      </c>
      <c r="AP159" s="312">
        <f t="shared" si="58"/>
        <v>0.85050865684336141</v>
      </c>
      <c r="AQ159" s="312">
        <f t="shared" si="58"/>
        <v>0.92356116143711497</v>
      </c>
      <c r="AR159" s="312">
        <f t="shared" si="58"/>
        <v>0.99695701280245774</v>
      </c>
      <c r="AS159" s="312">
        <f t="shared" si="58"/>
        <v>1.0706978246692191</v>
      </c>
      <c r="AT159" s="312">
        <f t="shared" si="58"/>
        <v>1.1447852183517531</v>
      </c>
      <c r="AU159" s="312">
        <f t="shared" si="58"/>
        <v>1.2192208227845964</v>
      </c>
      <c r="AV159" s="312">
        <f t="shared" si="58"/>
        <v>1.2940062745582714</v>
      </c>
      <c r="AW159" s="312">
        <f t="shared" si="58"/>
        <v>1.3691432179552863</v>
      </c>
      <c r="AX159" s="312">
        <f t="shared" si="58"/>
        <v>1.4446333049862636</v>
      </c>
      <c r="AY159" s="312">
        <f t="shared" si="58"/>
        <v>1.5204781954262889</v>
      </c>
      <c r="AZ159" s="312">
        <f t="shared" si="58"/>
        <v>1.5966795568513807</v>
      </c>
      <c r="BA159" s="312">
        <f t="shared" si="58"/>
        <v>1.6732390646751703</v>
      </c>
      <c r="BB159" s="312">
        <f t="shared" si="58"/>
        <v>1.7501584021857339</v>
      </c>
      <c r="BC159" s="312">
        <f t="shared" si="58"/>
        <v>1.8274392605825978</v>
      </c>
    </row>
    <row r="160" spans="2:58" s="309" customFormat="1" ht="16.95" customHeight="1" outlineLevel="1" x14ac:dyDescent="0.3">
      <c r="B160" s="313" t="s">
        <v>467</v>
      </c>
      <c r="C160" s="312">
        <f>C159</f>
        <v>-29.967328664958991</v>
      </c>
      <c r="D160" s="312">
        <f t="shared" ref="D160:BC160" si="59">C160+D159</f>
        <v>-79.081833519032728</v>
      </c>
      <c r="E160" s="312">
        <f t="shared" si="59"/>
        <v>-127.23745166342798</v>
      </c>
      <c r="F160" s="312">
        <f t="shared" si="59"/>
        <v>-129.60673177231277</v>
      </c>
      <c r="G160" s="312">
        <f t="shared" si="59"/>
        <v>-131.88251853724481</v>
      </c>
      <c r="H160" s="312">
        <f t="shared" si="59"/>
        <v>-134.06437253950747</v>
      </c>
      <c r="I160" s="312">
        <f t="shared" si="59"/>
        <v>-136.15185229511624</v>
      </c>
      <c r="J160" s="312">
        <f t="shared" si="59"/>
        <v>-138.14451424511185</v>
      </c>
      <c r="K160" s="312">
        <f t="shared" si="59"/>
        <v>-140.04191274580791</v>
      </c>
      <c r="L160" s="312">
        <f t="shared" si="59"/>
        <v>-141.84360005899271</v>
      </c>
      <c r="M160" s="312">
        <f t="shared" si="59"/>
        <v>-143.54912634208495</v>
      </c>
      <c r="N160" s="312">
        <f t="shared" si="59"/>
        <v>-145.1580396382432</v>
      </c>
      <c r="O160" s="312">
        <f t="shared" si="59"/>
        <v>-146.66988586642887</v>
      </c>
      <c r="P160" s="312">
        <f t="shared" si="59"/>
        <v>-148.08420881142246</v>
      </c>
      <c r="Q160" s="312">
        <f t="shared" si="59"/>
        <v>-149.400550113793</v>
      </c>
      <c r="R160" s="312">
        <f t="shared" si="59"/>
        <v>-150.61844925982015</v>
      </c>
      <c r="S160" s="312">
        <f t="shared" si="59"/>
        <v>-151.73744357136911</v>
      </c>
      <c r="T160" s="312">
        <f t="shared" si="59"/>
        <v>-152.75706819571781</v>
      </c>
      <c r="U160" s="312">
        <f t="shared" si="59"/>
        <v>-153.6768560953364</v>
      </c>
      <c r="V160" s="312">
        <f t="shared" si="59"/>
        <v>-154.4963380376187</v>
      </c>
      <c r="W160" s="312">
        <f t="shared" si="59"/>
        <v>-155.21504258456517</v>
      </c>
      <c r="X160" s="312">
        <f t="shared" si="59"/>
        <v>-155.83249608241778</v>
      </c>
      <c r="Y160" s="312">
        <f t="shared" si="59"/>
        <v>-156.34822265124575</v>
      </c>
      <c r="Z160" s="312">
        <f t="shared" si="59"/>
        <v>-156.76174417448269</v>
      </c>
      <c r="AA160" s="312">
        <f t="shared" si="59"/>
        <v>-157.07258028841431</v>
      </c>
      <c r="AB160" s="312">
        <f t="shared" si="59"/>
        <v>-157.28024837161689</v>
      </c>
      <c r="AC160" s="312">
        <f t="shared" si="59"/>
        <v>-157.38426353434599</v>
      </c>
      <c r="AD160" s="312">
        <f t="shared" si="59"/>
        <v>-157.38418108287539</v>
      </c>
      <c r="AE160" s="312">
        <f t="shared" si="59"/>
        <v>-157.31504312997629</v>
      </c>
      <c r="AF160" s="312">
        <f t="shared" si="59"/>
        <v>-157.17652511479196</v>
      </c>
      <c r="AG160" s="312">
        <f t="shared" si="59"/>
        <v>-156.96830095102968</v>
      </c>
      <c r="AH160" s="312">
        <f t="shared" si="59"/>
        <v>-156.69004301979112</v>
      </c>
      <c r="AI160" s="312">
        <f t="shared" si="59"/>
        <v>-156.34142216236916</v>
      </c>
      <c r="AJ160" s="312">
        <f t="shared" si="59"/>
        <v>-155.92210767301071</v>
      </c>
      <c r="AK160" s="312">
        <f t="shared" si="59"/>
        <v>-155.43176729164571</v>
      </c>
      <c r="AL160" s="312">
        <f t="shared" si="59"/>
        <v>-154.87006719658172</v>
      </c>
      <c r="AM160" s="312">
        <f t="shared" si="59"/>
        <v>-154.23667199716431</v>
      </c>
      <c r="AN160" s="312">
        <f t="shared" si="59"/>
        <v>-153.53124472640306</v>
      </c>
      <c r="AO160" s="312">
        <f t="shared" si="59"/>
        <v>-152.75344683356263</v>
      </c>
      <c r="AP160" s="312">
        <f t="shared" si="59"/>
        <v>-151.90293817671926</v>
      </c>
      <c r="AQ160" s="312">
        <f t="shared" si="59"/>
        <v>-150.97937701528215</v>
      </c>
      <c r="AR160" s="312">
        <f t="shared" si="59"/>
        <v>-149.9824200024797</v>
      </c>
      <c r="AS160" s="312">
        <f t="shared" si="59"/>
        <v>-148.91172217781047</v>
      </c>
      <c r="AT160" s="312">
        <f t="shared" si="59"/>
        <v>-147.76693695945872</v>
      </c>
      <c r="AU160" s="312">
        <f t="shared" si="59"/>
        <v>-146.54771613667413</v>
      </c>
      <c r="AV160" s="312">
        <f t="shared" si="59"/>
        <v>-145.25370986211584</v>
      </c>
      <c r="AW160" s="312">
        <f t="shared" si="59"/>
        <v>-143.88456664416054</v>
      </c>
      <c r="AX160" s="312">
        <f t="shared" si="59"/>
        <v>-142.43993333917427</v>
      </c>
      <c r="AY160" s="312">
        <f t="shared" si="59"/>
        <v>-140.919455143748</v>
      </c>
      <c r="AZ160" s="312">
        <f t="shared" si="59"/>
        <v>-139.32277558689663</v>
      </c>
      <c r="BA160" s="312">
        <f t="shared" si="59"/>
        <v>-137.64953652222147</v>
      </c>
      <c r="BB160" s="312">
        <f t="shared" si="59"/>
        <v>-135.89937812003572</v>
      </c>
      <c r="BC160" s="312">
        <f t="shared" si="59"/>
        <v>-134.07193885945313</v>
      </c>
    </row>
    <row r="161" spans="1:58" s="309" customFormat="1" ht="16.95" customHeight="1" outlineLevel="1" x14ac:dyDescent="0.3">
      <c r="B161" s="309" t="s">
        <v>416</v>
      </c>
      <c r="C161" s="310">
        <f t="shared" ref="C161:AH161" si="60">C156/(1+$C$28)^C32</f>
        <v>-32.847578524934193</v>
      </c>
      <c r="D161" s="310">
        <f t="shared" si="60"/>
        <v>-49.114504854073736</v>
      </c>
      <c r="E161" s="310">
        <f t="shared" si="60"/>
        <v>-43.933078199414901</v>
      </c>
      <c r="F161" s="310">
        <f t="shared" si="60"/>
        <v>-1.9719947357480483</v>
      </c>
      <c r="G161" s="310">
        <f t="shared" si="60"/>
        <v>-1.7280869150076252</v>
      </c>
      <c r="H161" s="310">
        <f t="shared" si="60"/>
        <v>-1.5114868474035137</v>
      </c>
      <c r="I161" s="310">
        <f t="shared" si="60"/>
        <v>-1.3193062797135426</v>
      </c>
      <c r="J161" s="310">
        <f t="shared" si="60"/>
        <v>-1.1489513947707755</v>
      </c>
      <c r="K161" s="310">
        <f t="shared" si="60"/>
        <v>-0.99809355955166557</v>
      </c>
      <c r="L161" s="310">
        <f t="shared" si="60"/>
        <v>-0.86464292463010395</v>
      </c>
      <c r="M161" s="310">
        <f t="shared" si="60"/>
        <v>-0.74672460108930649</v>
      </c>
      <c r="N161" s="310">
        <f t="shared" si="60"/>
        <v>-0.64265716699293185</v>
      </c>
      <c r="O161" s="310">
        <f t="shared" si="60"/>
        <v>-0.55093327907994627</v>
      </c>
      <c r="P161" s="310">
        <f t="shared" si="60"/>
        <v>-0.47020218669208963</v>
      </c>
      <c r="Q161" s="310">
        <f t="shared" si="60"/>
        <v>-0.39925396427627885</v>
      </c>
      <c r="R161" s="310">
        <f t="shared" si="60"/>
        <v>-0.33700529631427745</v>
      </c>
      <c r="S161" s="310">
        <f t="shared" si="60"/>
        <v>-0.28248666438964887</v>
      </c>
      <c r="T161" s="310">
        <f t="shared" si="60"/>
        <v>-0.23483080046142646</v>
      </c>
      <c r="U161" s="310">
        <f t="shared" si="60"/>
        <v>-0.19326228341591359</v>
      </c>
      <c r="V161" s="310">
        <f t="shared" si="60"/>
        <v>-0.15708816773953455</v>
      </c>
      <c r="W161" s="310">
        <f t="shared" si="60"/>
        <v>-0.12568954381228056</v>
      </c>
      <c r="X161" s="310">
        <f t="shared" si="60"/>
        <v>-9.8513938967481729E-2</v>
      </c>
      <c r="Y161" s="310">
        <f t="shared" si="60"/>
        <v>-7.5068477194620675E-2</v>
      </c>
      <c r="Z161" s="310">
        <f t="shared" si="60"/>
        <v>-5.4913723263449649E-2</v>
      </c>
      <c r="AA161" s="310">
        <f t="shared" si="60"/>
        <v>-3.7658144197975051E-2</v>
      </c>
      <c r="AB161" s="310">
        <f t="shared" si="60"/>
        <v>-2.2953127498666501E-2</v>
      </c>
      <c r="AC161" s="310">
        <f t="shared" si="60"/>
        <v>-1.0488501364618132E-2</v>
      </c>
      <c r="AD161" s="310">
        <f t="shared" si="60"/>
        <v>7.5850747272135158E-6</v>
      </c>
      <c r="AE161" s="310">
        <f t="shared" si="60"/>
        <v>5.8026001578672468E-3</v>
      </c>
      <c r="AF161" s="310">
        <f t="shared" si="60"/>
        <v>1.0606132796015225E-2</v>
      </c>
      <c r="AG161" s="310">
        <f t="shared" si="60"/>
        <v>1.4545431137782061E-2</v>
      </c>
      <c r="AH161" s="310">
        <f t="shared" si="60"/>
        <v>1.7733223813380113E-2</v>
      </c>
      <c r="AI161" s="310">
        <f t="shared" ref="AI161:BC161" si="61">AI156/(1+$C$28)^AI32</f>
        <v>2.0269273442271224E-2</v>
      </c>
      <c r="AJ161" s="310">
        <f t="shared" si="61"/>
        <v>2.2241770539785984E-2</v>
      </c>
      <c r="AK161" s="310">
        <f t="shared" si="61"/>
        <v>2.3728583767313016E-2</v>
      </c>
      <c r="AL161" s="310">
        <f t="shared" si="61"/>
        <v>2.479838090993056E-2</v>
      </c>
      <c r="AM161" s="310">
        <f t="shared" si="61"/>
        <v>2.5511633555042851E-2</v>
      </c>
      <c r="AN161" s="310">
        <f t="shared" si="61"/>
        <v>2.592151717136507E-2</v>
      </c>
      <c r="AO161" s="310">
        <f t="shared" si="61"/>
        <v>2.6074717136508583E-2</v>
      </c>
      <c r="AP161" s="310">
        <f t="shared" si="61"/>
        <v>2.6012150221704149E-2</v>
      </c>
      <c r="AQ161" s="310">
        <f t="shared" si="61"/>
        <v>2.5769610103223876E-2</v>
      </c>
      <c r="AR161" s="310">
        <f t="shared" si="61"/>
        <v>2.5378344622201076E-2</v>
      </c>
      <c r="AS161" s="310">
        <f t="shared" si="61"/>
        <v>2.4865571749068158E-2</v>
      </c>
      <c r="AT161" s="310">
        <f t="shared" si="61"/>
        <v>2.4254940517848871E-2</v>
      </c>
      <c r="AU161" s="310">
        <f t="shared" si="61"/>
        <v>2.3566942571905385E-2</v>
      </c>
      <c r="AV161" s="310">
        <f t="shared" si="61"/>
        <v>2.2819279399978847E-2</v>
      </c>
      <c r="AW161" s="310">
        <f t="shared" si="61"/>
        <v>2.202718983362776E-2</v>
      </c>
      <c r="AX161" s="310">
        <f t="shared" si="61"/>
        <v>2.120374191915372E-2</v>
      </c>
      <c r="AY161" s="310">
        <f t="shared" si="61"/>
        <v>2.0360092864026218E-2</v>
      </c>
      <c r="AZ161" s="310">
        <f t="shared" si="61"/>
        <v>1.9505720385326501E-2</v>
      </c>
      <c r="BA161" s="310">
        <f t="shared" si="61"/>
        <v>1.8648628451914777E-2</v>
      </c>
      <c r="BB161" s="310">
        <f t="shared" si="61"/>
        <v>1.7795530109323224E-2</v>
      </c>
      <c r="BC161" s="310">
        <f t="shared" si="61"/>
        <v>1.6952009803588287E-2</v>
      </c>
    </row>
    <row r="162" spans="1:58" s="309" customFormat="1" ht="16.95" customHeight="1" outlineLevel="1" x14ac:dyDescent="0.3">
      <c r="B162" s="314" t="s">
        <v>417</v>
      </c>
      <c r="C162" s="310">
        <f>C161</f>
        <v>-32.847578524934193</v>
      </c>
      <c r="D162" s="310">
        <f t="shared" ref="D162:BC162" si="62">C162+D161</f>
        <v>-81.962083379007936</v>
      </c>
      <c r="E162" s="310">
        <f t="shared" si="62"/>
        <v>-125.89516157842283</v>
      </c>
      <c r="F162" s="310">
        <f t="shared" si="62"/>
        <v>-127.86715631417088</v>
      </c>
      <c r="G162" s="310">
        <f t="shared" si="62"/>
        <v>-129.59524322917852</v>
      </c>
      <c r="H162" s="310">
        <f t="shared" si="62"/>
        <v>-131.10673007658204</v>
      </c>
      <c r="I162" s="310">
        <f t="shared" si="62"/>
        <v>-132.42603635629558</v>
      </c>
      <c r="J162" s="310">
        <f t="shared" si="62"/>
        <v>-133.57498775106635</v>
      </c>
      <c r="K162" s="310">
        <f t="shared" si="62"/>
        <v>-134.57308131061802</v>
      </c>
      <c r="L162" s="310">
        <f t="shared" si="62"/>
        <v>-135.43772423524814</v>
      </c>
      <c r="M162" s="310">
        <f t="shared" si="62"/>
        <v>-136.18444883633745</v>
      </c>
      <c r="N162" s="310">
        <f t="shared" si="62"/>
        <v>-136.82710600333039</v>
      </c>
      <c r="O162" s="310">
        <f t="shared" si="62"/>
        <v>-137.37803928241033</v>
      </c>
      <c r="P162" s="310">
        <f t="shared" si="62"/>
        <v>-137.84824146910242</v>
      </c>
      <c r="Q162" s="310">
        <f t="shared" si="62"/>
        <v>-138.2474954333787</v>
      </c>
      <c r="R162" s="310">
        <f t="shared" si="62"/>
        <v>-138.58450072969299</v>
      </c>
      <c r="S162" s="310">
        <f t="shared" si="62"/>
        <v>-138.86698739408263</v>
      </c>
      <c r="T162" s="310">
        <f t="shared" si="62"/>
        <v>-139.10181819454405</v>
      </c>
      <c r="U162" s="310">
        <f t="shared" si="62"/>
        <v>-139.29508047795997</v>
      </c>
      <c r="V162" s="310">
        <f t="shared" si="62"/>
        <v>-139.45216864569952</v>
      </c>
      <c r="W162" s="310">
        <f t="shared" si="62"/>
        <v>-139.5778581895118</v>
      </c>
      <c r="X162" s="310">
        <f t="shared" si="62"/>
        <v>-139.67637212847927</v>
      </c>
      <c r="Y162" s="310">
        <f t="shared" si="62"/>
        <v>-139.75144060567391</v>
      </c>
      <c r="Z162" s="310">
        <f t="shared" si="62"/>
        <v>-139.80635432893735</v>
      </c>
      <c r="AA162" s="310">
        <f t="shared" si="62"/>
        <v>-139.84401247313531</v>
      </c>
      <c r="AB162" s="310">
        <f t="shared" si="62"/>
        <v>-139.86696560063396</v>
      </c>
      <c r="AC162" s="310">
        <f t="shared" si="62"/>
        <v>-139.87745410199858</v>
      </c>
      <c r="AD162" s="310">
        <f t="shared" si="62"/>
        <v>-139.87744651692384</v>
      </c>
      <c r="AE162" s="310">
        <f t="shared" si="62"/>
        <v>-139.87164391676598</v>
      </c>
      <c r="AF162" s="310">
        <f t="shared" si="62"/>
        <v>-139.86103778396995</v>
      </c>
      <c r="AG162" s="310">
        <f t="shared" si="62"/>
        <v>-139.84649235283217</v>
      </c>
      <c r="AH162" s="310">
        <f t="shared" si="62"/>
        <v>-139.82875912901878</v>
      </c>
      <c r="AI162" s="310">
        <f t="shared" si="62"/>
        <v>-139.80848985557651</v>
      </c>
      <c r="AJ162" s="310">
        <f t="shared" si="62"/>
        <v>-139.78624808503673</v>
      </c>
      <c r="AK162" s="310">
        <f t="shared" si="62"/>
        <v>-139.76251950126942</v>
      </c>
      <c r="AL162" s="310">
        <f t="shared" si="62"/>
        <v>-139.73772112035948</v>
      </c>
      <c r="AM162" s="310">
        <f t="shared" si="62"/>
        <v>-139.71220948680443</v>
      </c>
      <c r="AN162" s="310">
        <f t="shared" si="62"/>
        <v>-139.68628796963307</v>
      </c>
      <c r="AO162" s="310">
        <f t="shared" si="62"/>
        <v>-139.66021325249656</v>
      </c>
      <c r="AP162" s="310">
        <f t="shared" si="62"/>
        <v>-139.63420110227486</v>
      </c>
      <c r="AQ162" s="310">
        <f t="shared" si="62"/>
        <v>-139.60843149217163</v>
      </c>
      <c r="AR162" s="310">
        <f t="shared" si="62"/>
        <v>-139.58305314754944</v>
      </c>
      <c r="AS162" s="310">
        <f t="shared" si="62"/>
        <v>-139.55818757580036</v>
      </c>
      <c r="AT162" s="310">
        <f t="shared" si="62"/>
        <v>-139.53393263528253</v>
      </c>
      <c r="AU162" s="310">
        <f t="shared" si="62"/>
        <v>-139.51036569271062</v>
      </c>
      <c r="AV162" s="310">
        <f t="shared" si="62"/>
        <v>-139.48754641331064</v>
      </c>
      <c r="AW162" s="310">
        <f t="shared" si="62"/>
        <v>-139.465519223477</v>
      </c>
      <c r="AX162" s="310">
        <f t="shared" si="62"/>
        <v>-139.44431548155785</v>
      </c>
      <c r="AY162" s="310">
        <f t="shared" si="62"/>
        <v>-139.42395538869383</v>
      </c>
      <c r="AZ162" s="310">
        <f t="shared" si="62"/>
        <v>-139.4044496683085</v>
      </c>
      <c r="BA162" s="310">
        <f t="shared" si="62"/>
        <v>-139.38580103985657</v>
      </c>
      <c r="BB162" s="310">
        <f t="shared" si="62"/>
        <v>-139.36800550974726</v>
      </c>
      <c r="BC162" s="310">
        <f t="shared" si="62"/>
        <v>-139.35105349994367</v>
      </c>
    </row>
    <row r="163" spans="1:58" s="309" customFormat="1" ht="16.95" customHeight="1" outlineLevel="1" x14ac:dyDescent="0.3">
      <c r="B163" s="314" t="s">
        <v>418</v>
      </c>
      <c r="C163" s="310">
        <f t="shared" ref="C163:AH163" si="63">C63/(1+$C$28)^C32</f>
        <v>51.837062217509327</v>
      </c>
      <c r="D163" s="310">
        <f t="shared" si="63"/>
        <v>66.531077307409049</v>
      </c>
      <c r="E163" s="310">
        <f t="shared" si="63"/>
        <v>59.906972421140786</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1</v>
      </c>
      <c r="AM164" s="315">
        <f t="shared" si="65"/>
        <v>1</v>
      </c>
      <c r="AN164" s="315">
        <f t="shared" si="65"/>
        <v>1</v>
      </c>
      <c r="AO164" s="315">
        <f t="shared" si="65"/>
        <v>1</v>
      </c>
      <c r="AP164" s="315">
        <f t="shared" si="65"/>
        <v>1</v>
      </c>
      <c r="AQ164" s="315">
        <f t="shared" si="65"/>
        <v>1</v>
      </c>
      <c r="AR164" s="315">
        <f t="shared" si="65"/>
        <v>1</v>
      </c>
      <c r="AS164" s="315">
        <f t="shared" si="65"/>
        <v>1</v>
      </c>
      <c r="AT164" s="315">
        <f t="shared" si="65"/>
        <v>1</v>
      </c>
      <c r="AU164" s="315">
        <f t="shared" si="65"/>
        <v>1</v>
      </c>
      <c r="AV164" s="315">
        <f t="shared" si="65"/>
        <v>1</v>
      </c>
      <c r="AW164" s="315">
        <f t="shared" si="65"/>
        <v>1</v>
      </c>
      <c r="AX164" s="315">
        <f t="shared" si="65"/>
        <v>1</v>
      </c>
      <c r="AY164" s="315">
        <f t="shared" si="65"/>
        <v>1</v>
      </c>
      <c r="AZ164" s="315">
        <f t="shared" si="65"/>
        <v>1</v>
      </c>
      <c r="BA164" s="315">
        <f t="shared" si="65"/>
        <v>1</v>
      </c>
      <c r="BB164" s="315">
        <f t="shared" si="65"/>
        <v>1</v>
      </c>
      <c r="BC164" s="315">
        <f t="shared" si="65"/>
        <v>1</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36.285943552256526</v>
      </c>
      <c r="D167" s="310">
        <f t="shared" ref="D167:BC167" si="66">D63*(1-$D$14)</f>
        <v>51.047905118459234</v>
      </c>
      <c r="E167" s="310">
        <f t="shared" si="66"/>
        <v>50.383237286358188</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36.285943552256526</v>
      </c>
      <c r="D168" s="310">
        <f t="shared" ref="D168:BC168" si="67">C173+D167</f>
        <v>87.333848670715753</v>
      </c>
      <c r="E168" s="310">
        <f t="shared" si="67"/>
        <v>137.71708595707395</v>
      </c>
      <c r="F168" s="310">
        <f t="shared" si="67"/>
        <v>137.71708595707395</v>
      </c>
      <c r="G168" s="310">
        <f t="shared" si="67"/>
        <v>130.83123165922024</v>
      </c>
      <c r="H168" s="310">
        <f t="shared" si="67"/>
        <v>123.94537736136654</v>
      </c>
      <c r="I168" s="310">
        <f t="shared" si="67"/>
        <v>117.05952306351284</v>
      </c>
      <c r="J168" s="310">
        <f t="shared" si="67"/>
        <v>110.17366876565914</v>
      </c>
      <c r="K168" s="310">
        <f t="shared" si="67"/>
        <v>103.28781446780545</v>
      </c>
      <c r="L168" s="310">
        <f t="shared" si="67"/>
        <v>96.401960169951749</v>
      </c>
      <c r="M168" s="310">
        <f t="shared" si="67"/>
        <v>89.516105872098052</v>
      </c>
      <c r="N168" s="310">
        <f t="shared" si="67"/>
        <v>82.630251574244355</v>
      </c>
      <c r="O168" s="310">
        <f t="shared" si="67"/>
        <v>75.744397276390657</v>
      </c>
      <c r="P168" s="310">
        <f t="shared" si="67"/>
        <v>68.85854297853696</v>
      </c>
      <c r="Q168" s="310">
        <f t="shared" si="67"/>
        <v>61.972688680683262</v>
      </c>
      <c r="R168" s="310">
        <f t="shared" si="67"/>
        <v>55.086834382829565</v>
      </c>
      <c r="S168" s="310">
        <f t="shared" si="67"/>
        <v>48.200980084975868</v>
      </c>
      <c r="T168" s="310">
        <f t="shared" si="67"/>
        <v>41.31512578712217</v>
      </c>
      <c r="U168" s="310">
        <f t="shared" si="67"/>
        <v>34.429271489268473</v>
      </c>
      <c r="V168" s="310">
        <f t="shared" si="67"/>
        <v>27.543417191414775</v>
      </c>
      <c r="W168" s="310">
        <f t="shared" si="67"/>
        <v>20.657562893561078</v>
      </c>
      <c r="X168" s="310">
        <f t="shared" si="67"/>
        <v>13.771708595707381</v>
      </c>
      <c r="Y168" s="310">
        <f t="shared" si="67"/>
        <v>6.8858542978536832</v>
      </c>
      <c r="Z168" s="310">
        <f t="shared" si="67"/>
        <v>-1.4210854715202004E-14</v>
      </c>
      <c r="AA168" s="310">
        <f t="shared" si="67"/>
        <v>-1.4210854715202004E-14</v>
      </c>
      <c r="AB168" s="310">
        <f t="shared" si="67"/>
        <v>-1.4210854715202004E-14</v>
      </c>
      <c r="AC168" s="310">
        <f t="shared" si="67"/>
        <v>-1.4210854715202004E-14</v>
      </c>
      <c r="AD168" s="310">
        <f t="shared" si="67"/>
        <v>-1.4210854715202004E-14</v>
      </c>
      <c r="AE168" s="310">
        <f t="shared" si="67"/>
        <v>-1.4210854715202004E-14</v>
      </c>
      <c r="AF168" s="310">
        <f t="shared" si="67"/>
        <v>-1.4210854715202004E-14</v>
      </c>
      <c r="AG168" s="310">
        <f t="shared" si="67"/>
        <v>-1.4210854715202004E-14</v>
      </c>
      <c r="AH168" s="310">
        <f t="shared" si="67"/>
        <v>-1.4210854715202004E-14</v>
      </c>
      <c r="AI168" s="310">
        <f t="shared" si="67"/>
        <v>-1.4210854715202004E-14</v>
      </c>
      <c r="AJ168" s="310">
        <f t="shared" si="67"/>
        <v>-1.4210854715202004E-14</v>
      </c>
      <c r="AK168" s="310">
        <f t="shared" si="67"/>
        <v>-1.4210854715202004E-14</v>
      </c>
      <c r="AL168" s="310">
        <f t="shared" si="67"/>
        <v>-1.4210854715202004E-14</v>
      </c>
      <c r="AM168" s="310">
        <f t="shared" si="67"/>
        <v>-1.4210854715202004E-14</v>
      </c>
      <c r="AN168" s="310">
        <f t="shared" si="67"/>
        <v>-1.4210854715202004E-14</v>
      </c>
      <c r="AO168" s="310">
        <f t="shared" si="67"/>
        <v>-1.4210854715202004E-14</v>
      </c>
      <c r="AP168" s="310">
        <f t="shared" si="67"/>
        <v>-1.4210854715202004E-14</v>
      </c>
      <c r="AQ168" s="310">
        <f t="shared" si="67"/>
        <v>-1.4210854715202004E-14</v>
      </c>
      <c r="AR168" s="310">
        <f t="shared" si="67"/>
        <v>-1.4210854715202004E-14</v>
      </c>
      <c r="AS168" s="310">
        <f t="shared" si="67"/>
        <v>-1.4210854715202004E-14</v>
      </c>
      <c r="AT168" s="310">
        <f t="shared" si="67"/>
        <v>-1.4210854715202004E-14</v>
      </c>
      <c r="AU168" s="310">
        <f t="shared" si="67"/>
        <v>-1.4210854715202004E-14</v>
      </c>
      <c r="AV168" s="310">
        <f t="shared" si="67"/>
        <v>-1.4210854715202004E-14</v>
      </c>
      <c r="AW168" s="310">
        <f t="shared" si="67"/>
        <v>-1.4210854715202004E-14</v>
      </c>
      <c r="AX168" s="310">
        <f t="shared" si="67"/>
        <v>-1.4210854715202004E-14</v>
      </c>
      <c r="AY168" s="310">
        <f t="shared" si="67"/>
        <v>-1.4210854715202004E-14</v>
      </c>
      <c r="AZ168" s="310">
        <f t="shared" si="67"/>
        <v>-1.4210854715202004E-14</v>
      </c>
      <c r="BA168" s="310">
        <f t="shared" si="67"/>
        <v>-1.4210854715202004E-14</v>
      </c>
      <c r="BB168" s="310">
        <f t="shared" si="67"/>
        <v>-1.4210854715202004E-14</v>
      </c>
      <c r="BC168" s="310">
        <f t="shared" si="67"/>
        <v>-1.4210854715202004E-14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-6.8858542978536974</v>
      </c>
      <c r="G171" s="310">
        <f t="shared" si="70"/>
        <v>-6.8858542978536974</v>
      </c>
      <c r="H171" s="310">
        <f t="shared" si="70"/>
        <v>-6.8858542978536974</v>
      </c>
      <c r="I171" s="310">
        <f t="shared" si="70"/>
        <v>-6.8858542978536974</v>
      </c>
      <c r="J171" s="310">
        <f t="shared" si="70"/>
        <v>-6.8858542978536974</v>
      </c>
      <c r="K171" s="310">
        <f t="shared" si="70"/>
        <v>-6.8858542978536974</v>
      </c>
      <c r="L171" s="310">
        <f t="shared" si="70"/>
        <v>-6.8858542978536974</v>
      </c>
      <c r="M171" s="310">
        <f t="shared" si="70"/>
        <v>-6.8858542978536974</v>
      </c>
      <c r="N171" s="310">
        <f t="shared" si="70"/>
        <v>-6.8858542978536974</v>
      </c>
      <c r="O171" s="310">
        <f t="shared" si="70"/>
        <v>-6.8858542978536974</v>
      </c>
      <c r="P171" s="310">
        <f t="shared" si="70"/>
        <v>-6.8858542978536974</v>
      </c>
      <c r="Q171" s="310">
        <f t="shared" si="70"/>
        <v>-6.8858542978536974</v>
      </c>
      <c r="R171" s="310">
        <f t="shared" si="70"/>
        <v>-6.8858542978536974</v>
      </c>
      <c r="S171" s="310">
        <f t="shared" si="70"/>
        <v>-6.8858542978536974</v>
      </c>
      <c r="T171" s="310">
        <f t="shared" si="70"/>
        <v>-6.8858542978536974</v>
      </c>
      <c r="U171" s="310">
        <f t="shared" si="70"/>
        <v>-6.8858542978536974</v>
      </c>
      <c r="V171" s="310">
        <f t="shared" si="70"/>
        <v>-6.8858542978536974</v>
      </c>
      <c r="W171" s="310">
        <f t="shared" si="70"/>
        <v>-6.8858542978536974</v>
      </c>
      <c r="X171" s="310">
        <f t="shared" si="70"/>
        <v>-6.8858542978536974</v>
      </c>
      <c r="Y171" s="310">
        <f t="shared" si="70"/>
        <v>-6.8858542978536974</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-1.5784385445231588</v>
      </c>
      <c r="E172" s="310">
        <f t="shared" si="72"/>
        <v>-3.7990224171761349</v>
      </c>
      <c r="F172" s="310">
        <f t="shared" si="72"/>
        <v>-5.9906932391327166</v>
      </c>
      <c r="G172" s="310">
        <f t="shared" si="72"/>
        <v>-5.69115857717608</v>
      </c>
      <c r="H172" s="310">
        <f t="shared" si="72"/>
        <v>-5.3916239152194443</v>
      </c>
      <c r="I172" s="310">
        <f t="shared" si="72"/>
        <v>-5.0920892532628086</v>
      </c>
      <c r="J172" s="310">
        <f t="shared" si="72"/>
        <v>-4.792554591306172</v>
      </c>
      <c r="K172" s="310">
        <f t="shared" si="72"/>
        <v>-4.4930199293495363</v>
      </c>
      <c r="L172" s="310">
        <f t="shared" si="72"/>
        <v>-4.1934852673929006</v>
      </c>
      <c r="M172" s="310">
        <f t="shared" si="72"/>
        <v>-3.8939506054362649</v>
      </c>
      <c r="N172" s="310">
        <f t="shared" si="72"/>
        <v>-3.5944159434796292</v>
      </c>
      <c r="O172" s="310">
        <f t="shared" si="72"/>
        <v>-3.2948812815229935</v>
      </c>
      <c r="P172" s="310">
        <f t="shared" si="72"/>
        <v>-2.9953466195663574</v>
      </c>
      <c r="Q172" s="310">
        <f t="shared" si="72"/>
        <v>-2.6958119576097217</v>
      </c>
      <c r="R172" s="310">
        <f t="shared" si="72"/>
        <v>-2.396277295653086</v>
      </c>
      <c r="S172" s="310">
        <f t="shared" si="72"/>
        <v>-2.0967426336964503</v>
      </c>
      <c r="T172" s="310">
        <f t="shared" si="72"/>
        <v>-1.7972079717398142</v>
      </c>
      <c r="U172" s="310">
        <f t="shared" si="72"/>
        <v>-1.4976733097831785</v>
      </c>
      <c r="V172" s="310">
        <f t="shared" si="72"/>
        <v>-1.1981386478265426</v>
      </c>
      <c r="W172" s="310">
        <f t="shared" si="72"/>
        <v>-0.89860398586990686</v>
      </c>
      <c r="X172" s="310">
        <f t="shared" si="72"/>
        <v>-0.59906932391327106</v>
      </c>
      <c r="Y172" s="310">
        <f t="shared" si="72"/>
        <v>-0.2995346619566352</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36.285943552256526</v>
      </c>
      <c r="D173" s="310">
        <f t="shared" ref="D173:BC173" si="74">D168+D171</f>
        <v>87.333848670715753</v>
      </c>
      <c r="E173" s="310">
        <f t="shared" si="74"/>
        <v>137.71708595707395</v>
      </c>
      <c r="F173" s="310">
        <f t="shared" si="74"/>
        <v>130.83123165922024</v>
      </c>
      <c r="G173" s="310">
        <f t="shared" si="74"/>
        <v>123.94537736136654</v>
      </c>
      <c r="H173" s="310">
        <f t="shared" si="74"/>
        <v>117.05952306351284</v>
      </c>
      <c r="I173" s="310">
        <f t="shared" si="74"/>
        <v>110.17366876565914</v>
      </c>
      <c r="J173" s="310">
        <f t="shared" si="74"/>
        <v>103.28781446780545</v>
      </c>
      <c r="K173" s="310">
        <f t="shared" si="74"/>
        <v>96.401960169951749</v>
      </c>
      <c r="L173" s="310">
        <f t="shared" si="74"/>
        <v>89.516105872098052</v>
      </c>
      <c r="M173" s="310">
        <f t="shared" si="74"/>
        <v>82.630251574244355</v>
      </c>
      <c r="N173" s="310">
        <f t="shared" si="74"/>
        <v>75.744397276390657</v>
      </c>
      <c r="O173" s="310">
        <f t="shared" si="74"/>
        <v>68.85854297853696</v>
      </c>
      <c r="P173" s="310">
        <f t="shared" si="74"/>
        <v>61.972688680683262</v>
      </c>
      <c r="Q173" s="310">
        <f t="shared" si="74"/>
        <v>55.086834382829565</v>
      </c>
      <c r="R173" s="310">
        <f t="shared" si="74"/>
        <v>48.200980084975868</v>
      </c>
      <c r="S173" s="310">
        <f t="shared" si="74"/>
        <v>41.31512578712217</v>
      </c>
      <c r="T173" s="310">
        <f t="shared" si="74"/>
        <v>34.429271489268473</v>
      </c>
      <c r="U173" s="310">
        <f t="shared" si="74"/>
        <v>27.543417191414775</v>
      </c>
      <c r="V173" s="310">
        <f t="shared" si="74"/>
        <v>20.657562893561078</v>
      </c>
      <c r="W173" s="310">
        <f t="shared" si="74"/>
        <v>13.771708595707381</v>
      </c>
      <c r="X173" s="310">
        <f t="shared" si="74"/>
        <v>6.8858542978536832</v>
      </c>
      <c r="Y173" s="310">
        <f t="shared" si="74"/>
        <v>-1.4210854715202004E-14</v>
      </c>
      <c r="Z173" s="310">
        <f t="shared" si="74"/>
        <v>-1.4210854715202004E-14</v>
      </c>
      <c r="AA173" s="310">
        <f t="shared" si="74"/>
        <v>-1.4210854715202004E-14</v>
      </c>
      <c r="AB173" s="310">
        <f t="shared" si="74"/>
        <v>-1.4210854715202004E-14</v>
      </c>
      <c r="AC173" s="310">
        <f t="shared" si="74"/>
        <v>-1.4210854715202004E-14</v>
      </c>
      <c r="AD173" s="310">
        <f t="shared" si="74"/>
        <v>-1.4210854715202004E-14</v>
      </c>
      <c r="AE173" s="310">
        <f t="shared" si="74"/>
        <v>-1.4210854715202004E-14</v>
      </c>
      <c r="AF173" s="310">
        <f t="shared" si="74"/>
        <v>-1.4210854715202004E-14</v>
      </c>
      <c r="AG173" s="310">
        <f t="shared" si="74"/>
        <v>-1.4210854715202004E-14</v>
      </c>
      <c r="AH173" s="310">
        <f t="shared" si="74"/>
        <v>-1.4210854715202004E-14</v>
      </c>
      <c r="AI173" s="310">
        <f t="shared" si="74"/>
        <v>-1.4210854715202004E-14</v>
      </c>
      <c r="AJ173" s="310">
        <f t="shared" si="74"/>
        <v>-1.4210854715202004E-14</v>
      </c>
      <c r="AK173" s="310">
        <f t="shared" si="74"/>
        <v>-1.4210854715202004E-14</v>
      </c>
      <c r="AL173" s="310">
        <f t="shared" si="74"/>
        <v>-1.4210854715202004E-14</v>
      </c>
      <c r="AM173" s="310">
        <f t="shared" si="74"/>
        <v>-1.4210854715202004E-14</v>
      </c>
      <c r="AN173" s="310">
        <f t="shared" si="74"/>
        <v>-1.4210854715202004E-14</v>
      </c>
      <c r="AO173" s="310">
        <f t="shared" si="74"/>
        <v>-1.4210854715202004E-14</v>
      </c>
      <c r="AP173" s="310">
        <f t="shared" si="74"/>
        <v>-1.4210854715202004E-14</v>
      </c>
      <c r="AQ173" s="310">
        <f t="shared" si="74"/>
        <v>-1.4210854715202004E-14</v>
      </c>
      <c r="AR173" s="310">
        <f t="shared" si="74"/>
        <v>-1.4210854715202004E-14</v>
      </c>
      <c r="AS173" s="310">
        <f t="shared" si="74"/>
        <v>-1.4210854715202004E-14</v>
      </c>
      <c r="AT173" s="310">
        <f t="shared" si="74"/>
        <v>-1.4210854715202004E-14</v>
      </c>
      <c r="AU173" s="310">
        <f t="shared" si="74"/>
        <v>-1.4210854715202004E-14</v>
      </c>
      <c r="AV173" s="310">
        <f t="shared" si="74"/>
        <v>-1.4210854715202004E-14</v>
      </c>
      <c r="AW173" s="310">
        <f t="shared" si="74"/>
        <v>-1.4210854715202004E-14</v>
      </c>
      <c r="AX173" s="310">
        <f t="shared" si="74"/>
        <v>-1.4210854715202004E-14</v>
      </c>
      <c r="AY173" s="310">
        <f t="shared" si="74"/>
        <v>-1.4210854715202004E-14</v>
      </c>
      <c r="AZ173" s="310">
        <f t="shared" si="74"/>
        <v>-1.4210854715202004E-14</v>
      </c>
      <c r="BA173" s="310">
        <f t="shared" si="74"/>
        <v>-1.4210854715202004E-14</v>
      </c>
      <c r="BB173" s="310">
        <f t="shared" si="74"/>
        <v>-1.4210854715202004E-14</v>
      </c>
      <c r="BC173" s="310">
        <f t="shared" si="74"/>
        <v>-1.4210854715202004E-14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4.8392212514567872</v>
      </c>
      <c r="D175" s="310">
        <f t="shared" ref="D175:BC175" si="75">D156+D167+D171+D172-D148+D35*$H$29*(1-0.0925-$C$10)/1000000+D149</f>
        <v>-2.9581404367893542</v>
      </c>
      <c r="E175" s="310">
        <f t="shared" si="75"/>
        <v>-4.7857289843701469</v>
      </c>
      <c r="F175" s="310">
        <f t="shared" si="75"/>
        <v>-14.052844987898633</v>
      </c>
      <c r="G175" s="310">
        <f t="shared" si="75"/>
        <v>-13.64415376021962</v>
      </c>
      <c r="H175" s="310">
        <f t="shared" si="75"/>
        <v>-13.234949496681724</v>
      </c>
      <c r="I175" s="310">
        <f t="shared" si="75"/>
        <v>-12.825229786016383</v>
      </c>
      <c r="J175" s="310">
        <f t="shared" si="75"/>
        <v>-12.41499220562212</v>
      </c>
      <c r="K175" s="310">
        <f t="shared" si="75"/>
        <v>-12.004234321511204</v>
      </c>
      <c r="L175" s="310">
        <f t="shared" si="75"/>
        <v>-11.592953688256156</v>
      </c>
      <c r="M175" s="310">
        <f t="shared" si="75"/>
        <v>-11.181147848936011</v>
      </c>
      <c r="N175" s="310">
        <f t="shared" si="75"/>
        <v>-10.768814335082249</v>
      </c>
      <c r="O175" s="310">
        <f t="shared" si="75"/>
        <v>-10.355950666624588</v>
      </c>
      <c r="P175" s="310">
        <f t="shared" si="75"/>
        <v>-9.9425543518363515</v>
      </c>
      <c r="Q175" s="310">
        <f t="shared" si="75"/>
        <v>-9.5286228872798162</v>
      </c>
      <c r="R175" s="310">
        <f t="shared" si="75"/>
        <v>-9.1141537577510636</v>
      </c>
      <c r="S175" s="310">
        <f t="shared" si="75"/>
        <v>-8.6991444362247172</v>
      </c>
      <c r="T175" s="310">
        <f t="shared" si="75"/>
        <v>-8.2835923837983962</v>
      </c>
      <c r="U175" s="310">
        <f t="shared" si="75"/>
        <v>-7.8674950496368607</v>
      </c>
      <c r="V175" s="310">
        <f t="shared" si="75"/>
        <v>-7.450849870915973</v>
      </c>
      <c r="W175" s="310">
        <f t="shared" si="75"/>
        <v>-7.0336542727662845</v>
      </c>
      <c r="X175" s="310">
        <f t="shared" si="75"/>
        <v>-6.6159056682164978</v>
      </c>
      <c r="Y175" s="310">
        <f t="shared" si="75"/>
        <v>-6.1976014581365177</v>
      </c>
      <c r="Z175" s="310">
        <f t="shared" si="75"/>
        <v>1.1071152666733393</v>
      </c>
      <c r="AA175" s="310">
        <f t="shared" si="75"/>
        <v>1.2270038721683627</v>
      </c>
      <c r="AB175" s="310">
        <f t="shared" si="75"/>
        <v>1.3474559541092122</v>
      </c>
      <c r="AC175" s="310">
        <f t="shared" si="75"/>
        <v>1.4684741608351866</v>
      </c>
      <c r="AD175" s="310">
        <f t="shared" si="75"/>
        <v>1.5900145957330825</v>
      </c>
      <c r="AE175" s="310">
        <f t="shared" si="75"/>
        <v>1.6731798724025242</v>
      </c>
      <c r="AF175" s="310">
        <f t="shared" si="75"/>
        <v>1.7567360258723133</v>
      </c>
      <c r="AG175" s="310">
        <f t="shared" si="75"/>
        <v>1.8406848932634023</v>
      </c>
      <c r="AH175" s="310">
        <f t="shared" si="75"/>
        <v>1.9250283203312333</v>
      </c>
      <c r="AI175" s="310">
        <f t="shared" si="75"/>
        <v>2.0097681615062846</v>
      </c>
      <c r="AJ175" s="310">
        <f t="shared" si="75"/>
        <v>2.0949062799348539</v>
      </c>
      <c r="AK175" s="310">
        <f t="shared" si="75"/>
        <v>2.1804445475200418</v>
      </c>
      <c r="AL175" s="310">
        <f t="shared" si="75"/>
        <v>2.2663848449628792</v>
      </c>
      <c r="AM175" s="310">
        <f t="shared" si="75"/>
        <v>2.3527290618037009</v>
      </c>
      <c r="AN175" s="310">
        <f t="shared" si="75"/>
        <v>2.4394790964636739</v>
      </c>
      <c r="AO175" s="310">
        <f t="shared" si="75"/>
        <v>2.5266368562865456</v>
      </c>
      <c r="AP175" s="310">
        <f t="shared" si="75"/>
        <v>2.6142042575805871</v>
      </c>
      <c r="AQ175" s="310">
        <f t="shared" si="75"/>
        <v>2.7021832256607077</v>
      </c>
      <c r="AR175" s="310">
        <f t="shared" si="75"/>
        <v>2.7905756948908049</v>
      </c>
      <c r="AS175" s="310">
        <f t="shared" si="75"/>
        <v>2.8793836087262812</v>
      </c>
      <c r="AT175" s="310">
        <f t="shared" si="75"/>
        <v>2.9686089197567926</v>
      </c>
      <c r="AU175" s="310">
        <f t="shared" si="75"/>
        <v>3.0582535897491407</v>
      </c>
      <c r="AV175" s="310">
        <f t="shared" si="75"/>
        <v>3.148319589690459</v>
      </c>
      <c r="AW175" s="310">
        <f t="shared" si="75"/>
        <v>3.2388088998314979</v>
      </c>
      <c r="AX175" s="310">
        <f t="shared" si="75"/>
        <v>3.329723509730198</v>
      </c>
      <c r="AY175" s="310">
        <f t="shared" si="75"/>
        <v>3.421065418295425</v>
      </c>
      <c r="AZ175" s="310">
        <f t="shared" si="75"/>
        <v>3.5128366338309052</v>
      </c>
      <c r="BA175" s="310">
        <f t="shared" si="75"/>
        <v>3.605039174079403</v>
      </c>
      <c r="BB175" s="310">
        <f t="shared" si="75"/>
        <v>3.6976750662670685</v>
      </c>
      <c r="BC175" s="310">
        <f t="shared" si="75"/>
        <v>3.7907463471480169</v>
      </c>
    </row>
    <row r="176" spans="1:58" s="309" customFormat="1" ht="16.95" customHeight="1" outlineLevel="1" x14ac:dyDescent="0.3">
      <c r="B176" s="309" t="s">
        <v>471</v>
      </c>
      <c r="C176" s="310">
        <f>C175</f>
        <v>4.8392212514567872</v>
      </c>
      <c r="D176" s="310">
        <f t="shared" ref="D176:BC176" si="76">C176+D175</f>
        <v>1.8810808146674329</v>
      </c>
      <c r="E176" s="310">
        <f t="shared" si="76"/>
        <v>-2.904648169702714</v>
      </c>
      <c r="F176" s="310">
        <f t="shared" si="76"/>
        <v>-16.957493157601348</v>
      </c>
      <c r="G176" s="310">
        <f t="shared" si="76"/>
        <v>-30.601646917820968</v>
      </c>
      <c r="H176" s="310">
        <f t="shared" si="76"/>
        <v>-43.836596414502694</v>
      </c>
      <c r="I176" s="310">
        <f t="shared" si="76"/>
        <v>-56.661826200519073</v>
      </c>
      <c r="J176" s="310">
        <f t="shared" si="76"/>
        <v>-69.0768184061412</v>
      </c>
      <c r="K176" s="310">
        <f t="shared" si="76"/>
        <v>-81.081052727652406</v>
      </c>
      <c r="L176" s="310">
        <f t="shared" si="76"/>
        <v>-92.674006415908565</v>
      </c>
      <c r="M176" s="310">
        <f t="shared" si="76"/>
        <v>-103.85515426484457</v>
      </c>
      <c r="N176" s="310">
        <f t="shared" si="76"/>
        <v>-114.62396859992683</v>
      </c>
      <c r="O176" s="310">
        <f t="shared" si="76"/>
        <v>-124.97991926655142</v>
      </c>
      <c r="P176" s="310">
        <f t="shared" si="76"/>
        <v>-134.92247361838778</v>
      </c>
      <c r="Q176" s="310">
        <f t="shared" si="76"/>
        <v>-144.45109650566761</v>
      </c>
      <c r="R176" s="310">
        <f t="shared" si="76"/>
        <v>-153.56525026341868</v>
      </c>
      <c r="S176" s="310">
        <f t="shared" si="76"/>
        <v>-162.26439469964339</v>
      </c>
      <c r="T176" s="310">
        <f t="shared" si="76"/>
        <v>-170.5479870834418</v>
      </c>
      <c r="U176" s="310">
        <f t="shared" si="76"/>
        <v>-178.41548213307865</v>
      </c>
      <c r="V176" s="310">
        <f t="shared" si="76"/>
        <v>-185.86633200399461</v>
      </c>
      <c r="W176" s="310">
        <f t="shared" si="76"/>
        <v>-192.8999862767609</v>
      </c>
      <c r="X176" s="310">
        <f t="shared" si="76"/>
        <v>-199.5158919449774</v>
      </c>
      <c r="Y176" s="310">
        <f t="shared" si="76"/>
        <v>-205.71349340311392</v>
      </c>
      <c r="Z176" s="310">
        <f t="shared" si="76"/>
        <v>-204.60637813644058</v>
      </c>
      <c r="AA176" s="310">
        <f t="shared" si="76"/>
        <v>-203.37937426427223</v>
      </c>
      <c r="AB176" s="310">
        <f t="shared" si="76"/>
        <v>-202.03191831016301</v>
      </c>
      <c r="AC176" s="310">
        <f t="shared" si="76"/>
        <v>-200.56344414932781</v>
      </c>
      <c r="AD176" s="310">
        <f t="shared" si="76"/>
        <v>-198.97342955359471</v>
      </c>
      <c r="AE176" s="310">
        <f t="shared" si="76"/>
        <v>-197.30024968119218</v>
      </c>
      <c r="AF176" s="310">
        <f t="shared" si="76"/>
        <v>-195.54351365531988</v>
      </c>
      <c r="AG176" s="310">
        <f t="shared" si="76"/>
        <v>-193.70282876205647</v>
      </c>
      <c r="AH176" s="310">
        <f t="shared" si="76"/>
        <v>-191.77780044172525</v>
      </c>
      <c r="AI176" s="310">
        <f t="shared" si="76"/>
        <v>-189.76803228021896</v>
      </c>
      <c r="AJ176" s="310">
        <f t="shared" si="76"/>
        <v>-187.6731260002841</v>
      </c>
      <c r="AK176" s="310">
        <f t="shared" si="76"/>
        <v>-185.49268145276406</v>
      </c>
      <c r="AL176" s="310">
        <f t="shared" si="76"/>
        <v>-183.22629660780117</v>
      </c>
      <c r="AM176" s="310">
        <f t="shared" si="76"/>
        <v>-180.87356754599747</v>
      </c>
      <c r="AN176" s="310">
        <f t="shared" si="76"/>
        <v>-178.43408844953379</v>
      </c>
      <c r="AO176" s="310">
        <f t="shared" si="76"/>
        <v>-175.90745159324723</v>
      </c>
      <c r="AP176" s="310">
        <f t="shared" si="76"/>
        <v>-173.29324733566665</v>
      </c>
      <c r="AQ176" s="310">
        <f t="shared" si="76"/>
        <v>-170.59106411000593</v>
      </c>
      <c r="AR176" s="310">
        <f t="shared" si="76"/>
        <v>-167.80048841511513</v>
      </c>
      <c r="AS176" s="310">
        <f t="shared" si="76"/>
        <v>-164.92110480638885</v>
      </c>
      <c r="AT176" s="310">
        <f t="shared" si="76"/>
        <v>-161.95249588663205</v>
      </c>
      <c r="AU176" s="310">
        <f t="shared" si="76"/>
        <v>-158.89424229688291</v>
      </c>
      <c r="AV176" s="310">
        <f t="shared" si="76"/>
        <v>-155.74592270719245</v>
      </c>
      <c r="AW176" s="310">
        <f t="shared" si="76"/>
        <v>-152.50711380736095</v>
      </c>
      <c r="AX176" s="310">
        <f t="shared" si="76"/>
        <v>-149.17739029763075</v>
      </c>
      <c r="AY176" s="310">
        <f t="shared" si="76"/>
        <v>-145.75632487933532</v>
      </c>
      <c r="AZ176" s="310">
        <f t="shared" si="76"/>
        <v>-142.24348824550441</v>
      </c>
      <c r="BA176" s="310">
        <f t="shared" si="76"/>
        <v>-138.63844907142501</v>
      </c>
      <c r="BB176" s="310">
        <f t="shared" si="76"/>
        <v>-134.94077400515795</v>
      </c>
      <c r="BC176" s="310">
        <f t="shared" si="76"/>
        <v>-131.15002765800992</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4.5756760386581918</v>
      </c>
      <c r="D178" s="312">
        <f t="shared" ref="D178:BC178" si="77">NPV($D$28,D175)</f>
        <v>-2.7970393607294222</v>
      </c>
      <c r="E178" s="312">
        <f t="shared" si="77"/>
        <v>-4.5250969739609204</v>
      </c>
      <c r="F178" s="312">
        <f t="shared" si="77"/>
        <v>-13.287523497039642</v>
      </c>
      <c r="G178" s="312">
        <f t="shared" si="77"/>
        <v>-12.901089696944698</v>
      </c>
      <c r="H178" s="312">
        <f t="shared" si="77"/>
        <v>-12.514170801053449</v>
      </c>
      <c r="I178" s="312">
        <f t="shared" si="77"/>
        <v>-12.126764529415633</v>
      </c>
      <c r="J178" s="312">
        <f t="shared" si="77"/>
        <v>-11.738868591365257</v>
      </c>
      <c r="K178" s="312">
        <f t="shared" si="77"/>
        <v>-11.350480685470179</v>
      </c>
      <c r="L178" s="312">
        <f t="shared" si="77"/>
        <v>-10.96159849948152</v>
      </c>
      <c r="M178" s="312">
        <f t="shared" si="77"/>
        <v>-10.57221971028285</v>
      </c>
      <c r="N178" s="312">
        <f t="shared" si="77"/>
        <v>-10.182341983839072</v>
      </c>
      <c r="O178" s="312">
        <f t="shared" si="77"/>
        <v>-9.7919629751451538</v>
      </c>
      <c r="P178" s="312">
        <f t="shared" si="77"/>
        <v>-9.401080328174487</v>
      </c>
      <c r="Q178" s="312">
        <f t="shared" si="77"/>
        <v>-9.0096916758271988</v>
      </c>
      <c r="R178" s="312">
        <f t="shared" si="77"/>
        <v>-8.6177946398780101</v>
      </c>
      <c r="S178" s="312">
        <f t="shared" si="77"/>
        <v>-8.2253868309239895</v>
      </c>
      <c r="T178" s="312">
        <f t="shared" si="77"/>
        <v>-7.832465848332018</v>
      </c>
      <c r="U178" s="312">
        <f t="shared" si="77"/>
        <v>-7.4390292801859887</v>
      </c>
      <c r="V178" s="312">
        <f t="shared" si="77"/>
        <v>-7.0450747032338157</v>
      </c>
      <c r="W178" s="312">
        <f t="shared" si="77"/>
        <v>-6.6505996828340903</v>
      </c>
      <c r="X178" s="312">
        <f t="shared" si="77"/>
        <v>-6.2556017729026259</v>
      </c>
      <c r="Y178" s="312">
        <f t="shared" si="77"/>
        <v>-5.8600785158586097</v>
      </c>
      <c r="Z178" s="312">
        <f t="shared" si="77"/>
        <v>1.0468214893511796</v>
      </c>
      <c r="AA178" s="312">
        <f t="shared" si="77"/>
        <v>1.1601809310808964</v>
      </c>
      <c r="AB178" s="312">
        <f t="shared" si="77"/>
        <v>1.2740731621867425</v>
      </c>
      <c r="AC178" s="312">
        <f t="shared" si="77"/>
        <v>1.3885006867787888</v>
      </c>
      <c r="AD178" s="312">
        <f t="shared" si="77"/>
        <v>1.5034219988644848</v>
      </c>
      <c r="AE178" s="312">
        <f t="shared" si="77"/>
        <v>1.5820580735407952</v>
      </c>
      <c r="AF178" s="312">
        <f t="shared" si="77"/>
        <v>1.661063737768085</v>
      </c>
      <c r="AG178" s="312">
        <f t="shared" si="77"/>
        <v>1.7404407286172356</v>
      </c>
      <c r="AH178" s="312">
        <f t="shared" si="77"/>
        <v>1.8201907913233808</v>
      </c>
      <c r="AI178" s="312">
        <f t="shared" si="77"/>
        <v>1.9003156793242462</v>
      </c>
      <c r="AJ178" s="312">
        <f t="shared" si="77"/>
        <v>1.9808171542987112</v>
      </c>
      <c r="AK178" s="312">
        <f t="shared" si="77"/>
        <v>2.0616969862055603</v>
      </c>
      <c r="AL178" s="312">
        <f t="shared" si="77"/>
        <v>2.1429569533223707</v>
      </c>
      <c r="AM178" s="312">
        <f t="shared" si="77"/>
        <v>2.224598842284633</v>
      </c>
      <c r="AN178" s="312">
        <f t="shared" si="77"/>
        <v>2.3066244481250173</v>
      </c>
      <c r="AO178" s="312">
        <f t="shared" si="77"/>
        <v>2.3890355743128486</v>
      </c>
      <c r="AP178" s="312">
        <f t="shared" si="77"/>
        <v>2.4718340327937649</v>
      </c>
      <c r="AQ178" s="312">
        <f t="shared" si="77"/>
        <v>2.5550216440295386</v>
      </c>
      <c r="AR178" s="312">
        <f t="shared" si="77"/>
        <v>2.6386002370381205</v>
      </c>
      <c r="AS178" s="312">
        <f t="shared" si="77"/>
        <v>2.7225716494338403</v>
      </c>
      <c r="AT178" s="312">
        <f t="shared" si="77"/>
        <v>2.8069377274678282</v>
      </c>
      <c r="AU178" s="312">
        <f t="shared" si="77"/>
        <v>2.8917003260685696</v>
      </c>
      <c r="AV178" s="312">
        <f t="shared" si="77"/>
        <v>2.9768613088827403</v>
      </c>
      <c r="AW178" s="312">
        <f t="shared" si="77"/>
        <v>3.062422548316134</v>
      </c>
      <c r="AX178" s="312">
        <f t="shared" si="77"/>
        <v>3.1483859255748632</v>
      </c>
      <c r="AY178" s="312">
        <f t="shared" si="77"/>
        <v>3.2347533307067109</v>
      </c>
      <c r="AZ178" s="312">
        <f t="shared" si="77"/>
        <v>3.3215266626426754</v>
      </c>
      <c r="BA178" s="312">
        <f t="shared" si="77"/>
        <v>3.4087078292387396</v>
      </c>
      <c r="BB178" s="312">
        <f t="shared" si="77"/>
        <v>3.4962987473178053</v>
      </c>
      <c r="BC178" s="312">
        <f t="shared" si="77"/>
        <v>3.5843013427118433</v>
      </c>
    </row>
    <row r="179" spans="2:55" s="309" customFormat="1" ht="16.95" customHeight="1" outlineLevel="1" x14ac:dyDescent="0.3">
      <c r="B179" s="313" t="s">
        <v>469</v>
      </c>
      <c r="C179" s="312">
        <f>C178</f>
        <v>4.5756760386581918</v>
      </c>
      <c r="D179" s="312">
        <f t="shared" ref="D179" si="78">C179+D178</f>
        <v>1.7786366779287697</v>
      </c>
      <c r="E179" s="312">
        <f t="shared" ref="E179" si="79">D179+E178</f>
        <v>-2.7464602960321507</v>
      </c>
      <c r="F179" s="312">
        <f t="shared" ref="F179" si="80">E179+F178</f>
        <v>-16.033983793071791</v>
      </c>
      <c r="G179" s="312">
        <f t="shared" ref="G179" si="81">F179+G178</f>
        <v>-28.935073490016489</v>
      </c>
      <c r="H179" s="312">
        <f t="shared" ref="H179" si="82">G179+H178</f>
        <v>-41.449244291069938</v>
      </c>
      <c r="I179" s="312">
        <f t="shared" ref="I179" si="83">H179+I178</f>
        <v>-53.576008820485569</v>
      </c>
      <c r="J179" s="312">
        <f t="shared" ref="J179" si="84">I179+J178</f>
        <v>-65.31487741185083</v>
      </c>
      <c r="K179" s="312">
        <f t="shared" ref="K179" si="85">J179+K178</f>
        <v>-76.665358097321004</v>
      </c>
      <c r="L179" s="312">
        <f t="shared" ref="L179" si="86">K179+L178</f>
        <v>-87.626956596802529</v>
      </c>
      <c r="M179" s="312">
        <f t="shared" ref="M179" si="87">L179+M178</f>
        <v>-98.199176307085381</v>
      </c>
      <c r="N179" s="312">
        <f t="shared" ref="N179" si="88">M179+N178</f>
        <v>-108.38151829092445</v>
      </c>
      <c r="O179" s="312">
        <f t="shared" ref="O179" si="89">N179+O178</f>
        <v>-118.1734812660696</v>
      </c>
      <c r="P179" s="312">
        <f t="shared" ref="P179" si="90">O179+P178</f>
        <v>-127.57456159424409</v>
      </c>
      <c r="Q179" s="312">
        <f t="shared" ref="Q179" si="91">P179+Q178</f>
        <v>-136.58425327007129</v>
      </c>
      <c r="R179" s="312">
        <f t="shared" ref="R179" si="92">Q179+R178</f>
        <v>-145.2020479099493</v>
      </c>
      <c r="S179" s="312">
        <f t="shared" ref="S179" si="93">R179+S178</f>
        <v>-153.42743474087328</v>
      </c>
      <c r="T179" s="312">
        <f t="shared" ref="T179" si="94">S179+T178</f>
        <v>-161.2599005892053</v>
      </c>
      <c r="U179" s="312">
        <f t="shared" ref="U179" si="95">T179+U178</f>
        <v>-168.69892986939129</v>
      </c>
      <c r="V179" s="312">
        <f t="shared" ref="V179" si="96">U179+V178</f>
        <v>-175.7440045726251</v>
      </c>
      <c r="W179" s="312">
        <f t="shared" ref="W179" si="97">V179+W178</f>
        <v>-182.3946042554592</v>
      </c>
      <c r="X179" s="312">
        <f t="shared" ref="X179" si="98">W179+X178</f>
        <v>-188.65020602836182</v>
      </c>
      <c r="Y179" s="312">
        <f t="shared" ref="Y179" si="99">X179+Y178</f>
        <v>-194.51028454422044</v>
      </c>
      <c r="Z179" s="312">
        <f t="shared" ref="Z179" si="100">Y179+Z178</f>
        <v>-193.46346305486927</v>
      </c>
      <c r="AA179" s="312">
        <f t="shared" ref="AA179" si="101">Z179+AA178</f>
        <v>-192.30328212378836</v>
      </c>
      <c r="AB179" s="312">
        <f t="shared" ref="AB179" si="102">AA179+AB178</f>
        <v>-191.02920896160163</v>
      </c>
      <c r="AC179" s="312">
        <f t="shared" ref="AC179" si="103">AB179+AC178</f>
        <v>-189.64070827482283</v>
      </c>
      <c r="AD179" s="312">
        <f t="shared" ref="AD179" si="104">AC179+AD178</f>
        <v>-188.13728627595833</v>
      </c>
      <c r="AE179" s="312">
        <f t="shared" ref="AE179" si="105">AD179+AE178</f>
        <v>-186.55522820241754</v>
      </c>
      <c r="AF179" s="312">
        <f t="shared" ref="AF179" si="106">AE179+AF178</f>
        <v>-184.89416446464946</v>
      </c>
      <c r="AG179" s="312">
        <f t="shared" ref="AG179" si="107">AF179+AG178</f>
        <v>-183.15372373603222</v>
      </c>
      <c r="AH179" s="312">
        <f t="shared" ref="AH179" si="108">AG179+AH178</f>
        <v>-181.33353294470885</v>
      </c>
      <c r="AI179" s="312">
        <f t="shared" ref="AI179" si="109">AH179+AI178</f>
        <v>-179.4332172653846</v>
      </c>
      <c r="AJ179" s="312">
        <f t="shared" ref="AJ179" si="110">AI179+AJ178</f>
        <v>-177.45240011108589</v>
      </c>
      <c r="AK179" s="312">
        <f t="shared" ref="AK179" si="111">AJ179+AK178</f>
        <v>-175.39070312488033</v>
      </c>
      <c r="AL179" s="312">
        <f t="shared" ref="AL179" si="112">AK179+AL178</f>
        <v>-173.24774617155796</v>
      </c>
      <c r="AM179" s="312">
        <f t="shared" ref="AM179" si="113">AL179+AM178</f>
        <v>-171.02314732927334</v>
      </c>
      <c r="AN179" s="312">
        <f t="shared" ref="AN179" si="114">AM179+AN178</f>
        <v>-168.71652288114834</v>
      </c>
      <c r="AO179" s="312">
        <f t="shared" ref="AO179" si="115">AN179+AO178</f>
        <v>-166.32748730683548</v>
      </c>
      <c r="AP179" s="312">
        <f t="shared" ref="AP179" si="116">AO179+AP178</f>
        <v>-163.85565327404171</v>
      </c>
      <c r="AQ179" s="312">
        <f t="shared" ref="AQ179" si="117">AP179+AQ178</f>
        <v>-161.30063163001216</v>
      </c>
      <c r="AR179" s="312">
        <f t="shared" ref="AR179" si="118">AQ179+AR178</f>
        <v>-158.66203139297403</v>
      </c>
      <c r="AS179" s="312">
        <f t="shared" ref="AS179" si="119">AR179+AS178</f>
        <v>-155.9394597435402</v>
      </c>
      <c r="AT179" s="312">
        <f t="shared" ref="AT179" si="120">AS179+AT178</f>
        <v>-153.13252201607236</v>
      </c>
      <c r="AU179" s="312">
        <f t="shared" ref="AU179" si="121">AT179+AU178</f>
        <v>-150.2408216900038</v>
      </c>
      <c r="AV179" s="312">
        <f t="shared" ref="AV179" si="122">AU179+AV178</f>
        <v>-147.26396038112105</v>
      </c>
      <c r="AW179" s="312">
        <f t="shared" ref="AW179" si="123">AV179+AW178</f>
        <v>-144.20153783280492</v>
      </c>
      <c r="AX179" s="312">
        <f t="shared" ref="AX179" si="124">AW179+AX178</f>
        <v>-141.05315190723005</v>
      </c>
      <c r="AY179" s="312">
        <f t="shared" ref="AY179" si="125">AX179+AY178</f>
        <v>-137.81839857652332</v>
      </c>
      <c r="AZ179" s="312">
        <f t="shared" ref="AZ179" si="126">AY179+AZ178</f>
        <v>-134.49687191388065</v>
      </c>
      <c r="BA179" s="312">
        <f t="shared" ref="BA179" si="127">AZ179+BA178</f>
        <v>-131.0881640846419</v>
      </c>
      <c r="BB179" s="312">
        <f t="shared" ref="BB179" si="128">BA179+BB178</f>
        <v>-127.59186533732409</v>
      </c>
      <c r="BC179" s="312">
        <f t="shared" ref="BC179" si="129">BB179+BC178</f>
        <v>-124.00756399461225</v>
      </c>
    </row>
    <row r="180" spans="2:55" s="206" customFormat="1" ht="16.95" customHeight="1" outlineLevel="1" x14ac:dyDescent="0.3">
      <c r="B180" s="206" t="s">
        <v>416</v>
      </c>
      <c r="C180" s="307">
        <f>C175/(1+$D$28)^C32</f>
        <v>4.8392212514567872</v>
      </c>
      <c r="D180" s="307">
        <f t="shared" ref="D180:BC180" si="130">D175/(1+$D$28)^D32</f>
        <v>-2.7970393607294222</v>
      </c>
      <c r="E180" s="307">
        <f t="shared" si="130"/>
        <v>-4.2786590487311527</v>
      </c>
      <c r="F180" s="307">
        <f t="shared" si="130"/>
        <v>-11.879649439304576</v>
      </c>
      <c r="G180" s="307">
        <f t="shared" si="130"/>
        <v>-10.906006799100444</v>
      </c>
      <c r="H180" s="307">
        <f t="shared" si="130"/>
        <v>-10.002791982549189</v>
      </c>
      <c r="I180" s="307">
        <f t="shared" si="130"/>
        <v>-9.1652410943852374</v>
      </c>
      <c r="J180" s="307">
        <f t="shared" si="130"/>
        <v>-8.3888992720018294</v>
      </c>
      <c r="K180" s="307">
        <f t="shared" si="130"/>
        <v>-7.6696012033009708</v>
      </c>
      <c r="L180" s="307">
        <f t="shared" si="130"/>
        <v>-7.0034528475567059</v>
      </c>
      <c r="M180" s="307">
        <f t="shared" si="130"/>
        <v>-6.3868142861625774</v>
      </c>
      <c r="N180" s="307">
        <f t="shared" si="130"/>
        <v>-5.8162836345254885</v>
      </c>
      <c r="O180" s="307">
        <f t="shared" si="130"/>
        <v>-5.2886819504982459</v>
      </c>
      <c r="P180" s="307">
        <f t="shared" si="130"/>
        <v>-4.8010390786272463</v>
      </c>
      <c r="Q180" s="307">
        <f t="shared" si="130"/>
        <v>-4.3505803731452355</v>
      </c>
      <c r="R180" s="307">
        <f t="shared" si="130"/>
        <v>-3.9347142460742965</v>
      </c>
      <c r="S180" s="307">
        <f t="shared" si="130"/>
        <v>-3.5510204900355498</v>
      </c>
      <c r="T180" s="307">
        <f t="shared" si="130"/>
        <v>-3.1972393284001099</v>
      </c>
      <c r="U180" s="307">
        <f t="shared" si="130"/>
        <v>-2.8712611482730175</v>
      </c>
      <c r="V180" s="307">
        <f t="shared" si="130"/>
        <v>-2.5711168744885309</v>
      </c>
      <c r="W180" s="307">
        <f t="shared" si="130"/>
        <v>-2.2949689453212225</v>
      </c>
      <c r="X180" s="307">
        <f t="shared" si="130"/>
        <v>-2.0411028529927497</v>
      </c>
      <c r="Y180" s="307">
        <f t="shared" si="130"/>
        <v>-1.8079192142872489</v>
      </c>
      <c r="Z180" s="307">
        <f t="shared" si="130"/>
        <v>0.30537115000225368</v>
      </c>
      <c r="AA180" s="307">
        <f t="shared" si="130"/>
        <v>0.3200080387288099</v>
      </c>
      <c r="AB180" s="307">
        <f t="shared" si="130"/>
        <v>0.33228391782324229</v>
      </c>
      <c r="AC180" s="307">
        <f t="shared" si="130"/>
        <v>0.34240558787550818</v>
      </c>
      <c r="AD180" s="307">
        <f t="shared" si="130"/>
        <v>0.35055441020044048</v>
      </c>
      <c r="AE180" s="307">
        <f t="shared" si="130"/>
        <v>0.34880021627552366</v>
      </c>
      <c r="AF180" s="307">
        <f t="shared" si="130"/>
        <v>0.34627442066285746</v>
      </c>
      <c r="AG180" s="307">
        <f t="shared" si="130"/>
        <v>0.3430624158235252</v>
      </c>
      <c r="AH180" s="307">
        <f t="shared" si="130"/>
        <v>0.33924277447838852</v>
      </c>
      <c r="AI180" s="307">
        <f t="shared" si="130"/>
        <v>0.33488772951029355</v>
      </c>
      <c r="AJ180" s="307">
        <f t="shared" si="130"/>
        <v>0.33006362230406044</v>
      </c>
      <c r="AK180" s="307">
        <f t="shared" si="130"/>
        <v>0.32483132151455157</v>
      </c>
      <c r="AL180" s="307">
        <f t="shared" si="130"/>
        <v>0.31924661413115107</v>
      </c>
      <c r="AM180" s="307">
        <f t="shared" si="130"/>
        <v>0.31336057059236105</v>
      </c>
      <c r="AN180" s="307">
        <f t="shared" si="130"/>
        <v>0.30721988559643693</v>
      </c>
      <c r="AO180" s="307">
        <f t="shared" si="130"/>
        <v>0.30086719615272611</v>
      </c>
      <c r="AP180" s="307">
        <f t="shared" si="130"/>
        <v>0.29434137832318696</v>
      </c>
      <c r="AQ180" s="307">
        <f t="shared" si="130"/>
        <v>0.28767782401411918</v>
      </c>
      <c r="AR180" s="307">
        <f t="shared" si="130"/>
        <v>0.28090869909410643</v>
      </c>
      <c r="AS180" s="307">
        <f t="shared" si="130"/>
        <v>0.27406318403517888</v>
      </c>
      <c r="AT180" s="307">
        <f t="shared" si="130"/>
        <v>0.26716769820003206</v>
      </c>
      <c r="AU180" s="307">
        <f t="shared" si="130"/>
        <v>0.26024610882841226</v>
      </c>
      <c r="AV180" s="307">
        <f t="shared" si="130"/>
        <v>0.25331992571032513</v>
      </c>
      <c r="AW180" s="307">
        <f t="shared" si="130"/>
        <v>0.24640848247218161</v>
      </c>
      <c r="AX180" s="307">
        <f t="shared" si="130"/>
        <v>0.23952910534426347</v>
      </c>
      <c r="AY180" s="307">
        <f t="shared" si="130"/>
        <v>0.23269727022359793</v>
      </c>
      <c r="AZ180" s="307">
        <f t="shared" si="130"/>
        <v>0.22592674879539637</v>
      </c>
      <c r="BA180" s="307">
        <f t="shared" si="130"/>
        <v>0.21922974442835763</v>
      </c>
      <c r="BB180" s="307">
        <f t="shared" si="130"/>
        <v>0.21261701851420356</v>
      </c>
      <c r="BC180" s="307">
        <f t="shared" si="130"/>
        <v>0.20609800787963725</v>
      </c>
    </row>
    <row r="181" spans="2:55" s="206" customFormat="1" ht="16.95" customHeight="1" outlineLevel="1" x14ac:dyDescent="0.3">
      <c r="B181" s="300" t="s">
        <v>417</v>
      </c>
      <c r="C181" s="307">
        <f>C180</f>
        <v>4.8392212514567872</v>
      </c>
      <c r="D181" s="312">
        <f t="shared" ref="D181" si="131">C181+D180</f>
        <v>2.042181890727365</v>
      </c>
      <c r="E181" s="312">
        <f t="shared" ref="E181" si="132">D181+E180</f>
        <v>-2.2364771580037877</v>
      </c>
      <c r="F181" s="312">
        <f t="shared" ref="F181" si="133">E181+F180</f>
        <v>-14.116126597308362</v>
      </c>
      <c r="G181" s="312">
        <f t="shared" ref="G181" si="134">F181+G180</f>
        <v>-25.022133396408805</v>
      </c>
      <c r="H181" s="312">
        <f t="shared" ref="H181" si="135">G181+H180</f>
        <v>-35.024925378957995</v>
      </c>
      <c r="I181" s="312">
        <f t="shared" ref="I181" si="136">H181+I180</f>
        <v>-44.190166473343233</v>
      </c>
      <c r="J181" s="312">
        <f t="shared" ref="J181" si="137">I181+J180</f>
        <v>-52.579065745345062</v>
      </c>
      <c r="K181" s="312">
        <f t="shared" ref="K181" si="138">J181+K180</f>
        <v>-60.248666948646033</v>
      </c>
      <c r="L181" s="312">
        <f t="shared" ref="L181" si="139">K181+L180</f>
        <v>-67.252119796202734</v>
      </c>
      <c r="M181" s="312">
        <f t="shared" ref="M181" si="140">L181+M180</f>
        <v>-73.63893408236531</v>
      </c>
      <c r="N181" s="312">
        <f t="shared" ref="N181" si="141">M181+N180</f>
        <v>-79.4552177168908</v>
      </c>
      <c r="O181" s="312">
        <f t="shared" ref="O181" si="142">N181+O180</f>
        <v>-84.743899667389044</v>
      </c>
      <c r="P181" s="312">
        <f t="shared" ref="P181" si="143">O181+P180</f>
        <v>-89.544938746016285</v>
      </c>
      <c r="Q181" s="312">
        <f t="shared" ref="Q181" si="144">P181+Q180</f>
        <v>-93.89551911916152</v>
      </c>
      <c r="R181" s="312">
        <f t="shared" ref="R181" si="145">Q181+R180</f>
        <v>-97.830233365235813</v>
      </c>
      <c r="S181" s="312">
        <f t="shared" ref="S181" si="146">R181+S180</f>
        <v>-101.38125385527137</v>
      </c>
      <c r="T181" s="312">
        <f t="shared" ref="T181" si="147">S181+T180</f>
        <v>-104.57849318367148</v>
      </c>
      <c r="U181" s="312">
        <f t="shared" ref="U181" si="148">T181+U180</f>
        <v>-107.4497543319445</v>
      </c>
      <c r="V181" s="312">
        <f t="shared" ref="V181" si="149">U181+V180</f>
        <v>-110.02087120643303</v>
      </c>
      <c r="W181" s="312">
        <f t="shared" ref="W181" si="150">V181+W180</f>
        <v>-112.31584015175424</v>
      </c>
      <c r="X181" s="312">
        <f t="shared" ref="X181" si="151">W181+X180</f>
        <v>-114.356943004747</v>
      </c>
      <c r="Y181" s="312">
        <f t="shared" ref="Y181" si="152">X181+Y180</f>
        <v>-116.16486221903425</v>
      </c>
      <c r="Z181" s="312">
        <f t="shared" ref="Z181" si="153">Y181+Z180</f>
        <v>-115.85949106903199</v>
      </c>
      <c r="AA181" s="312">
        <f t="shared" ref="AA181" si="154">Z181+AA180</f>
        <v>-115.53948303030317</v>
      </c>
      <c r="AB181" s="312">
        <f t="shared" ref="AB181" si="155">AA181+AB180</f>
        <v>-115.20719911247993</v>
      </c>
      <c r="AC181" s="312">
        <f t="shared" ref="AC181" si="156">AB181+AC180</f>
        <v>-114.86479352460442</v>
      </c>
      <c r="AD181" s="312">
        <f t="shared" ref="AD181" si="157">AC181+AD180</f>
        <v>-114.51423911440398</v>
      </c>
      <c r="AE181" s="312">
        <f t="shared" ref="AE181" si="158">AD181+AE180</f>
        <v>-114.16543889812846</v>
      </c>
      <c r="AF181" s="312">
        <f t="shared" ref="AF181" si="159">AE181+AF180</f>
        <v>-113.81916447746561</v>
      </c>
      <c r="AG181" s="312">
        <f t="shared" ref="AG181" si="160">AF181+AG180</f>
        <v>-113.47610206164208</v>
      </c>
      <c r="AH181" s="312">
        <f t="shared" ref="AH181" si="161">AG181+AH180</f>
        <v>-113.13685928716369</v>
      </c>
      <c r="AI181" s="312">
        <f t="shared" ref="AI181" si="162">AH181+AI180</f>
        <v>-112.80197155765339</v>
      </c>
      <c r="AJ181" s="312">
        <f t="shared" ref="AJ181" si="163">AI181+AJ180</f>
        <v>-112.47190793534932</v>
      </c>
      <c r="AK181" s="312">
        <f t="shared" ref="AK181" si="164">AJ181+AK180</f>
        <v>-112.14707661383477</v>
      </c>
      <c r="AL181" s="312">
        <f t="shared" ref="AL181" si="165">AK181+AL180</f>
        <v>-111.82782999970362</v>
      </c>
      <c r="AM181" s="312">
        <f t="shared" ref="AM181" si="166">AL181+AM180</f>
        <v>-111.51446942911126</v>
      </c>
      <c r="AN181" s="312">
        <f t="shared" ref="AN181" si="167">AM181+AN180</f>
        <v>-111.20724954351482</v>
      </c>
      <c r="AO181" s="312">
        <f t="shared" ref="AO181" si="168">AN181+AO180</f>
        <v>-110.9063823473621</v>
      </c>
      <c r="AP181" s="312">
        <f t="shared" ref="AP181" si="169">AO181+AP180</f>
        <v>-110.61204096903892</v>
      </c>
      <c r="AQ181" s="312">
        <f t="shared" ref="AQ181" si="170">AP181+AQ180</f>
        <v>-110.32436314502479</v>
      </c>
      <c r="AR181" s="312">
        <f t="shared" ref="AR181" si="171">AQ181+AR180</f>
        <v>-110.04345444593068</v>
      </c>
      <c r="AS181" s="312">
        <f t="shared" ref="AS181" si="172">AR181+AS180</f>
        <v>-109.76939126189549</v>
      </c>
      <c r="AT181" s="312">
        <f t="shared" ref="AT181" si="173">AS181+AT180</f>
        <v>-109.50222356369547</v>
      </c>
      <c r="AU181" s="312">
        <f t="shared" ref="AU181" si="174">AT181+AU180</f>
        <v>-109.24197745486705</v>
      </c>
      <c r="AV181" s="312">
        <f t="shared" ref="AV181" si="175">AU181+AV180</f>
        <v>-108.98865752915673</v>
      </c>
      <c r="AW181" s="312">
        <f t="shared" ref="AW181" si="176">AV181+AW180</f>
        <v>-108.74224904668455</v>
      </c>
      <c r="AX181" s="312">
        <f t="shared" ref="AX181" si="177">AW181+AX180</f>
        <v>-108.50271994134029</v>
      </c>
      <c r="AY181" s="312">
        <f t="shared" ref="AY181" si="178">AX181+AY180</f>
        <v>-108.27002267111669</v>
      </c>
      <c r="AZ181" s="312">
        <f t="shared" ref="AZ181" si="179">AY181+AZ180</f>
        <v>-108.04409592232129</v>
      </c>
      <c r="BA181" s="312">
        <f t="shared" ref="BA181" si="180">AZ181+BA180</f>
        <v>-107.82486617789293</v>
      </c>
      <c r="BB181" s="312">
        <f t="shared" ref="BB181" si="181">BA181+BB180</f>
        <v>-107.61224915937872</v>
      </c>
      <c r="BC181" s="312">
        <f t="shared" ref="BC181" si="182">BB181+BC180</f>
        <v>-107.40615115149909</v>
      </c>
    </row>
    <row r="182" spans="2:55" s="206" customFormat="1" ht="16.95" customHeight="1" outlineLevel="1" x14ac:dyDescent="0.3">
      <c r="B182" s="300" t="s">
        <v>418</v>
      </c>
      <c r="C182" s="307">
        <f t="shared" ref="C182:AH182" si="183">C167/(1+$C$28)^C32</f>
        <v>36.285943552256526</v>
      </c>
      <c r="D182" s="307">
        <f t="shared" si="183"/>
        <v>46.571754115186337</v>
      </c>
      <c r="E182" s="307">
        <f t="shared" si="183"/>
        <v>41.934880694798551</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1</v>
      </c>
      <c r="AL183" s="322">
        <f t="shared" si="186"/>
        <v>1</v>
      </c>
      <c r="AM183" s="322">
        <f t="shared" si="186"/>
        <v>1</v>
      </c>
      <c r="AN183" s="322">
        <f t="shared" si="186"/>
        <v>1</v>
      </c>
      <c r="AO183" s="322">
        <f t="shared" si="186"/>
        <v>1</v>
      </c>
      <c r="AP183" s="322">
        <f t="shared" si="186"/>
        <v>1</v>
      </c>
      <c r="AQ183" s="322">
        <f t="shared" si="186"/>
        <v>1</v>
      </c>
      <c r="AR183" s="322">
        <f t="shared" si="186"/>
        <v>1</v>
      </c>
      <c r="AS183" s="322">
        <f t="shared" si="186"/>
        <v>1</v>
      </c>
      <c r="AT183" s="322">
        <f t="shared" si="186"/>
        <v>1</v>
      </c>
      <c r="AU183" s="322">
        <f t="shared" si="186"/>
        <v>1</v>
      </c>
      <c r="AV183" s="322">
        <f t="shared" si="186"/>
        <v>1</v>
      </c>
      <c r="AW183" s="322">
        <f t="shared" si="186"/>
        <v>1</v>
      </c>
      <c r="AX183" s="322">
        <f t="shared" si="186"/>
        <v>1</v>
      </c>
      <c r="AY183" s="322">
        <f t="shared" si="186"/>
        <v>1</v>
      </c>
      <c r="AZ183" s="322">
        <f t="shared" si="186"/>
        <v>1</v>
      </c>
      <c r="BA183" s="322">
        <f t="shared" si="186"/>
        <v>1</v>
      </c>
      <c r="BB183" s="322">
        <f t="shared" si="186"/>
        <v>1</v>
      </c>
      <c r="BC183" s="322">
        <f t="shared" si="186"/>
        <v>1</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1.1746641375898577</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opLeftCell="A13" zoomScale="75" zoomScaleNormal="75" workbookViewId="0">
      <selection activeCell="C23" sqref="C23"/>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421" t="str">
        <f>'R&amp;C-Painel de Controle'!G2</f>
        <v>CIRSOP - Consórcio RSU Oeste Paulista</v>
      </c>
      <c r="D2" s="2422"/>
      <c r="E2" s="2422"/>
      <c r="F2" s="2422"/>
      <c r="G2" s="2422"/>
      <c r="H2" s="2423"/>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250</v>
      </c>
      <c r="D4" s="1891" t="str">
        <f>D104</f>
        <v>t/d</v>
      </c>
      <c r="E4" s="1892"/>
      <c r="F4" s="1892"/>
      <c r="G4" s="1892"/>
      <c r="H4" s="1893"/>
      <c r="I4" s="1192"/>
    </row>
    <row r="5" spans="1:60" ht="19.95" customHeight="1" x14ac:dyDescent="0.3">
      <c r="B5" s="1894" t="s">
        <v>1119</v>
      </c>
      <c r="C5" s="1895">
        <f>'R&amp;C-Painel de Controle'!D33</f>
        <v>293.71821446670435</v>
      </c>
      <c r="D5" s="1896" t="s">
        <v>342</v>
      </c>
      <c r="E5" s="1897"/>
      <c r="F5" s="1897"/>
      <c r="G5" s="1897"/>
      <c r="H5" s="1898"/>
      <c r="I5" s="1192"/>
    </row>
    <row r="6" spans="1:60" s="1998" customFormat="1" ht="19.95" customHeight="1" x14ac:dyDescent="0.3">
      <c r="A6" s="383"/>
      <c r="B6" s="1894" t="s">
        <v>1120</v>
      </c>
      <c r="C6" s="1895">
        <f>'R&amp;C-Painel de Controle'!H33</f>
        <v>314.66246540689212</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9.611299999999999E-2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424" t="s">
        <v>1092</v>
      </c>
      <c r="C10" s="2425"/>
      <c r="D10" s="2428" t="s">
        <v>1122</v>
      </c>
      <c r="E10" s="2429"/>
      <c r="F10" s="2429"/>
      <c r="G10" s="2429"/>
      <c r="H10" s="2430"/>
      <c r="J10" s="1842" t="s">
        <v>1089</v>
      </c>
      <c r="K10" s="1842" t="s">
        <v>1087</v>
      </c>
      <c r="L10" s="1842" t="s">
        <v>1090</v>
      </c>
      <c r="M10" s="1842" t="s">
        <v>1088</v>
      </c>
      <c r="AI10" s="1734"/>
    </row>
    <row r="11" spans="1:60" s="1079" customFormat="1" ht="19.95" customHeight="1" thickBot="1" x14ac:dyDescent="0.35">
      <c r="A11" s="1734"/>
      <c r="B11" s="2426"/>
      <c r="C11" s="2427"/>
      <c r="D11" s="2431"/>
      <c r="E11" s="2432"/>
      <c r="F11" s="2432"/>
      <c r="G11" s="2432"/>
      <c r="H11" s="2433"/>
      <c r="AI11" s="1734"/>
    </row>
    <row r="12" spans="1:60" ht="4.95" customHeight="1" thickTop="1" thickBot="1" x14ac:dyDescent="0.35"/>
    <row r="13" spans="1:60" s="42" customFormat="1" ht="25.2" customHeight="1" thickTop="1" thickBot="1" x14ac:dyDescent="0.35">
      <c r="A13" s="1740"/>
      <c r="B13" s="2438" t="s">
        <v>1084</v>
      </c>
      <c r="C13" s="2439"/>
      <c r="D13" s="2439"/>
      <c r="E13" s="2439"/>
      <c r="F13" s="2439"/>
      <c r="G13" s="2439"/>
      <c r="H13" s="2440"/>
      <c r="I13" s="1783"/>
      <c r="J13" s="1783"/>
      <c r="AI13" s="1740"/>
    </row>
    <row r="14" spans="1:60" s="860" customFormat="1" ht="15"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customHeight="1" outlineLevel="1" x14ac:dyDescent="0.3">
      <c r="A15" s="2420"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customHeight="1" outlineLevel="1" x14ac:dyDescent="0.3">
      <c r="A16" s="2420"/>
      <c r="B16" s="1792" t="str">
        <f>'C-FCL Real'!B35</f>
        <v>Dados Quantitativos RSU</v>
      </c>
      <c r="C16" s="1807">
        <f>SUMIF($D$15:$BG$15,1,D16:BG16)</f>
        <v>2935388.259928742</v>
      </c>
      <c r="D16" s="1802">
        <f>'C-FCL Real'!C35</f>
        <v>78000</v>
      </c>
      <c r="E16" s="1787">
        <f>'C-FCL Real'!D35</f>
        <v>78366.599999999991</v>
      </c>
      <c r="F16" s="1787">
        <f>'C-FCL Real'!E35</f>
        <v>78734.923019999987</v>
      </c>
      <c r="G16" s="1787">
        <f>'C-FCL Real'!F35</f>
        <v>79104.977158193986</v>
      </c>
      <c r="H16" s="1787">
        <f>'C-FCL Real'!G35</f>
        <v>79476.770550837493</v>
      </c>
      <c r="I16" s="1787">
        <f>'C-FCL Real'!H35</f>
        <v>79850.311372426426</v>
      </c>
      <c r="J16" s="1787">
        <f>'C-FCL Real'!I35</f>
        <v>80225.607835876828</v>
      </c>
      <c r="K16" s="1787">
        <f>'C-FCL Real'!J35</f>
        <v>80602.668192705445</v>
      </c>
      <c r="L16" s="1787">
        <f>'C-FCL Real'!K35</f>
        <v>80981.500733211156</v>
      </c>
      <c r="M16" s="1787">
        <f>'C-FCL Real'!L35</f>
        <v>81362.113786657239</v>
      </c>
      <c r="N16" s="1787">
        <f>'C-FCL Real'!M35</f>
        <v>81744.515721454518</v>
      </c>
      <c r="O16" s="1787">
        <f>'C-FCL Real'!N35</f>
        <v>82128.714945345346</v>
      </c>
      <c r="P16" s="1787">
        <f>'C-FCL Real'!O35</f>
        <v>82514.719905588456</v>
      </c>
      <c r="Q16" s="1787">
        <f>'C-FCL Real'!P35</f>
        <v>82902.539089144717</v>
      </c>
      <c r="R16" s="1787">
        <f>'C-FCL Real'!Q35</f>
        <v>83292.18102286369</v>
      </c>
      <c r="S16" s="1787">
        <f>'C-FCL Real'!O35</f>
        <v>82514.719905588456</v>
      </c>
      <c r="T16" s="1787">
        <f>'C-FCL Real'!P35</f>
        <v>82902.539089144717</v>
      </c>
      <c r="U16" s="1787">
        <f>'C-FCL Real'!Q35</f>
        <v>83292.18102286369</v>
      </c>
      <c r="V16" s="1787">
        <f>'C-FCL Real'!R35</f>
        <v>83683.654273671142</v>
      </c>
      <c r="W16" s="1787">
        <f>'C-FCL Real'!S35</f>
        <v>84076.967448757394</v>
      </c>
      <c r="X16" s="1787">
        <f>'C-FCL Real'!T35</f>
        <v>84472.129195766553</v>
      </c>
      <c r="Y16" s="1787">
        <f>'C-FCL Real'!U35</f>
        <v>84869.148202986646</v>
      </c>
      <c r="Z16" s="1787">
        <f>'C-FCL Real'!V35</f>
        <v>85268.033199540674</v>
      </c>
      <c r="AA16" s="1787">
        <f>'C-FCL Real'!W35</f>
        <v>85668.792955578509</v>
      </c>
      <c r="AB16" s="1787">
        <f>'C-FCL Real'!X35</f>
        <v>86071.436282469716</v>
      </c>
      <c r="AC16" s="1787">
        <f>'C-FCL Real'!Y35</f>
        <v>86475.972032997321</v>
      </c>
      <c r="AD16" s="1787">
        <f>'C-FCL Real'!Z35</f>
        <v>86882.409101552403</v>
      </c>
      <c r="AE16" s="1787">
        <f>'C-FCL Real'!AA35</f>
        <v>87290.756424329695</v>
      </c>
      <c r="AF16" s="1787">
        <f>'C-FCL Real'!AB35</f>
        <v>87701.022979524045</v>
      </c>
      <c r="AG16" s="1787">
        <f>'C-FCL Real'!AC35</f>
        <v>88113.217787527799</v>
      </c>
      <c r="AH16" s="1787">
        <f>'C-FCL Real'!AD35</f>
        <v>88527.349911129175</v>
      </c>
      <c r="AI16" s="1787">
        <f>'C-FCL Real'!AE35</f>
        <v>88943.428455711473</v>
      </c>
      <c r="AJ16" s="1787">
        <f>'C-FCL Real'!AF35</f>
        <v>89361.462569453317</v>
      </c>
      <c r="AK16" s="1787">
        <f>'C-FCL Real'!AG35</f>
        <v>89781.461443529741</v>
      </c>
      <c r="AL16" s="1787">
        <f>'C-FCL Real'!AH35</f>
        <v>90203.434312314319</v>
      </c>
      <c r="AM16" s="1787">
        <f>'C-FCL Real'!AI35</f>
        <v>90627.390453582193</v>
      </c>
      <c r="AN16" s="1787">
        <f>'C-FCL Real'!AJ35</f>
        <v>91053.339188714017</v>
      </c>
      <c r="AO16" s="1787">
        <f>'C-FCL Real'!AK35</f>
        <v>91481.289882900965</v>
      </c>
      <c r="AP16" s="1787">
        <f>'C-FCL Real'!AL35</f>
        <v>91911.251945350596</v>
      </c>
      <c r="AQ16" s="1787">
        <f>'C-FCL Real'!AM35</f>
        <v>92343.23482949374</v>
      </c>
      <c r="AR16" s="1787">
        <f>'C-FCL Real'!AN35</f>
        <v>92777.248033192358</v>
      </c>
      <c r="AS16" s="1787">
        <f>'C-FCL Real'!AO35</f>
        <v>93213.301098948359</v>
      </c>
      <c r="AT16" s="1787">
        <f>'C-FCL Real'!AP35</f>
        <v>93651.403614113413</v>
      </c>
      <c r="AU16" s="1787">
        <f>'C-FCL Real'!AQ35</f>
        <v>94091.565211099733</v>
      </c>
      <c r="AV16" s="1787">
        <f>'C-FCL Real'!AR35</f>
        <v>94533.795567591893</v>
      </c>
      <c r="AW16" s="1787">
        <f>'C-FCL Real'!AS35</f>
        <v>94978.104406759565</v>
      </c>
      <c r="AX16" s="1787">
        <f>'C-FCL Real'!AT35</f>
        <v>95424.501497471327</v>
      </c>
      <c r="AY16" s="1787">
        <f>'C-FCL Real'!AU35</f>
        <v>95872.996654509436</v>
      </c>
      <c r="AZ16" s="1787">
        <f>'C-FCL Real'!AV35</f>
        <v>96323.599738785619</v>
      </c>
      <c r="BA16" s="1787">
        <f>'C-FCL Real'!AW35</f>
        <v>96776.32065755791</v>
      </c>
      <c r="BB16" s="1787">
        <f>'C-FCL Real'!AX35</f>
        <v>97231.16936464842</v>
      </c>
      <c r="BC16" s="1787">
        <f>'C-FCL Real'!AY35</f>
        <v>97688.155860662257</v>
      </c>
      <c r="BD16" s="1787">
        <f>'C-FCL Real'!AZ35</f>
        <v>98147.290193207358</v>
      </c>
      <c r="BE16" s="1787">
        <f>'C-FCL Real'!BA35</f>
        <v>98608.582457115423</v>
      </c>
      <c r="BF16" s="1787">
        <f>'C-FCL Real'!BB35</f>
        <v>99072.042794663852</v>
      </c>
      <c r="BG16" s="1787">
        <f>'C-FCL Real'!BC35</f>
        <v>99537.681395798762</v>
      </c>
      <c r="BH16" s="1787">
        <f>'C-FCL Real'!BD35</f>
        <v>0</v>
      </c>
    </row>
    <row r="17" spans="1:60" ht="15"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customHeight="1" outlineLevel="1" x14ac:dyDescent="0.3">
      <c r="A18" s="1823">
        <f>C18*1000000/$C$16</f>
        <v>67.023056850805588</v>
      </c>
      <c r="B18" s="1794" t="str">
        <f>'C-FCL Real'!B63</f>
        <v>Dados de Capex</v>
      </c>
      <c r="C18" s="1809">
        <f>SUMIF($D$15:$BG$15,1,D18:BG18)</f>
        <v>196.73869422439137</v>
      </c>
      <c r="D18" s="1804">
        <f>'C-FCL Real'!C63</f>
        <v>51.837062217509327</v>
      </c>
      <c r="E18" s="51">
        <f>'C-FCL Real'!D63</f>
        <v>72.92557874065605</v>
      </c>
      <c r="F18" s="51">
        <f>'C-FCL Real'!E63</f>
        <v>71.976053266225989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customHeight="1" outlineLevel="1" x14ac:dyDescent="0.3">
      <c r="A19" s="1823">
        <f>C19*1000000/$C$16</f>
        <v>61.146119835095099</v>
      </c>
      <c r="B19" s="1847" t="s">
        <v>1008</v>
      </c>
      <c r="C19" s="1808">
        <f>SUMIF($D$15:$BG$15,1,D19:BG19)</f>
        <v>179.48760230413413</v>
      </c>
      <c r="D19" s="1804">
        <f t="shared" ref="D19:AJ19" si="0">NPV($C$8,D18:D18)</f>
        <v>47.291713735271209</v>
      </c>
      <c r="E19" s="51">
        <f t="shared" si="0"/>
        <v>66.531077307409049</v>
      </c>
      <c r="F19" s="51">
        <f t="shared" si="0"/>
        <v>65.664811261453877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customHeight="1" outlineLevel="1" x14ac:dyDescent="0.3">
      <c r="A20" s="1823"/>
      <c r="B20" s="1192"/>
      <c r="C20" s="2104">
        <f>C18*1000000/(C16/C43)</f>
        <v>2345.8069897781957</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customHeight="1" outlineLevel="1" x14ac:dyDescent="0.3">
      <c r="A21" s="1823">
        <f>C21*1000000/$C$16</f>
        <v>268.57274922607894</v>
      </c>
      <c r="B21" s="1794" t="str">
        <f>'C-FCL Real'!B119</f>
        <v>Dados de Opex + Gestão do Contrato</v>
      </c>
      <c r="C21" s="1809">
        <f>SUMIF($D$15:$BG$15,1,D21:BG21)</f>
        <v>788.36529501501821</v>
      </c>
      <c r="D21" s="1804">
        <f>'C-FCL Real'!C119</f>
        <v>2.5100458750000003</v>
      </c>
      <c r="E21" s="51">
        <f>'C-FCL Real'!D119</f>
        <v>2.5100458750000003</v>
      </c>
      <c r="F21" s="51">
        <f>'C-FCL Real'!E119</f>
        <v>2.5100458750000003</v>
      </c>
      <c r="G21" s="51">
        <f>'C-FCL Real'!F119</f>
        <v>24.401098668438074</v>
      </c>
      <c r="H21" s="51">
        <f>'C-FCL Real'!G119</f>
        <v>24.401098668438074</v>
      </c>
      <c r="I21" s="51">
        <f>'C-FCL Real'!H119</f>
        <v>24.401098668438074</v>
      </c>
      <c r="J21" s="51">
        <f>'C-FCL Real'!I119</f>
        <v>24.401098668438074</v>
      </c>
      <c r="K21" s="51">
        <f>'C-FCL Real'!J119</f>
        <v>24.401098668438074</v>
      </c>
      <c r="L21" s="51">
        <f>'C-FCL Real'!K119</f>
        <v>24.401098668438074</v>
      </c>
      <c r="M21" s="51">
        <f>'C-FCL Real'!L119</f>
        <v>24.401098668438074</v>
      </c>
      <c r="N21" s="51">
        <f>'C-FCL Real'!M119</f>
        <v>24.401098668438074</v>
      </c>
      <c r="O21" s="51">
        <f>'C-FCL Real'!N119</f>
        <v>24.401098668438074</v>
      </c>
      <c r="P21" s="51">
        <f>'C-FCL Real'!O119</f>
        <v>24.401098668438074</v>
      </c>
      <c r="Q21" s="51">
        <f>'C-FCL Real'!P119</f>
        <v>24.401098668438074</v>
      </c>
      <c r="R21" s="51">
        <f>'C-FCL Real'!Q119</f>
        <v>24.401098668438074</v>
      </c>
      <c r="S21" s="51">
        <f>'C-FCL Real'!O119</f>
        <v>24.401098668438074</v>
      </c>
      <c r="T21" s="51">
        <f>'C-FCL Real'!P119</f>
        <v>24.401098668438074</v>
      </c>
      <c r="U21" s="51">
        <f>'C-FCL Real'!Q119</f>
        <v>24.401098668438074</v>
      </c>
      <c r="V21" s="51">
        <f>'C-FCL Real'!R119</f>
        <v>24.401098668438074</v>
      </c>
      <c r="W21" s="51">
        <f>'C-FCL Real'!S119</f>
        <v>24.401098668438074</v>
      </c>
      <c r="X21" s="51">
        <f>'C-FCL Real'!T119</f>
        <v>24.401098668438074</v>
      </c>
      <c r="Y21" s="51">
        <f>'C-FCL Real'!U119</f>
        <v>24.401098668438074</v>
      </c>
      <c r="Z21" s="51">
        <f>'C-FCL Real'!V119</f>
        <v>24.401098668438074</v>
      </c>
      <c r="AA21" s="51">
        <f>'C-FCL Real'!W119</f>
        <v>24.401098668438074</v>
      </c>
      <c r="AB21" s="51">
        <f>'C-FCL Real'!X119</f>
        <v>24.401098668438074</v>
      </c>
      <c r="AC21" s="51">
        <f>'C-FCL Real'!Y119</f>
        <v>24.401098668438074</v>
      </c>
      <c r="AD21" s="51">
        <f>'C-FCL Real'!Z119</f>
        <v>24.401098668438074</v>
      </c>
      <c r="AE21" s="51">
        <f>'C-FCL Real'!AA119</f>
        <v>24.401098668438074</v>
      </c>
      <c r="AF21" s="51">
        <f>'C-FCL Real'!AB119</f>
        <v>24.401098668438074</v>
      </c>
      <c r="AG21" s="51">
        <f>'C-FCL Real'!AC119</f>
        <v>24.401098668438074</v>
      </c>
      <c r="AH21" s="51">
        <f>'C-FCL Real'!AD119</f>
        <v>24.401098668438074</v>
      </c>
      <c r="AI21" s="51">
        <f>'C-FCL Real'!AE119</f>
        <v>24.401098668438074</v>
      </c>
      <c r="AJ21" s="1739">
        <f>'C-FCL Real'!AF119</f>
        <v>24.401098668438074</v>
      </c>
      <c r="AK21" s="51">
        <f>'C-FCL Real'!AG119</f>
        <v>24.401098668438074</v>
      </c>
      <c r="AL21" s="51">
        <f>'C-FCL Real'!AH119</f>
        <v>24.401098668438074</v>
      </c>
      <c r="AM21" s="51">
        <f>'C-FCL Real'!AI119</f>
        <v>24.401098668438074</v>
      </c>
      <c r="AN21" s="51">
        <f>'C-FCL Real'!AJ119</f>
        <v>24.401098668438074</v>
      </c>
      <c r="AO21" s="51">
        <f>'C-FCL Real'!AK119</f>
        <v>24.401098668438074</v>
      </c>
      <c r="AP21" s="51">
        <f>'C-FCL Real'!AL119</f>
        <v>24.401098668438074</v>
      </c>
      <c r="AQ21" s="51">
        <f>'C-FCL Real'!AM119</f>
        <v>24.401098668438074</v>
      </c>
      <c r="AR21" s="51">
        <f>'C-FCL Real'!AN119</f>
        <v>24.401098668438074</v>
      </c>
      <c r="AS21" s="51">
        <f>'C-FCL Real'!AO119</f>
        <v>24.401098668438074</v>
      </c>
      <c r="AT21" s="51">
        <f>'C-FCL Real'!AP119</f>
        <v>24.401098668438074</v>
      </c>
      <c r="AU21" s="51">
        <f>'C-FCL Real'!AQ119</f>
        <v>24.401098668438074</v>
      </c>
      <c r="AV21" s="51">
        <f>'C-FCL Real'!AR119</f>
        <v>24.401098668438074</v>
      </c>
      <c r="AW21" s="51">
        <f>'C-FCL Real'!AS119</f>
        <v>24.401098668438074</v>
      </c>
      <c r="AX21" s="51">
        <f>'C-FCL Real'!AT119</f>
        <v>24.401098668438074</v>
      </c>
      <c r="AY21" s="51">
        <f>'C-FCL Real'!AU119</f>
        <v>24.401098668438074</v>
      </c>
      <c r="AZ21" s="51">
        <f>'C-FCL Real'!AV119</f>
        <v>24.401098668438074</v>
      </c>
      <c r="BA21" s="51">
        <f>'C-FCL Real'!AW119</f>
        <v>24.401098668438074</v>
      </c>
      <c r="BB21" s="51">
        <f>'C-FCL Real'!AX119</f>
        <v>24.401098668438074</v>
      </c>
      <c r="BC21" s="51">
        <f>'C-FCL Real'!AY119</f>
        <v>24.401098668438074</v>
      </c>
      <c r="BD21" s="51">
        <f>'C-FCL Real'!AZ119</f>
        <v>24.401098668438074</v>
      </c>
      <c r="BE21" s="51">
        <f>'C-FCL Real'!BA119</f>
        <v>24.401098668438074</v>
      </c>
      <c r="BF21" s="51">
        <f>'C-FCL Real'!BB119</f>
        <v>24.401098668438074</v>
      </c>
      <c r="BG21" s="51">
        <f>'C-FCL Real'!BC119</f>
        <v>24.401098668438074</v>
      </c>
      <c r="BH21" s="51">
        <f>'C-FCL Real'!BD119</f>
        <v>0</v>
      </c>
    </row>
    <row r="22" spans="1:60" ht="15" customHeight="1" outlineLevel="1" x14ac:dyDescent="0.3">
      <c r="A22" s="1823">
        <f>C22*1000000/$C$16</f>
        <v>229.85520959422598</v>
      </c>
      <c r="B22" s="1847" t="s">
        <v>1009</v>
      </c>
      <c r="C22" s="1808">
        <f>SUMIF($D$15:$BG$15,1,D22:BG22)</f>
        <v>674.71428372635125</v>
      </c>
      <c r="D22" s="1804">
        <f t="shared" ref="D22:AJ22" si="1">NPV($C$8,D21:D21)</f>
        <v>2.2899517431140772</v>
      </c>
      <c r="E22" s="51">
        <f t="shared" si="1"/>
        <v>2.2899517431140772</v>
      </c>
      <c r="F22" s="51">
        <f t="shared" si="1"/>
        <v>2.2899517431140772</v>
      </c>
      <c r="G22" s="51">
        <f t="shared" si="1"/>
        <v>22.261480949900307</v>
      </c>
      <c r="H22" s="51">
        <f t="shared" si="1"/>
        <v>22.261480949900307</v>
      </c>
      <c r="I22" s="51">
        <f t="shared" si="1"/>
        <v>22.261480949900307</v>
      </c>
      <c r="J22" s="51">
        <f t="shared" si="1"/>
        <v>22.261480949900307</v>
      </c>
      <c r="K22" s="51">
        <f t="shared" si="1"/>
        <v>22.261480949900307</v>
      </c>
      <c r="L22" s="51">
        <f t="shared" si="1"/>
        <v>22.261480949900307</v>
      </c>
      <c r="M22" s="51">
        <f t="shared" si="1"/>
        <v>22.261480949900307</v>
      </c>
      <c r="N22" s="51">
        <f t="shared" si="1"/>
        <v>22.261480949900307</v>
      </c>
      <c r="O22" s="51">
        <f t="shared" si="1"/>
        <v>22.261480949900307</v>
      </c>
      <c r="P22" s="51">
        <f t="shared" si="1"/>
        <v>22.261480949900307</v>
      </c>
      <c r="Q22" s="51">
        <f t="shared" si="1"/>
        <v>22.261480949900307</v>
      </c>
      <c r="R22" s="51">
        <f t="shared" si="1"/>
        <v>22.261480949900307</v>
      </c>
      <c r="S22" s="51">
        <f t="shared" si="1"/>
        <v>22.261480949900307</v>
      </c>
      <c r="T22" s="51">
        <f t="shared" si="1"/>
        <v>22.261480949900307</v>
      </c>
      <c r="U22" s="51">
        <f t="shared" si="1"/>
        <v>22.261480949900307</v>
      </c>
      <c r="V22" s="51">
        <f t="shared" si="1"/>
        <v>22.261480949900307</v>
      </c>
      <c r="W22" s="51">
        <f t="shared" si="1"/>
        <v>22.261480949900307</v>
      </c>
      <c r="X22" s="51">
        <f t="shared" si="1"/>
        <v>22.261480949900307</v>
      </c>
      <c r="Y22" s="51">
        <f t="shared" si="1"/>
        <v>22.261480949900307</v>
      </c>
      <c r="Z22" s="51">
        <f t="shared" si="1"/>
        <v>22.261480949900307</v>
      </c>
      <c r="AA22" s="51">
        <f t="shared" si="1"/>
        <v>22.261480949900307</v>
      </c>
      <c r="AB22" s="51">
        <f t="shared" si="1"/>
        <v>22.261480949900307</v>
      </c>
      <c r="AC22" s="51">
        <f t="shared" si="1"/>
        <v>22.261480949900307</v>
      </c>
      <c r="AD22" s="51">
        <f t="shared" si="1"/>
        <v>22.261480949900307</v>
      </c>
      <c r="AE22" s="51">
        <f t="shared" si="1"/>
        <v>22.261480949900307</v>
      </c>
      <c r="AF22" s="51">
        <f t="shared" si="1"/>
        <v>22.261480949900307</v>
      </c>
      <c r="AG22" s="51">
        <f t="shared" si="1"/>
        <v>22.261480949900307</v>
      </c>
      <c r="AH22" s="51">
        <f t="shared" si="1"/>
        <v>22.261480949900307</v>
      </c>
      <c r="AI22" s="51">
        <f t="shared" si="1"/>
        <v>22.261480949900307</v>
      </c>
      <c r="AJ22" s="1739">
        <f t="shared" si="1"/>
        <v>22.261480949900307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customHeight="1" outlineLevel="1" x14ac:dyDescent="0.3">
      <c r="A23" s="1823"/>
      <c r="B23" s="1793"/>
      <c r="C23" s="2105">
        <f>C21*1000000/C16</f>
        <v>268.57274922607894</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customHeight="1" outlineLevel="1" x14ac:dyDescent="0.3">
      <c r="A27" s="1823">
        <f>C27*1000000/$C$16</f>
        <v>251.863368905199</v>
      </c>
      <c r="B27" s="1794" t="str">
        <f>'C-FCL Real'!B148</f>
        <v>Dados de Receitas Diretas</v>
      </c>
      <c r="C27" s="1809">
        <f>SUMIF($D$15:$BG$15,1,D27:BG27)</f>
        <v>739.31677619042284</v>
      </c>
      <c r="D27" s="1804">
        <f>'C-FCL Real'!C148-D30</f>
        <v>19.64534277460552</v>
      </c>
      <c r="E27" s="51">
        <f>'C-FCL Real'!D148-E30</f>
        <v>19.737675885646166</v>
      </c>
      <c r="F27" s="51">
        <f>'C-FCL Real'!E148-F30</f>
        <v>19.830442962308698</v>
      </c>
      <c r="G27" s="51">
        <f>'C-FCL Real'!F148-G30</f>
        <v>19.92364604423155</v>
      </c>
      <c r="H27" s="51">
        <f>'C-FCL Real'!G148-H30</f>
        <v>20.017287180639435</v>
      </c>
      <c r="I27" s="51">
        <f>'C-FCL Real'!H148-I30</f>
        <v>20.111368430388442</v>
      </c>
      <c r="J27" s="51">
        <f>'C-FCL Real'!I148-J30</f>
        <v>20.205891862011264</v>
      </c>
      <c r="K27" s="51">
        <f>'C-FCL Real'!J148-K30</f>
        <v>20.30085955376272</v>
      </c>
      <c r="L27" s="51">
        <f>'C-FCL Real'!K148-L30</f>
        <v>20.396273593665398</v>
      </c>
      <c r="M27" s="51">
        <f>'C-FCL Real'!L148-M30</f>
        <v>20.492136079555628</v>
      </c>
      <c r="N27" s="51">
        <f>'C-FCL Real'!M148-N30</f>
        <v>20.588449119129535</v>
      </c>
      <c r="O27" s="51">
        <f>'C-FCL Real'!N148-O30</f>
        <v>20.685214829989444</v>
      </c>
      <c r="P27" s="51">
        <f>'C-FCL Real'!O148-P30</f>
        <v>20.782435339690387</v>
      </c>
      <c r="Q27" s="51">
        <f>'C-FCL Real'!P148-Q30</f>
        <v>20.880112785786935</v>
      </c>
      <c r="R27" s="51">
        <f>'C-FCL Real'!Q148-R30</f>
        <v>20.978249315880131</v>
      </c>
      <c r="S27" s="51">
        <f>'C-FCL Real'!O148-S30</f>
        <v>20.782435339690387</v>
      </c>
      <c r="T27" s="51">
        <f>'C-FCL Real'!P148-T30</f>
        <v>20.880112785786935</v>
      </c>
      <c r="U27" s="51">
        <f>'C-FCL Real'!Q148-U30</f>
        <v>20.978249315880131</v>
      </c>
      <c r="V27" s="51">
        <f>'C-FCL Real'!R148-V30</f>
        <v>21.076847087664763</v>
      </c>
      <c r="W27" s="51">
        <f>'C-FCL Real'!S148-W30</f>
        <v>21.175908268976787</v>
      </c>
      <c r="X27" s="51">
        <f>'C-FCL Real'!T148-X30</f>
        <v>21.275435037840982</v>
      </c>
      <c r="Y27" s="51">
        <f>'C-FCL Real'!U148-Y30</f>
        <v>21.375429582518827</v>
      </c>
      <c r="Z27" s="51">
        <f>'C-FCL Real'!V148-Z30</f>
        <v>21.475894101556666</v>
      </c>
      <c r="AA27" s="51">
        <f>'C-FCL Real'!W148-AA30</f>
        <v>21.576830803833982</v>
      </c>
      <c r="AB27" s="51">
        <f>'C-FCL Real'!X148-AB30</f>
        <v>21.678241908611998</v>
      </c>
      <c r="AC27" s="51">
        <f>'C-FCL Real'!Y148-AC30</f>
        <v>21.780129645582473</v>
      </c>
      <c r="AD27" s="51">
        <f>'C-FCL Real'!Z148-AD30</f>
        <v>21.88249625491671</v>
      </c>
      <c r="AE27" s="51">
        <f>'C-FCL Real'!AA148-AE30</f>
        <v>21.985343987314817</v>
      </c>
      <c r="AF27" s="51">
        <f>'C-FCL Real'!AB148-AF30</f>
        <v>22.088675104055195</v>
      </c>
      <c r="AG27" s="51">
        <f>'C-FCL Real'!AC148-AG30</f>
        <v>22.192491877044255</v>
      </c>
      <c r="AH27" s="51">
        <f>'C-FCL Real'!AD148-AH30</f>
        <v>22.296796588866364</v>
      </c>
      <c r="AI27" s="51">
        <f>'C-FCL Real'!AE148-AI30</f>
        <v>22.401591532834026</v>
      </c>
      <c r="AJ27" s="1739">
        <f>'C-FCL Real'!AF148-AJ30</f>
        <v>22.506879013038347</v>
      </c>
      <c r="AK27" s="51">
        <f>'C-FCL Real'!AG148-AK30</f>
        <v>22.612661344399626</v>
      </c>
      <c r="AL27" s="51">
        <f>'C-FCL Real'!AH148-AL30</f>
        <v>22.718940852718301</v>
      </c>
      <c r="AM27" s="51">
        <f>'C-FCL Real'!AI148-AM30</f>
        <v>22.825719874726079</v>
      </c>
      <c r="AN27" s="51">
        <f>'C-FCL Real'!AJ148-AN30</f>
        <v>22.93300075813729</v>
      </c>
      <c r="AO27" s="51">
        <f>'C-FCL Real'!AK148-AO30</f>
        <v>23.040785861700531</v>
      </c>
      <c r="AP27" s="51">
        <f>'C-FCL Real'!AL148-AP30</f>
        <v>23.149077555250521</v>
      </c>
      <c r="AQ27" s="51">
        <f>'C-FCL Real'!AM148-AQ30</f>
        <v>23.257878219760197</v>
      </c>
      <c r="AR27" s="51">
        <f>'C-FCL Real'!AN148-AR30</f>
        <v>23.367190247393072</v>
      </c>
      <c r="AS27" s="51">
        <f>'C-FCL Real'!AO148-AS30</f>
        <v>23.477016041555821</v>
      </c>
      <c r="AT27" s="51">
        <f>'C-FCL Real'!AP148-AT30</f>
        <v>23.587358016951129</v>
      </c>
      <c r="AU27" s="51">
        <f>'C-FCL Real'!AQ148-AU30</f>
        <v>23.698218599630799</v>
      </c>
      <c r="AV27" s="51">
        <f>'C-FCL Real'!AR148-AV30</f>
        <v>23.80960022704906</v>
      </c>
      <c r="AW27" s="51">
        <f>'C-FCL Real'!AS148-AW30</f>
        <v>23.921505348116188</v>
      </c>
      <c r="AX27" s="51">
        <f>'C-FCL Real'!AT148-AX30</f>
        <v>24.033936423252332</v>
      </c>
      <c r="AY27" s="51">
        <f>'C-FCL Real'!AU148-AY30</f>
        <v>24.146895924441615</v>
      </c>
      <c r="AZ27" s="51">
        <f>'C-FCL Real'!AV148-AZ30</f>
        <v>24.260386335286487</v>
      </c>
      <c r="BA27" s="51">
        <f>'C-FCL Real'!AW148-BA30</f>
        <v>24.374410151062335</v>
      </c>
      <c r="BB27" s="51">
        <f>'C-FCL Real'!AX148-BB30</f>
        <v>24.488969878772323</v>
      </c>
      <c r="BC27" s="51">
        <f>'C-FCL Real'!AY148-BC30</f>
        <v>24.604068037202552</v>
      </c>
      <c r="BD27" s="51">
        <f>'C-FCL Real'!AZ148-BD30</f>
        <v>24.7197071569774</v>
      </c>
      <c r="BE27" s="51">
        <f>'C-FCL Real'!BA148-BE30</f>
        <v>24.83588978061519</v>
      </c>
      <c r="BF27" s="51">
        <f>'C-FCL Real'!BB148-BF30</f>
        <v>24.952618462584077</v>
      </c>
      <c r="BG27" s="51">
        <f>'C-FCL Real'!BC148-BG30</f>
        <v>25.069895769358226</v>
      </c>
      <c r="BH27" s="51">
        <f>'C-FCL Real'!BD148-BH30</f>
        <v>0</v>
      </c>
    </row>
    <row r="28" spans="1:60" ht="15" customHeight="1" outlineLevel="1" x14ac:dyDescent="0.3">
      <c r="A28" s="1823">
        <f>C28*1000000/$C$16</f>
        <v>215.68965261289699</v>
      </c>
      <c r="B28" s="1847" t="s">
        <v>1010</v>
      </c>
      <c r="C28" s="1808">
        <f>SUMIF($D$15:$BG$15,1,D28:BG28)</f>
        <v>633.13287406800646</v>
      </c>
      <c r="D28" s="1804">
        <f t="shared" ref="D28:AJ28" si="3">NPV($C$8,D27:D27)</f>
        <v>17.922734950324941</v>
      </c>
      <c r="E28" s="51">
        <f t="shared" si="3"/>
        <v>18.006971804591469</v>
      </c>
      <c r="F28" s="51">
        <f t="shared" si="3"/>
        <v>18.091604572073045</v>
      </c>
      <c r="G28" s="51">
        <f t="shared" si="3"/>
        <v>18.176635113561787</v>
      </c>
      <c r="H28" s="51">
        <f t="shared" si="3"/>
        <v>18.262065298595527</v>
      </c>
      <c r="I28" s="51">
        <f t="shared" si="3"/>
        <v>18.347897005498925</v>
      </c>
      <c r="J28" s="51">
        <f t="shared" si="3"/>
        <v>18.434132121424767</v>
      </c>
      <c r="K28" s="51">
        <f t="shared" si="3"/>
        <v>18.520772542395466</v>
      </c>
      <c r="L28" s="51">
        <f t="shared" si="3"/>
        <v>18.60782017334472</v>
      </c>
      <c r="M28" s="51">
        <f t="shared" si="3"/>
        <v>18.695276928159441</v>
      </c>
      <c r="N28" s="51">
        <f t="shared" si="3"/>
        <v>18.783144729721787</v>
      </c>
      <c r="O28" s="51">
        <f t="shared" si="3"/>
        <v>18.871425509951479</v>
      </c>
      <c r="P28" s="51">
        <f t="shared" si="3"/>
        <v>18.960121209848246</v>
      </c>
      <c r="Q28" s="51">
        <f t="shared" si="3"/>
        <v>19.049233779534536</v>
      </c>
      <c r="R28" s="51">
        <f t="shared" si="3"/>
        <v>19.138765178298343</v>
      </c>
      <c r="S28" s="51">
        <f t="shared" si="3"/>
        <v>18.960121209848246</v>
      </c>
      <c r="T28" s="51">
        <f t="shared" si="3"/>
        <v>19.049233779534536</v>
      </c>
      <c r="U28" s="51">
        <f t="shared" si="3"/>
        <v>19.138765178298343</v>
      </c>
      <c r="V28" s="51">
        <f t="shared" si="3"/>
        <v>19.228717374636343</v>
      </c>
      <c r="W28" s="51">
        <f t="shared" si="3"/>
        <v>19.319092346297133</v>
      </c>
      <c r="X28" s="51">
        <f t="shared" si="3"/>
        <v>19.409892080324735</v>
      </c>
      <c r="Y28" s="51">
        <f t="shared" si="3"/>
        <v>19.501118573102254</v>
      </c>
      <c r="Z28" s="51">
        <f t="shared" si="3"/>
        <v>19.592773830395831</v>
      </c>
      <c r="AA28" s="51">
        <f t="shared" si="3"/>
        <v>19.684859867398693</v>
      </c>
      <c r="AB28" s="51">
        <f t="shared" si="3"/>
        <v>19.777378708775466</v>
      </c>
      <c r="AC28" s="51">
        <f t="shared" si="3"/>
        <v>19.870332388706707</v>
      </c>
      <c r="AD28" s="51">
        <f t="shared" si="3"/>
        <v>19.963722950933629</v>
      </c>
      <c r="AE28" s="51">
        <f t="shared" si="3"/>
        <v>20.057552448803015</v>
      </c>
      <c r="AF28" s="51">
        <f t="shared" si="3"/>
        <v>20.151822945312389</v>
      </c>
      <c r="AG28" s="51">
        <f t="shared" si="3"/>
        <v>20.246536513155355</v>
      </c>
      <c r="AH28" s="51">
        <f t="shared" si="3"/>
        <v>20.341695234767187</v>
      </c>
      <c r="AI28" s="51">
        <f t="shared" si="3"/>
        <v>20.437301202370584</v>
      </c>
      <c r="AJ28" s="1739">
        <f t="shared" si="3"/>
        <v>20.533356518021726</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customHeight="1" outlineLevel="1" x14ac:dyDescent="0.3">
      <c r="A30" s="1823">
        <f>C30*1000000/$C$16</f>
        <v>23.771625550892431</v>
      </c>
      <c r="B30" s="1794" t="str">
        <f>'C-FCL Real'!B149</f>
        <v>Receita do Ente Público pela disposição do RPU</v>
      </c>
      <c r="C30" s="1809">
        <f>SUMIF($D$15:$BG$15,1,D30:BG30)</f>
        <v>69.778950561511749</v>
      </c>
      <c r="D30" s="1804">
        <f>'C-FCL Real'!C149</f>
        <v>1.8541867929696092</v>
      </c>
      <c r="E30" s="51">
        <f>'C-FCL Real'!D149</f>
        <v>1.8629014708965663</v>
      </c>
      <c r="F30" s="51">
        <f>'C-FCL Real'!E149</f>
        <v>1.8716571078097801</v>
      </c>
      <c r="G30" s="51">
        <f>'C-FCL Real'!F149</f>
        <v>1.8804538962164858</v>
      </c>
      <c r="H30" s="51">
        <f>'C-FCL Real'!G149</f>
        <v>1.8892920295287032</v>
      </c>
      <c r="I30" s="51">
        <f>'C-FCL Real'!H149</f>
        <v>1.898171702067488</v>
      </c>
      <c r="J30" s="51">
        <f>'C-FCL Real'!I149</f>
        <v>1.907093109067205</v>
      </c>
      <c r="K30" s="51">
        <f>'C-FCL Real'!J149</f>
        <v>1.9160564466798207</v>
      </c>
      <c r="L30" s="51">
        <f>'C-FCL Real'!K149</f>
        <v>1.9250619119792156</v>
      </c>
      <c r="M30" s="51">
        <f>'C-FCL Real'!L149</f>
        <v>1.9341097029655179</v>
      </c>
      <c r="N30" s="51">
        <f>'C-FCL Real'!M149</f>
        <v>1.9432000185694556</v>
      </c>
      <c r="O30" s="51">
        <f>'C-FCL Real'!N149</f>
        <v>1.9523330586567318</v>
      </c>
      <c r="P30" s="51">
        <f>'C-FCL Real'!O149</f>
        <v>1.9615090240324182</v>
      </c>
      <c r="Q30" s="51">
        <f>'C-FCL Real'!P149</f>
        <v>1.9707281164453705</v>
      </c>
      <c r="R30" s="51">
        <f>'C-FCL Real'!Q149</f>
        <v>1.9799905385926635</v>
      </c>
      <c r="S30" s="51">
        <f>'C-FCL Real'!O149</f>
        <v>1.9615090240324182</v>
      </c>
      <c r="T30" s="51">
        <f>'C-FCL Real'!P149</f>
        <v>1.9707281164453705</v>
      </c>
      <c r="U30" s="51">
        <f>'C-FCL Real'!Q149</f>
        <v>1.9799905385926635</v>
      </c>
      <c r="V30" s="51">
        <f>'C-FCL Real'!R149</f>
        <v>1.989296494124049</v>
      </c>
      <c r="W30" s="51">
        <f>'C-FCL Real'!S149</f>
        <v>1.9986461876464319</v>
      </c>
      <c r="X30" s="51">
        <f>'C-FCL Real'!T149</f>
        <v>2.0080398247283702</v>
      </c>
      <c r="Y30" s="51">
        <f>'C-FCL Real'!U149</f>
        <v>2.0174776119045932</v>
      </c>
      <c r="Z30" s="51">
        <f>'C-FCL Real'!V149</f>
        <v>2.0269597566805446</v>
      </c>
      <c r="AA30" s="51">
        <f>'C-FCL Real'!W149</f>
        <v>2.036486467536943</v>
      </c>
      <c r="AB30" s="51">
        <f>'C-FCL Real'!X149</f>
        <v>2.0460579539343664</v>
      </c>
      <c r="AC30" s="51">
        <f>'C-FCL Real'!Y149</f>
        <v>2.0556744263178577</v>
      </c>
      <c r="AD30" s="51">
        <f>'C-FCL Real'!Z149</f>
        <v>2.0653360961215514</v>
      </c>
      <c r="AE30" s="51">
        <f>'C-FCL Real'!AA149</f>
        <v>2.0750431757733225</v>
      </c>
      <c r="AF30" s="51">
        <f>'C-FCL Real'!AB149</f>
        <v>2.0847958786994569</v>
      </c>
      <c r="AG30" s="51">
        <f>'C-FCL Real'!AC149</f>
        <v>2.0945944193293444</v>
      </c>
      <c r="AH30" s="51">
        <f>'C-FCL Real'!AD149</f>
        <v>2.1044390131001922</v>
      </c>
      <c r="AI30" s="51">
        <f>'C-FCL Real'!AE149</f>
        <v>2.1143298764617628</v>
      </c>
      <c r="AJ30" s="1739">
        <f>'C-FCL Real'!AF149</f>
        <v>2.1242672268811331</v>
      </c>
      <c r="AK30" s="51">
        <f>'C-FCL Real'!AG149</f>
        <v>2.1342512828474742</v>
      </c>
      <c r="AL30" s="51">
        <f>'C-FCL Real'!AH149</f>
        <v>2.1442822638768573</v>
      </c>
      <c r="AM30" s="51">
        <f>'C-FCL Real'!AI149</f>
        <v>2.1543603905170783</v>
      </c>
      <c r="AN30" s="51">
        <f>'C-FCL Real'!AJ149</f>
        <v>2.1644858843525085</v>
      </c>
      <c r="AO30" s="51">
        <f>'C-FCL Real'!AK149</f>
        <v>2.174658968008965</v>
      </c>
      <c r="AP30" s="51">
        <f>'C-FCL Real'!AL149</f>
        <v>2.184879865158607</v>
      </c>
      <c r="AQ30" s="51">
        <f>'C-FCL Real'!AM149</f>
        <v>2.1951488005248523</v>
      </c>
      <c r="AR30" s="51">
        <f>'C-FCL Real'!AN149</f>
        <v>2.205465999887319</v>
      </c>
      <c r="AS30" s="51">
        <f>'C-FCL Real'!AO149</f>
        <v>2.2158316900867892</v>
      </c>
      <c r="AT30" s="51">
        <f>'C-FCL Real'!AP149</f>
        <v>2.2262460990301971</v>
      </c>
      <c r="AU30" s="51">
        <f>'C-FCL Real'!AQ149</f>
        <v>2.2367094556956388</v>
      </c>
      <c r="AV30" s="51">
        <f>'C-FCL Real'!AR149</f>
        <v>2.2472219901374082</v>
      </c>
      <c r="AW30" s="51">
        <f>'C-FCL Real'!AS149</f>
        <v>2.2577839334910537</v>
      </c>
      <c r="AX30" s="51">
        <f>'C-FCL Real'!AT149</f>
        <v>2.2683955179784614</v>
      </c>
      <c r="AY30" s="51">
        <f>'C-FCL Real'!AU149</f>
        <v>2.2790569769129601</v>
      </c>
      <c r="AZ30" s="51">
        <f>'C-FCL Real'!AV149</f>
        <v>2.2897685447044509</v>
      </c>
      <c r="BA30" s="51">
        <f>'C-FCL Real'!AW149</f>
        <v>2.3005304568645615</v>
      </c>
      <c r="BB30" s="51">
        <f>'C-FCL Real'!AX149</f>
        <v>2.3113429500118245</v>
      </c>
      <c r="BC30" s="51">
        <f>'C-FCL Real'!AY149</f>
        <v>2.3222062618768802</v>
      </c>
      <c r="BD30" s="51">
        <f>'C-FCL Real'!AZ149</f>
        <v>2.3331206313077013</v>
      </c>
      <c r="BE30" s="51">
        <f>'C-FCL Real'!BA149</f>
        <v>2.3440862982748474</v>
      </c>
      <c r="BF30" s="51">
        <f>'C-FCL Real'!BB149</f>
        <v>2.3551035038767392</v>
      </c>
      <c r="BG30" s="51">
        <f>'C-FCL Real'!BC149</f>
        <v>2.3661724903449595</v>
      </c>
      <c r="BH30" s="51">
        <f>'C-FCL Real'!BD149</f>
        <v>0</v>
      </c>
    </row>
    <row r="31" spans="1:60" ht="15" customHeight="1" outlineLevel="1" x14ac:dyDescent="0.3">
      <c r="A31" s="1823">
        <f>C31*1000000/$C$16</f>
        <v>20.357440938724839</v>
      </c>
      <c r="B31" s="1847" t="s">
        <v>1011</v>
      </c>
      <c r="C31" s="1808">
        <f>SUMIF($D$15:$BG$15,1,D31:BG31)</f>
        <v>59.756993133725636</v>
      </c>
      <c r="D31" s="1804">
        <f t="shared" ref="D31:AJ31" si="4">NPV($C$8,D30:D30)</f>
        <v>1.6916018631013494</v>
      </c>
      <c r="E31" s="51">
        <f t="shared" si="4"/>
        <v>1.6995523918579256</v>
      </c>
      <c r="F31" s="51">
        <f t="shared" si="4"/>
        <v>1.707540288099658</v>
      </c>
      <c r="G31" s="51">
        <f t="shared" si="4"/>
        <v>1.7155657274537262</v>
      </c>
      <c r="H31" s="51">
        <f t="shared" si="4"/>
        <v>1.7236288863727585</v>
      </c>
      <c r="I31" s="51">
        <f t="shared" si="4"/>
        <v>1.7317299421387102</v>
      </c>
      <c r="J31" s="51">
        <f t="shared" si="4"/>
        <v>1.7398690728667621</v>
      </c>
      <c r="K31" s="51">
        <f t="shared" si="4"/>
        <v>1.7480464575092356</v>
      </c>
      <c r="L31" s="51">
        <f t="shared" si="4"/>
        <v>1.756262275859529</v>
      </c>
      <c r="M31" s="51">
        <f t="shared" si="4"/>
        <v>1.7645167085560687</v>
      </c>
      <c r="N31" s="51">
        <f t="shared" si="4"/>
        <v>1.772809937086282</v>
      </c>
      <c r="O31" s="51">
        <f t="shared" si="4"/>
        <v>1.7811421437905872</v>
      </c>
      <c r="P31" s="51">
        <f t="shared" si="4"/>
        <v>1.789513511866403</v>
      </c>
      <c r="Q31" s="51">
        <f t="shared" si="4"/>
        <v>1.7979242253721748</v>
      </c>
      <c r="R31" s="51">
        <f t="shared" si="4"/>
        <v>1.8063744692314239</v>
      </c>
      <c r="S31" s="51">
        <f t="shared" si="4"/>
        <v>1.789513511866403</v>
      </c>
      <c r="T31" s="51">
        <f t="shared" si="4"/>
        <v>1.7979242253721748</v>
      </c>
      <c r="U31" s="51">
        <f t="shared" si="4"/>
        <v>1.8063744692314239</v>
      </c>
      <c r="V31" s="51">
        <f t="shared" si="4"/>
        <v>1.8148644292368115</v>
      </c>
      <c r="W31" s="51">
        <f t="shared" si="4"/>
        <v>1.8233942920542243</v>
      </c>
      <c r="X31" s="51">
        <f t="shared" si="4"/>
        <v>1.8319642452268794</v>
      </c>
      <c r="Y31" s="51">
        <f t="shared" si="4"/>
        <v>1.8405744771794454</v>
      </c>
      <c r="Z31" s="51">
        <f t="shared" si="4"/>
        <v>1.8492251772221886</v>
      </c>
      <c r="AA31" s="51">
        <f t="shared" si="4"/>
        <v>1.8579165355551326</v>
      </c>
      <c r="AB31" s="51">
        <f t="shared" si="4"/>
        <v>1.8666487432722416</v>
      </c>
      <c r="AC31" s="51">
        <f t="shared" si="4"/>
        <v>1.875421992365621</v>
      </c>
      <c r="AD31" s="51">
        <f t="shared" si="4"/>
        <v>1.8842364757297392</v>
      </c>
      <c r="AE31" s="51">
        <f t="shared" si="4"/>
        <v>1.8930923871656689</v>
      </c>
      <c r="AF31" s="51">
        <f t="shared" si="4"/>
        <v>1.9019899213853473</v>
      </c>
      <c r="AG31" s="51">
        <f t="shared" si="4"/>
        <v>1.9109292740158583</v>
      </c>
      <c r="AH31" s="51">
        <f t="shared" si="4"/>
        <v>1.9199106416037328</v>
      </c>
      <c r="AI31" s="51">
        <f t="shared" si="4"/>
        <v>1.9289342216192702</v>
      </c>
      <c r="AJ31" s="1739">
        <f t="shared" si="4"/>
        <v>1.9380002124608806</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customHeight="1" outlineLevel="1" x14ac:dyDescent="0.3">
      <c r="A33" s="1823">
        <f>C33*1000000/$C$16</f>
        <v>-59.960811620793173</v>
      </c>
      <c r="B33" s="1794" t="s">
        <v>1004</v>
      </c>
      <c r="C33" s="1809">
        <f>SUMIF($D$15:$BG$15,1,D33:BG33)</f>
        <v>-176.00826248747515</v>
      </c>
      <c r="D33" s="1804">
        <f>'C-FCL Real'!C153</f>
        <v>-32.847578524934193</v>
      </c>
      <c r="E33" s="51">
        <f>'C-FCL Real'!D153</f>
        <v>-53.835047259113317</v>
      </c>
      <c r="F33" s="51">
        <f>'C-FCL Real'!E153</f>
        <v>-52.783999071107509</v>
      </c>
      <c r="G33" s="51">
        <f>'C-FCL Real'!F153</f>
        <v>-2.5969987279900373</v>
      </c>
      <c r="H33" s="51">
        <f>'C-FCL Real'!G153</f>
        <v>-2.4945194582699344</v>
      </c>
      <c r="I33" s="51">
        <f>'C-FCL Real'!H153</f>
        <v>-2.3915585359821456</v>
      </c>
      <c r="J33" s="51">
        <f>'C-FCL Real'!I153</f>
        <v>-2.2881136973596057</v>
      </c>
      <c r="K33" s="51">
        <f>'C-FCL Real'!J153</f>
        <v>-2.1841826679955325</v>
      </c>
      <c r="L33" s="51">
        <f>'C-FCL Real'!K153</f>
        <v>-2.0797631627934585</v>
      </c>
      <c r="M33" s="51">
        <f>'C-FCL Real'!L153</f>
        <v>-1.9748528859169276</v>
      </c>
      <c r="N33" s="51">
        <f>'C-FCL Real'!M153</f>
        <v>-1.8694495307390824</v>
      </c>
      <c r="O33" s="51">
        <f>'C-FCL Real'!N153</f>
        <v>-1.763550779791899</v>
      </c>
      <c r="P33" s="51">
        <f>'C-FCL Real'!O153</f>
        <v>-1.6571543047152701</v>
      </c>
      <c r="Q33" s="51">
        <f>'C-FCL Real'!P153</f>
        <v>-1.5502577662057675</v>
      </c>
      <c r="R33" s="51">
        <f>'C-FCL Real'!Q153</f>
        <v>-1.4428588139652803</v>
      </c>
      <c r="S33" s="51">
        <f>'C-FCL Real'!O153</f>
        <v>-1.6571543047152701</v>
      </c>
      <c r="T33" s="51">
        <f>'C-FCL Real'!P153</f>
        <v>-1.5502577662057675</v>
      </c>
      <c r="U33" s="51">
        <f>'C-FCL Real'!Q153</f>
        <v>-1.4428588139652803</v>
      </c>
      <c r="V33" s="51">
        <f>'C-FCL Real'!R153</f>
        <v>-1.3349550866492628</v>
      </c>
      <c r="W33" s="51">
        <f>'C-FCL Real'!S153</f>
        <v>-1.2265442118148542</v>
      </c>
      <c r="X33" s="51">
        <f>'C-FCL Real'!T153</f>
        <v>-1.1176238058687211</v>
      </c>
      <c r="Y33" s="51">
        <f>'C-FCL Real'!U153</f>
        <v>-1.0081914740146551</v>
      </c>
      <c r="Z33" s="51">
        <f>'C-FCL Real'!V153</f>
        <v>-0.89824481020086466</v>
      </c>
      <c r="AA33" s="51">
        <f>'C-FCL Real'!W153</f>
        <v>-0.78778139706714967</v>
      </c>
      <c r="AB33" s="51">
        <f>'C-FCL Real'!X153</f>
        <v>-0.67679880589171049</v>
      </c>
      <c r="AC33" s="51">
        <f>'C-FCL Real'!Y153</f>
        <v>-0.56529459653774339</v>
      </c>
      <c r="AD33" s="51">
        <f>'C-FCL Real'!Z153</f>
        <v>-0.45326631739981238</v>
      </c>
      <c r="AE33" s="51">
        <f>'C-FCL Real'!AA153</f>
        <v>-0.34071150534993322</v>
      </c>
      <c r="AF33" s="51">
        <f>'C-FCL Real'!AB153</f>
        <v>-0.22762768568342295</v>
      </c>
      <c r="AG33" s="51">
        <f>'C-FCL Real'!AC153</f>
        <v>-0.1140123720644759</v>
      </c>
      <c r="AH33" s="51">
        <f>'C-FCL Real'!AD153</f>
        <v>1.3693352848065388E-4</v>
      </c>
      <c r="AI33" s="51">
        <f>'C-FCL Real'!AE153</f>
        <v>0.11482274085771493</v>
      </c>
      <c r="AJ33" s="1739">
        <f>'C-FCL Real'!AF153</f>
        <v>0.23004757148140698</v>
      </c>
      <c r="AK33" s="51">
        <f>'C-FCL Real'!AG153</f>
        <v>0.34581395880902477</v>
      </c>
      <c r="AL33" s="51">
        <f>'C-FCL Real'!AH153</f>
        <v>0.46212444815708409</v>
      </c>
      <c r="AM33" s="51">
        <f>'C-FCL Real'!AI153</f>
        <v>0.57898159680508243</v>
      </c>
      <c r="AN33" s="51">
        <f>'C-FCL Real'!AJ153</f>
        <v>0.69638797405172426</v>
      </c>
      <c r="AO33" s="51">
        <f>'C-FCL Real'!AK153</f>
        <v>0.81434616127142334</v>
      </c>
      <c r="AP33" s="51">
        <f>'C-FCL Real'!AL153</f>
        <v>0.93285875197105383</v>
      </c>
      <c r="AQ33" s="51">
        <f>'C-FCL Real'!AM153</f>
        <v>1.0519283518469749</v>
      </c>
      <c r="AR33" s="51">
        <f>'C-FCL Real'!AN153</f>
        <v>1.171557578842318</v>
      </c>
      <c r="AS33" s="51">
        <f>'C-FCL Real'!AO153</f>
        <v>1.2917490632045343</v>
      </c>
      <c r="AT33" s="51">
        <f>'C-FCL Real'!AP153</f>
        <v>1.4125054475432535</v>
      </c>
      <c r="AU33" s="51">
        <f>'C-FCL Real'!AQ153</f>
        <v>1.5338293868883639</v>
      </c>
      <c r="AV33" s="51">
        <f>'C-FCL Real'!AR153</f>
        <v>1.6557235487483943</v>
      </c>
      <c r="AW33" s="51">
        <f>'C-FCL Real'!AS153</f>
        <v>1.7781906131691692</v>
      </c>
      <c r="AX33" s="51">
        <f>'C-FCL Real'!AT153</f>
        <v>1.9012332727927195</v>
      </c>
      <c r="AY33" s="51">
        <f>'C-FCL Real'!AU153</f>
        <v>2.0248542329165033</v>
      </c>
      <c r="AZ33" s="51">
        <f>'C-FCL Real'!AV153</f>
        <v>2.149056211552864</v>
      </c>
      <c r="BA33" s="51">
        <f>'C-FCL Real'!AW153</f>
        <v>2.2738419394888219</v>
      </c>
      <c r="BB33" s="51">
        <f>'C-FCL Real'!AX153</f>
        <v>2.399214160346073</v>
      </c>
      <c r="BC33" s="51">
        <f>'C-FCL Real'!AY153</f>
        <v>2.5251756306413569</v>
      </c>
      <c r="BD33" s="51">
        <f>'C-FCL Real'!AZ153</f>
        <v>2.6517291198470261</v>
      </c>
      <c r="BE33" s="51">
        <f>'C-FCL Real'!BA153</f>
        <v>2.7788774104519618</v>
      </c>
      <c r="BF33" s="51">
        <f>'C-FCL Real'!BB153</f>
        <v>2.906623298022744</v>
      </c>
      <c r="BG33" s="51">
        <f>'C-FCL Real'!BC153</f>
        <v>3.03496959126511</v>
      </c>
      <c r="BH33" s="51">
        <f>'C-FCL Real'!BD153</f>
        <v>0</v>
      </c>
    </row>
    <row r="34" spans="1:60" ht="15" customHeight="1" outlineLevel="1" x14ac:dyDescent="0.3">
      <c r="A34" s="1823">
        <f>C34*1000000/$C$16</f>
        <v>-54.954235877699276</v>
      </c>
      <c r="B34" s="1847" t="s">
        <v>1012</v>
      </c>
      <c r="C34" s="1808">
        <f>SUMIF($D$15:$BG$15,1,D34:BG34)</f>
        <v>-161.31201882875331</v>
      </c>
      <c r="D34" s="1804">
        <f t="shared" ref="D34:AJ34" si="5">NPV($C$8,D33:D33)</f>
        <v>-29.967328664958991</v>
      </c>
      <c r="E34" s="51">
        <f t="shared" si="5"/>
        <v>-49.114504854073736</v>
      </c>
      <c r="F34" s="51">
        <f t="shared" si="5"/>
        <v>-48.155618144395255</v>
      </c>
      <c r="G34" s="51">
        <f t="shared" si="5"/>
        <v>-2.3692801088847935</v>
      </c>
      <c r="H34" s="51">
        <f t="shared" si="5"/>
        <v>-2.2757867649320231</v>
      </c>
      <c r="I34" s="51">
        <f t="shared" si="5"/>
        <v>-2.1818540022626736</v>
      </c>
      <c r="J34" s="51">
        <f t="shared" si="5"/>
        <v>-2.0874797556087792</v>
      </c>
      <c r="K34" s="51">
        <f t="shared" si="5"/>
        <v>-1.9926619499956051</v>
      </c>
      <c r="L34" s="51">
        <f t="shared" si="5"/>
        <v>-1.8973985006960585</v>
      </c>
      <c r="M34" s="51">
        <f t="shared" si="5"/>
        <v>-1.8016873131847975</v>
      </c>
      <c r="N34" s="51">
        <f t="shared" si="5"/>
        <v>-1.7055262830922382</v>
      </c>
      <c r="O34" s="51">
        <f t="shared" si="5"/>
        <v>-1.608913296158242</v>
      </c>
      <c r="P34" s="51">
        <f t="shared" si="5"/>
        <v>-1.5118462281856617</v>
      </c>
      <c r="Q34" s="51">
        <f t="shared" si="5"/>
        <v>-1.4143229449935979</v>
      </c>
      <c r="R34" s="51">
        <f t="shared" si="5"/>
        <v>-1.3163413023705406</v>
      </c>
      <c r="S34" s="51">
        <f t="shared" si="5"/>
        <v>-1.5118462281856617</v>
      </c>
      <c r="T34" s="51">
        <f t="shared" si="5"/>
        <v>-1.4143229449935979</v>
      </c>
      <c r="U34" s="51">
        <f t="shared" si="5"/>
        <v>-1.3163413023705406</v>
      </c>
      <c r="V34" s="51">
        <f t="shared" si="5"/>
        <v>-1.2178991460271549</v>
      </c>
      <c r="W34" s="51">
        <f t="shared" si="5"/>
        <v>-1.11899431154895</v>
      </c>
      <c r="X34" s="51">
        <f t="shared" si="5"/>
        <v>-1.0196246243486951</v>
      </c>
      <c r="Y34" s="51">
        <f t="shared" si="5"/>
        <v>-0.91978789961861163</v>
      </c>
      <c r="Z34" s="51">
        <f t="shared" si="5"/>
        <v>-0.81948194228228732</v>
      </c>
      <c r="AA34" s="51">
        <f t="shared" si="5"/>
        <v>-0.71870454694648245</v>
      </c>
      <c r="AB34" s="51">
        <f t="shared" si="5"/>
        <v>-0.61745349785260328</v>
      </c>
      <c r="AC34" s="51">
        <f t="shared" si="5"/>
        <v>-0.51572656882797985</v>
      </c>
      <c r="AD34" s="51">
        <f t="shared" si="5"/>
        <v>-0.41352152323694036</v>
      </c>
      <c r="AE34" s="51">
        <f t="shared" si="5"/>
        <v>-0.31083611393162314</v>
      </c>
      <c r="AF34" s="51">
        <f t="shared" si="5"/>
        <v>-0.20766808320257399</v>
      </c>
      <c r="AG34" s="51">
        <f t="shared" si="5"/>
        <v>-0.10401516272909446</v>
      </c>
      <c r="AH34" s="51">
        <f t="shared" si="5"/>
        <v>1.2492647061083473E-4</v>
      </c>
      <c r="AI34" s="51">
        <f t="shared" si="5"/>
        <v>0.10475447408954637</v>
      </c>
      <c r="AJ34" s="1739">
        <f t="shared" si="5"/>
        <v>0.20987578058230036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customHeight="1" outlineLevel="1" x14ac:dyDescent="0.3">
      <c r="A36" s="1823">
        <f>C36*1000000/$C$16</f>
        <v>0.13354332962174414</v>
      </c>
      <c r="B36" s="1795" t="s">
        <v>1014</v>
      </c>
      <c r="C36" s="1809">
        <f>SUMIF($D$15:$BG$15,1,D36:BG36)</f>
        <v>0.39200152196346194</v>
      </c>
      <c r="D36" s="1804">
        <f>IF(D33&gt;0,D33*0.34,0)</f>
        <v>0</v>
      </c>
      <c r="E36" s="51">
        <f t="shared" ref="E36:BG36" si="6">IF(E33&gt;0,E33*0.34,0)</f>
        <v>0</v>
      </c>
      <c r="F36" s="51">
        <f t="shared" si="6"/>
        <v>0</v>
      </c>
      <c r="G36" s="51">
        <f t="shared" si="6"/>
        <v>0</v>
      </c>
      <c r="H36" s="51">
        <f t="shared" si="6"/>
        <v>0</v>
      </c>
      <c r="I36" s="51">
        <f t="shared" si="6"/>
        <v>0</v>
      </c>
      <c r="J36" s="51">
        <f t="shared" si="6"/>
        <v>0</v>
      </c>
      <c r="K36" s="51">
        <f t="shared" si="6"/>
        <v>0</v>
      </c>
      <c r="L36" s="51">
        <f t="shared" si="6"/>
        <v>0</v>
      </c>
      <c r="M36" s="51">
        <f t="shared" si="6"/>
        <v>0</v>
      </c>
      <c r="N36" s="51">
        <f t="shared" si="6"/>
        <v>0</v>
      </c>
      <c r="O36" s="51">
        <f t="shared" si="6"/>
        <v>0</v>
      </c>
      <c r="P36" s="51">
        <f>IF(P33&gt;0,P33*0.34,0)</f>
        <v>0</v>
      </c>
      <c r="Q36" s="51">
        <f>IF(Q33&gt;0,Q33*0.34,0)</f>
        <v>0</v>
      </c>
      <c r="R36" s="51">
        <f>IF(R33&gt;0,R33*0.34,0)</f>
        <v>0</v>
      </c>
      <c r="S36" s="51">
        <f t="shared" si="6"/>
        <v>0</v>
      </c>
      <c r="T36" s="51">
        <f t="shared" si="6"/>
        <v>0</v>
      </c>
      <c r="U36" s="51">
        <f t="shared" si="6"/>
        <v>0</v>
      </c>
      <c r="V36" s="51">
        <f t="shared" si="6"/>
        <v>0</v>
      </c>
      <c r="W36" s="51">
        <f t="shared" si="6"/>
        <v>0</v>
      </c>
      <c r="X36" s="51">
        <f t="shared" si="6"/>
        <v>0</v>
      </c>
      <c r="Y36" s="51">
        <f t="shared" si="6"/>
        <v>0</v>
      </c>
      <c r="Z36" s="51">
        <f t="shared" si="6"/>
        <v>0</v>
      </c>
      <c r="AA36" s="51">
        <f t="shared" si="6"/>
        <v>0</v>
      </c>
      <c r="AB36" s="51">
        <f t="shared" si="6"/>
        <v>0</v>
      </c>
      <c r="AC36" s="51">
        <f t="shared" si="6"/>
        <v>0</v>
      </c>
      <c r="AD36" s="51">
        <f t="shared" si="6"/>
        <v>0</v>
      </c>
      <c r="AE36" s="51">
        <f t="shared" si="6"/>
        <v>0</v>
      </c>
      <c r="AF36" s="51">
        <f t="shared" si="6"/>
        <v>0</v>
      </c>
      <c r="AG36" s="51">
        <f t="shared" si="6"/>
        <v>0</v>
      </c>
      <c r="AH36" s="51">
        <f t="shared" si="6"/>
        <v>4.6557399683422319E-5</v>
      </c>
      <c r="AI36" s="51">
        <f t="shared" si="6"/>
        <v>3.9039731891623082E-2</v>
      </c>
      <c r="AJ36" s="1739">
        <f t="shared" si="6"/>
        <v>7.8216174303678374E-2</v>
      </c>
      <c r="AK36" s="51">
        <f t="shared" si="6"/>
        <v>0.11757674599506843</v>
      </c>
      <c r="AL36" s="51">
        <f t="shared" si="6"/>
        <v>0.1571223123734086</v>
      </c>
      <c r="AM36" s="51">
        <f t="shared" si="6"/>
        <v>0.19685374291372804</v>
      </c>
      <c r="AN36" s="51">
        <f t="shared" si="6"/>
        <v>0.23677191117758625</v>
      </c>
      <c r="AO36" s="51">
        <f t="shared" si="6"/>
        <v>0.27687769483228397</v>
      </c>
      <c r="AP36" s="51">
        <f t="shared" si="6"/>
        <v>0.31717197567015831</v>
      </c>
      <c r="AQ36" s="51">
        <f t="shared" si="6"/>
        <v>0.35765563962797148</v>
      </c>
      <c r="AR36" s="51">
        <f t="shared" si="6"/>
        <v>0.39832957680638814</v>
      </c>
      <c r="AS36" s="51">
        <f t="shared" si="6"/>
        <v>0.43919468148954172</v>
      </c>
      <c r="AT36" s="51">
        <f t="shared" si="6"/>
        <v>0.48025185216470623</v>
      </c>
      <c r="AU36" s="51">
        <f t="shared" si="6"/>
        <v>0.5215019915420438</v>
      </c>
      <c r="AV36" s="51">
        <f t="shared" si="6"/>
        <v>0.56294600657445415</v>
      </c>
      <c r="AW36" s="51">
        <f t="shared" si="6"/>
        <v>0.60458480847751761</v>
      </c>
      <c r="AX36" s="51">
        <f t="shared" si="6"/>
        <v>0.64641931274952469</v>
      </c>
      <c r="AY36" s="51">
        <f t="shared" si="6"/>
        <v>0.6884504391916112</v>
      </c>
      <c r="AZ36" s="51">
        <f t="shared" si="6"/>
        <v>0.73067911192797386</v>
      </c>
      <c r="BA36" s="51">
        <f t="shared" si="6"/>
        <v>0.77310625942619948</v>
      </c>
      <c r="BB36" s="51">
        <f t="shared" si="6"/>
        <v>0.81573281451766488</v>
      </c>
      <c r="BC36" s="51">
        <f t="shared" si="6"/>
        <v>0.85855971441806145</v>
      </c>
      <c r="BD36" s="51">
        <f t="shared" si="6"/>
        <v>0.90158790074798889</v>
      </c>
      <c r="BE36" s="51">
        <f t="shared" si="6"/>
        <v>0.94481831955366713</v>
      </c>
      <c r="BF36" s="51">
        <f t="shared" si="6"/>
        <v>0.98825192132773299</v>
      </c>
      <c r="BG36" s="51">
        <f t="shared" si="6"/>
        <v>1.0318896610301376</v>
      </c>
      <c r="BH36" s="51">
        <f>BH33*0.34</f>
        <v>0</v>
      </c>
    </row>
    <row r="37" spans="1:60" ht="15" customHeight="1" outlineLevel="1" x14ac:dyDescent="0.3">
      <c r="A37" s="1823">
        <f>C37*1000000/$C$16</f>
        <v>3.6457446890188712E-2</v>
      </c>
      <c r="B37" s="1847" t="s">
        <v>1013</v>
      </c>
      <c r="C37" s="1808">
        <f>SUMIF($D$15:$BG$15,1,D37:BG37)</f>
        <v>0.10701676158843557</v>
      </c>
      <c r="D37" s="1804">
        <f t="shared" ref="D37:AJ37" si="7">NPV($C$8,D36:D36)</f>
        <v>0</v>
      </c>
      <c r="E37" s="51">
        <f t="shared" si="7"/>
        <v>0</v>
      </c>
      <c r="F37" s="51">
        <f t="shared" si="7"/>
        <v>0</v>
      </c>
      <c r="G37" s="51">
        <f t="shared" si="7"/>
        <v>0</v>
      </c>
      <c r="H37" s="51">
        <f t="shared" si="7"/>
        <v>0</v>
      </c>
      <c r="I37" s="51">
        <f t="shared" si="7"/>
        <v>0</v>
      </c>
      <c r="J37" s="51">
        <f t="shared" si="7"/>
        <v>0</v>
      </c>
      <c r="K37" s="51">
        <f t="shared" si="7"/>
        <v>0</v>
      </c>
      <c r="L37" s="51">
        <f t="shared" si="7"/>
        <v>0</v>
      </c>
      <c r="M37" s="51">
        <f t="shared" si="7"/>
        <v>0</v>
      </c>
      <c r="N37" s="51">
        <f t="shared" si="7"/>
        <v>0</v>
      </c>
      <c r="O37" s="51">
        <f t="shared" si="7"/>
        <v>0</v>
      </c>
      <c r="P37" s="51">
        <f t="shared" si="7"/>
        <v>0</v>
      </c>
      <c r="Q37" s="51">
        <f t="shared" si="7"/>
        <v>0</v>
      </c>
      <c r="R37" s="51">
        <f t="shared" si="7"/>
        <v>0</v>
      </c>
      <c r="S37" s="51">
        <f t="shared" si="7"/>
        <v>0</v>
      </c>
      <c r="T37" s="51">
        <f t="shared" si="7"/>
        <v>0</v>
      </c>
      <c r="U37" s="51">
        <f t="shared" si="7"/>
        <v>0</v>
      </c>
      <c r="V37" s="51">
        <f t="shared" si="7"/>
        <v>0</v>
      </c>
      <c r="W37" s="51">
        <f t="shared" si="7"/>
        <v>0</v>
      </c>
      <c r="X37" s="51">
        <f t="shared" si="7"/>
        <v>0</v>
      </c>
      <c r="Y37" s="51">
        <f t="shared" si="7"/>
        <v>0</v>
      </c>
      <c r="Z37" s="51">
        <f t="shared" si="7"/>
        <v>0</v>
      </c>
      <c r="AA37" s="51">
        <f t="shared" si="7"/>
        <v>0</v>
      </c>
      <c r="AB37" s="51">
        <f t="shared" si="7"/>
        <v>0</v>
      </c>
      <c r="AC37" s="51">
        <f t="shared" si="7"/>
        <v>0</v>
      </c>
      <c r="AD37" s="51">
        <f t="shared" si="7"/>
        <v>0</v>
      </c>
      <c r="AE37" s="51">
        <f t="shared" si="7"/>
        <v>0</v>
      </c>
      <c r="AF37" s="51">
        <f t="shared" si="7"/>
        <v>0</v>
      </c>
      <c r="AG37" s="51">
        <f t="shared" si="7"/>
        <v>0</v>
      </c>
      <c r="AH37" s="51">
        <f t="shared" si="7"/>
        <v>4.2475000007683811E-5</v>
      </c>
      <c r="AI37" s="51">
        <f t="shared" si="7"/>
        <v>3.5616521190445768E-2</v>
      </c>
      <c r="AJ37" s="1739">
        <f t="shared" si="7"/>
        <v>7.1357765397982123E-2</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customHeight="1" outlineLevel="1" x14ac:dyDescent="0.3">
      <c r="A39" s="1823">
        <f>C39*1000000/$C$16</f>
        <v>-60.09435495041491</v>
      </c>
      <c r="B39" s="1794" t="s">
        <v>1002</v>
      </c>
      <c r="C39" s="1809">
        <f>SUMIF($D$15:$BG$15,1,D39:BG39)</f>
        <v>-176.40026400943862</v>
      </c>
      <c r="D39" s="1804">
        <f>'C-FCL Real'!C156</f>
        <v>-32.847578524934193</v>
      </c>
      <c r="E39" s="51">
        <f>'C-FCL Real'!D156</f>
        <v>-53.835047259113317</v>
      </c>
      <c r="F39" s="51">
        <f>'C-FCL Real'!E156</f>
        <v>-52.783999071107509</v>
      </c>
      <c r="G39" s="51">
        <f>'C-FCL Real'!F156</f>
        <v>-2.5969987279900373</v>
      </c>
      <c r="H39" s="51">
        <f>'C-FCL Real'!G156</f>
        <v>-2.4945194582699344</v>
      </c>
      <c r="I39" s="51">
        <f>'C-FCL Real'!H156</f>
        <v>-2.3915585359821456</v>
      </c>
      <c r="J39" s="51">
        <f>'C-FCL Real'!I156</f>
        <v>-2.2881136973596057</v>
      </c>
      <c r="K39" s="51">
        <f>'C-FCL Real'!J156</f>
        <v>-2.1841826679955325</v>
      </c>
      <c r="L39" s="51">
        <f>'C-FCL Real'!K156</f>
        <v>-2.0797631627934585</v>
      </c>
      <c r="M39" s="51">
        <f>'C-FCL Real'!L156</f>
        <v>-1.9748528859169276</v>
      </c>
      <c r="N39" s="51">
        <f>'C-FCL Real'!M156</f>
        <v>-1.8694495307390824</v>
      </c>
      <c r="O39" s="51">
        <f>'C-FCL Real'!N156</f>
        <v>-1.763550779791899</v>
      </c>
      <c r="P39" s="51">
        <f>'C-FCL Real'!O156</f>
        <v>-1.6571543047152701</v>
      </c>
      <c r="Q39" s="51">
        <f>'C-FCL Real'!P156</f>
        <v>-1.5502577662057675</v>
      </c>
      <c r="R39" s="51">
        <f>'C-FCL Real'!Q156</f>
        <v>-1.4428588139652803</v>
      </c>
      <c r="S39" s="51">
        <f>'C-FCL Real'!O156</f>
        <v>-1.6571543047152701</v>
      </c>
      <c r="T39" s="51">
        <f>'C-FCL Real'!P156</f>
        <v>-1.5502577662057675</v>
      </c>
      <c r="U39" s="51">
        <f>'C-FCL Real'!Q156</f>
        <v>-1.4428588139652803</v>
      </c>
      <c r="V39" s="51">
        <f>'C-FCL Real'!R156</f>
        <v>-1.3349550866492628</v>
      </c>
      <c r="W39" s="51">
        <f>'C-FCL Real'!S156</f>
        <v>-1.2265442118148542</v>
      </c>
      <c r="X39" s="51">
        <f>'C-FCL Real'!T156</f>
        <v>-1.1176238058687211</v>
      </c>
      <c r="Y39" s="51">
        <f>'C-FCL Real'!U156</f>
        <v>-1.0081914740146551</v>
      </c>
      <c r="Z39" s="51">
        <f>'C-FCL Real'!V156</f>
        <v>-0.89824481020086466</v>
      </c>
      <c r="AA39" s="51">
        <f>'C-FCL Real'!W156</f>
        <v>-0.78778139706714967</v>
      </c>
      <c r="AB39" s="51">
        <f>'C-FCL Real'!X156</f>
        <v>-0.67679880589171049</v>
      </c>
      <c r="AC39" s="51">
        <f>'C-FCL Real'!Y156</f>
        <v>-0.56529459653774339</v>
      </c>
      <c r="AD39" s="51">
        <f>'C-FCL Real'!Z156</f>
        <v>-0.45326631739981238</v>
      </c>
      <c r="AE39" s="51">
        <f>'C-FCL Real'!AA156</f>
        <v>-0.34071150534993322</v>
      </c>
      <c r="AF39" s="51">
        <f>'C-FCL Real'!AB156</f>
        <v>-0.22762768568342295</v>
      </c>
      <c r="AG39" s="51">
        <f>'C-FCL Real'!AC156</f>
        <v>-0.1140123720644759</v>
      </c>
      <c r="AH39" s="51">
        <f>'C-FCL Real'!AD156</f>
        <v>9.0376128797231564E-5</v>
      </c>
      <c r="AI39" s="51">
        <f>'C-FCL Real'!AE156</f>
        <v>7.5783008966091858E-2</v>
      </c>
      <c r="AJ39" s="1739">
        <f>'C-FCL Real'!AF156</f>
        <v>0.15183139717772862</v>
      </c>
      <c r="AK39" s="51">
        <f>'C-FCL Real'!AG156</f>
        <v>0.22823721281395637</v>
      </c>
      <c r="AL39" s="51">
        <f>'C-FCL Real'!AH156</f>
        <v>0.30500213578367552</v>
      </c>
      <c r="AM39" s="51">
        <f>'C-FCL Real'!AI156</f>
        <v>0.3821278538913544</v>
      </c>
      <c r="AN39" s="51">
        <f>'C-FCL Real'!AJ156</f>
        <v>0.45961606287413803</v>
      </c>
      <c r="AO39" s="51">
        <f>'C-FCL Real'!AK156</f>
        <v>0.53746846643913948</v>
      </c>
      <c r="AP39" s="51">
        <f>'C-FCL Real'!AL156</f>
        <v>0.61568677630089552</v>
      </c>
      <c r="AQ39" s="51">
        <f>'C-FCL Real'!AM156</f>
        <v>0.69427271221900344</v>
      </c>
      <c r="AR39" s="51">
        <f>'C-FCL Real'!AN156</f>
        <v>0.7732280020359299</v>
      </c>
      <c r="AS39" s="51">
        <f>'C-FCL Real'!AO156</f>
        <v>0.85255438171499265</v>
      </c>
      <c r="AT39" s="51">
        <f>'C-FCL Real'!AP156</f>
        <v>0.93225359537854735</v>
      </c>
      <c r="AU39" s="51">
        <f>'C-FCL Real'!AQ156</f>
        <v>1.0123273953463203</v>
      </c>
      <c r="AV39" s="51">
        <f>'C-FCL Real'!AR156</f>
        <v>1.0927775421739403</v>
      </c>
      <c r="AW39" s="51">
        <f>'C-FCL Real'!AS156</f>
        <v>1.1736058046916518</v>
      </c>
      <c r="AX39" s="51">
        <f>'C-FCL Real'!AT156</f>
        <v>1.2548139600431949</v>
      </c>
      <c r="AY39" s="51">
        <f>'C-FCL Real'!AU156</f>
        <v>1.3364037937248923</v>
      </c>
      <c r="AZ39" s="51">
        <f>'C-FCL Real'!AV156</f>
        <v>1.4183770996248903</v>
      </c>
      <c r="BA39" s="51">
        <f>'C-FCL Real'!AW156</f>
        <v>1.5007356800626226</v>
      </c>
      <c r="BB39" s="51">
        <f>'C-FCL Real'!AX156</f>
        <v>1.5834813458284083</v>
      </c>
      <c r="BC39" s="51">
        <f>'C-FCL Real'!AY156</f>
        <v>1.6666159162232956</v>
      </c>
      <c r="BD39" s="51">
        <f>'C-FCL Real'!AZ156</f>
        <v>1.7501412190990373</v>
      </c>
      <c r="BE39" s="51">
        <f>'C-FCL Real'!BA156</f>
        <v>1.8340590908982948</v>
      </c>
      <c r="BF39" s="51">
        <f>'C-FCL Real'!BB156</f>
        <v>1.9183713766950112</v>
      </c>
      <c r="BG39" s="51">
        <f>'C-FCL Real'!BC156</f>
        <v>2.0030799302349727</v>
      </c>
      <c r="BH39" s="51">
        <f>'C-FCL Real'!BD156</f>
        <v>0</v>
      </c>
    </row>
    <row r="40" spans="1:60" ht="15" customHeight="1" outlineLevel="1" x14ac:dyDescent="0.3">
      <c r="A40" s="1823">
        <f>C40*1000000/$C$16</f>
        <v>-54.919757507817025</v>
      </c>
      <c r="B40" s="1847" t="s">
        <v>1015</v>
      </c>
      <c r="C40" s="1808">
        <f>SUMIF($D$15:$BG$15,1,D40:BG40)</f>
        <v>-161.21081142657948</v>
      </c>
      <c r="D40" s="1804">
        <f t="shared" ref="D40:AK40" si="8">NPV($C$8,D39:D39)</f>
        <v>-29.967328664958991</v>
      </c>
      <c r="E40" s="51">
        <f t="shared" si="8"/>
        <v>-49.114504854073736</v>
      </c>
      <c r="F40" s="51">
        <f t="shared" si="8"/>
        <v>-48.155618144395255</v>
      </c>
      <c r="G40" s="51">
        <f t="shared" si="8"/>
        <v>-2.3692801088847935</v>
      </c>
      <c r="H40" s="51">
        <f t="shared" si="8"/>
        <v>-2.2757867649320231</v>
      </c>
      <c r="I40" s="51">
        <f t="shared" si="8"/>
        <v>-2.1818540022626736</v>
      </c>
      <c r="J40" s="51">
        <f t="shared" si="8"/>
        <v>-2.0874797556087792</v>
      </c>
      <c r="K40" s="51">
        <f t="shared" si="8"/>
        <v>-1.9926619499956051</v>
      </c>
      <c r="L40" s="51">
        <f t="shared" si="8"/>
        <v>-1.8973985006960585</v>
      </c>
      <c r="M40" s="51">
        <f t="shared" si="8"/>
        <v>-1.8016873131847975</v>
      </c>
      <c r="N40" s="51">
        <f t="shared" si="8"/>
        <v>-1.7055262830922382</v>
      </c>
      <c r="O40" s="51">
        <f t="shared" si="8"/>
        <v>-1.608913296158242</v>
      </c>
      <c r="P40" s="51">
        <f t="shared" si="8"/>
        <v>-1.5118462281856617</v>
      </c>
      <c r="Q40" s="51">
        <f t="shared" si="8"/>
        <v>-1.4143229449935979</v>
      </c>
      <c r="R40" s="51">
        <f t="shared" si="8"/>
        <v>-1.3163413023705406</v>
      </c>
      <c r="S40" s="51">
        <f t="shared" si="8"/>
        <v>-1.5118462281856617</v>
      </c>
      <c r="T40" s="51">
        <f t="shared" si="8"/>
        <v>-1.4143229449935979</v>
      </c>
      <c r="U40" s="51">
        <f t="shared" si="8"/>
        <v>-1.3163413023705406</v>
      </c>
      <c r="V40" s="51">
        <f t="shared" si="8"/>
        <v>-1.2178991460271549</v>
      </c>
      <c r="W40" s="51">
        <f t="shared" si="8"/>
        <v>-1.11899431154895</v>
      </c>
      <c r="X40" s="51">
        <f t="shared" si="8"/>
        <v>-1.0196246243486951</v>
      </c>
      <c r="Y40" s="51">
        <f t="shared" si="8"/>
        <v>-0.91978789961861163</v>
      </c>
      <c r="Z40" s="51">
        <f t="shared" si="8"/>
        <v>-0.81948194228228732</v>
      </c>
      <c r="AA40" s="51">
        <f t="shared" si="8"/>
        <v>-0.71870454694648245</v>
      </c>
      <c r="AB40" s="51">
        <f t="shared" si="8"/>
        <v>-0.61745349785260328</v>
      </c>
      <c r="AC40" s="51">
        <f t="shared" si="8"/>
        <v>-0.51572656882797985</v>
      </c>
      <c r="AD40" s="51">
        <f t="shared" si="8"/>
        <v>-0.41352152323694036</v>
      </c>
      <c r="AE40" s="51">
        <f t="shared" si="8"/>
        <v>-0.31083611393162314</v>
      </c>
      <c r="AF40" s="51">
        <f t="shared" si="8"/>
        <v>-0.20766808320257399</v>
      </c>
      <c r="AG40" s="51">
        <f t="shared" si="8"/>
        <v>-0.10401516272909446</v>
      </c>
      <c r="AH40" s="51">
        <f t="shared" si="8"/>
        <v>8.2451470603150931E-5</v>
      </c>
      <c r="AI40" s="51">
        <f t="shared" si="8"/>
        <v>6.9137952899100602E-2</v>
      </c>
      <c r="AJ40" s="1739">
        <f t="shared" si="8"/>
        <v>0.13851801518431825</v>
      </c>
      <c r="AK40" s="51">
        <f t="shared" si="8"/>
        <v>0.20822416376227304</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customHeight="1" outlineLevel="1" x14ac:dyDescent="0.3">
      <c r="A42" s="1823">
        <f>A24+A27+A30</f>
        <v>275.63499445609142</v>
      </c>
      <c r="B42" s="1793" t="s">
        <v>1003</v>
      </c>
      <c r="C42" s="1810"/>
      <c r="D42" s="1804">
        <f>'C-FCL Real'!C157</f>
        <v>-32.847578524934193</v>
      </c>
      <c r="E42" s="51">
        <f>'C-FCL Real'!D157</f>
        <v>-86.682625784047502</v>
      </c>
      <c r="F42" s="51">
        <f>'C-FCL Real'!E157</f>
        <v>-139.466624855155</v>
      </c>
      <c r="G42" s="51">
        <f>'C-FCL Real'!F157</f>
        <v>-142.06362358314504</v>
      </c>
      <c r="H42" s="51">
        <f>'C-FCL Real'!G157</f>
        <v>-144.55814304141498</v>
      </c>
      <c r="I42" s="51">
        <f>'C-FCL Real'!H157</f>
        <v>-146.94970157739712</v>
      </c>
      <c r="J42" s="51">
        <f>'C-FCL Real'!I157</f>
        <v>-149.23781527475671</v>
      </c>
      <c r="K42" s="51">
        <f>'C-FCL Real'!J157</f>
        <v>-151.42199794275226</v>
      </c>
      <c r="L42" s="51">
        <f>'C-FCL Real'!K157</f>
        <v>-153.50176110554571</v>
      </c>
      <c r="M42" s="51">
        <f>'C-FCL Real'!L157</f>
        <v>-155.47661399146264</v>
      </c>
      <c r="N42" s="51">
        <f>'C-FCL Real'!M157</f>
        <v>-157.34606352220172</v>
      </c>
      <c r="O42" s="51">
        <f>'C-FCL Real'!N157</f>
        <v>-159.10961430199362</v>
      </c>
      <c r="P42" s="51">
        <f>'C-FCL Real'!O157</f>
        <v>-160.76676860670889</v>
      </c>
      <c r="Q42" s="51">
        <f>'C-FCL Real'!P157</f>
        <v>-162.31702637291465</v>
      </c>
      <c r="R42" s="51">
        <f>'C-FCL Real'!Q157</f>
        <v>-163.75988518687993</v>
      </c>
      <c r="S42" s="51">
        <f>'C-FCL Real'!O157</f>
        <v>-160.76676860670889</v>
      </c>
      <c r="T42" s="51">
        <f>'C-FCL Real'!P157</f>
        <v>-162.31702637291465</v>
      </c>
      <c r="U42" s="51">
        <f>'C-FCL Real'!Q157</f>
        <v>-163.75988518687993</v>
      </c>
      <c r="V42" s="51">
        <f>'C-FCL Real'!R157</f>
        <v>-165.0948402735292</v>
      </c>
      <c r="W42" s="51">
        <f>'C-FCL Real'!S157</f>
        <v>-166.32138448534405</v>
      </c>
      <c r="X42" s="51">
        <f>'C-FCL Real'!T157</f>
        <v>-167.43900829121279</v>
      </c>
      <c r="Y42" s="51">
        <f>'C-FCL Real'!U157</f>
        <v>-168.44719976522745</v>
      </c>
      <c r="Z42" s="51">
        <f>'C-FCL Real'!V157</f>
        <v>-169.3454445754283</v>
      </c>
      <c r="AA42" s="51">
        <f>'C-FCL Real'!W157</f>
        <v>-170.13322597249544</v>
      </c>
      <c r="AB42" s="51">
        <f>'C-FCL Real'!X157</f>
        <v>-170.81002477838715</v>
      </c>
      <c r="AC42" s="51">
        <f>'C-FCL Real'!Y157</f>
        <v>-171.37531937492489</v>
      </c>
      <c r="AD42" s="51">
        <f>'C-FCL Real'!Z157</f>
        <v>-171.82858569232471</v>
      </c>
      <c r="AE42" s="51">
        <f>'C-FCL Real'!AA157</f>
        <v>-172.16929719767464</v>
      </c>
      <c r="AF42" s="51">
        <f>'C-FCL Real'!AB157</f>
        <v>-172.39692488335805</v>
      </c>
      <c r="AG42" s="51">
        <f>'C-FCL Real'!AC157</f>
        <v>-172.51093725542253</v>
      </c>
      <c r="AH42" s="51">
        <f>'C-FCL Real'!AD157</f>
        <v>-172.51084687929372</v>
      </c>
      <c r="AI42" s="51">
        <f>'C-FCL Real'!AE157</f>
        <v>-172.43506387032764</v>
      </c>
      <c r="AJ42" s="1739">
        <f>'C-FCL Real'!AF157</f>
        <v>-172.28323247314992</v>
      </c>
      <c r="AK42" s="51">
        <f>'C-FCL Real'!AG157</f>
        <v>-172.05499526033597</v>
      </c>
      <c r="AL42" s="51">
        <f>'C-FCL Real'!AH157</f>
        <v>-171.7499931245523</v>
      </c>
      <c r="AM42" s="51">
        <f>'C-FCL Real'!AI157</f>
        <v>-171.36786527066096</v>
      </c>
      <c r="AN42" s="51">
        <f>'C-FCL Real'!AJ157</f>
        <v>-170.90824920778681</v>
      </c>
      <c r="AO42" s="51">
        <f>'C-FCL Real'!AK157</f>
        <v>-170.37078074134766</v>
      </c>
      <c r="AP42" s="51">
        <f>'C-FCL Real'!AL157</f>
        <v>-169.75509396504677</v>
      </c>
      <c r="AQ42" s="51">
        <f>'C-FCL Real'!AM157</f>
        <v>-169.06082125282776</v>
      </c>
      <c r="AR42" s="51">
        <f>'C-FCL Real'!AN157</f>
        <v>-168.28759325079184</v>
      </c>
      <c r="AS42" s="51">
        <f>'C-FCL Real'!AO157</f>
        <v>-167.43503886907686</v>
      </c>
      <c r="AT42" s="51">
        <f>'C-FCL Real'!AP157</f>
        <v>-166.50278527369832</v>
      </c>
      <c r="AU42" s="51">
        <f>'C-FCL Real'!AQ157</f>
        <v>-165.490457878352</v>
      </c>
      <c r="AV42" s="51">
        <f>'C-FCL Real'!AR157</f>
        <v>-164.39768033617807</v>
      </c>
      <c r="AW42" s="51">
        <f>'C-FCL Real'!AS157</f>
        <v>-163.22407453148642</v>
      </c>
      <c r="AX42" s="51">
        <f>'C-FCL Real'!AT157</f>
        <v>-161.96926057144321</v>
      </c>
      <c r="AY42" s="51">
        <f>'C-FCL Real'!AU157</f>
        <v>-160.63285677771833</v>
      </c>
      <c r="AZ42" s="51">
        <f>'C-FCL Real'!AV157</f>
        <v>-159.21447967809345</v>
      </c>
      <c r="BA42" s="51">
        <f>'C-FCL Real'!AW157</f>
        <v>-157.71374399803082</v>
      </c>
      <c r="BB42" s="51">
        <f>'C-FCL Real'!AX157</f>
        <v>-156.13026265220242</v>
      </c>
      <c r="BC42" s="51">
        <f>'C-FCL Real'!AY157</f>
        <v>-154.46364673597913</v>
      </c>
      <c r="BD42" s="51">
        <f>'C-FCL Real'!AZ157</f>
        <v>-152.71350551688008</v>
      </c>
      <c r="BE42" s="51">
        <f>'C-FCL Real'!BA157</f>
        <v>-150.87944642598177</v>
      </c>
      <c r="BF42" s="51">
        <f>'C-FCL Real'!BB157</f>
        <v>-148.96107504928676</v>
      </c>
      <c r="BG42" s="51">
        <f>'C-FCL Real'!BC157</f>
        <v>-146.95799511905179</v>
      </c>
      <c r="BH42" s="51">
        <f>'C-FCL Real'!BD157</f>
        <v>0</v>
      </c>
    </row>
    <row r="43" spans="1:60" ht="15" customHeight="1" outlineLevel="1" x14ac:dyDescent="0.3">
      <c r="A43" s="1823">
        <f>A18+A21+A36</f>
        <v>335.72934940650623</v>
      </c>
      <c r="B43" s="1793" t="s">
        <v>1042</v>
      </c>
      <c r="C43" s="1811">
        <f>'R&amp;C-Painel de Controle'!D32</f>
        <v>35</v>
      </c>
      <c r="D43" s="1796" t="s">
        <v>309</v>
      </c>
    </row>
    <row r="44" spans="1:60" ht="15" customHeight="1" outlineLevel="1" x14ac:dyDescent="0.3">
      <c r="A44" s="1823">
        <f>A42-A43</f>
        <v>-60.094354950414811</v>
      </c>
      <c r="B44" s="1793" t="s">
        <v>1024</v>
      </c>
      <c r="C44" s="1727"/>
      <c r="D44" s="1192"/>
      <c r="F44" s="1733"/>
      <c r="G44" s="1733"/>
    </row>
    <row r="45" spans="1:60" s="1783" customFormat="1" ht="15" customHeight="1" outlineLevel="1" x14ac:dyDescent="0.3">
      <c r="A45" s="1823"/>
      <c r="B45" s="1793"/>
      <c r="C45" s="1841"/>
      <c r="D45" s="1192"/>
      <c r="F45" s="1733"/>
      <c r="G45" s="1733"/>
      <c r="AI45" s="383"/>
    </row>
    <row r="46" spans="1:60" ht="15" customHeight="1" outlineLevel="1" x14ac:dyDescent="0.3">
      <c r="B46" s="1738" t="s">
        <v>1021</v>
      </c>
      <c r="C46" s="1809">
        <f>F46*$C$16/1000000</f>
        <v>739.31677619042284</v>
      </c>
      <c r="D46" s="1758" t="s">
        <v>1061</v>
      </c>
      <c r="E46" s="1758"/>
      <c r="F46" s="1775">
        <f>A27</f>
        <v>251.863368905199</v>
      </c>
      <c r="G46" s="1758" t="s">
        <v>342</v>
      </c>
      <c r="H46" s="1758"/>
    </row>
    <row r="47" spans="1:60" ht="15" customHeight="1" outlineLevel="1" x14ac:dyDescent="0.3">
      <c r="B47" s="1869" t="s">
        <v>1022</v>
      </c>
      <c r="C47" s="1870">
        <f>F47*$C$16/1000000</f>
        <v>0</v>
      </c>
      <c r="D47" s="1871" t="s">
        <v>1061</v>
      </c>
      <c r="E47" s="1871"/>
      <c r="F47" s="1872">
        <f>A24</f>
        <v>0</v>
      </c>
      <c r="G47" s="1871" t="s">
        <v>342</v>
      </c>
      <c r="H47" s="1871"/>
    </row>
    <row r="48" spans="1:60" ht="15" customHeight="1" outlineLevel="1" thickBot="1" x14ac:dyDescent="0.35">
      <c r="B48" s="1738" t="s">
        <v>1023</v>
      </c>
      <c r="C48" s="1809">
        <f>F48*$C$16/1000000</f>
        <v>69.778950561511749</v>
      </c>
      <c r="D48" s="1758" t="s">
        <v>1061</v>
      </c>
      <c r="E48" s="1758"/>
      <c r="F48" s="1775">
        <f>A30</f>
        <v>23.771625550892431</v>
      </c>
      <c r="G48" s="1758" t="s">
        <v>342</v>
      </c>
      <c r="H48" s="1758"/>
    </row>
    <row r="49" spans="1:35" s="42" customFormat="1" ht="15" customHeight="1" outlineLevel="1" thickTop="1" x14ac:dyDescent="0.3">
      <c r="A49" s="1740"/>
      <c r="B49" s="1759" t="s">
        <v>1025</v>
      </c>
      <c r="C49" s="1777">
        <f>C46+C47+C48</f>
        <v>809.09572675193454</v>
      </c>
      <c r="D49" s="1760" t="s">
        <v>1061</v>
      </c>
      <c r="E49" s="1760"/>
      <c r="F49" s="1761">
        <f>F46+F47+F48</f>
        <v>275.63499445609142</v>
      </c>
      <c r="G49" s="1760" t="s">
        <v>342</v>
      </c>
      <c r="H49" s="1760"/>
      <c r="AI49" s="1740"/>
    </row>
    <row r="50" spans="1:35" ht="15" customHeight="1" outlineLevel="1" x14ac:dyDescent="0.3">
      <c r="B50" s="1869" t="s">
        <v>1027</v>
      </c>
      <c r="C50" s="1870">
        <f>F50*$C$16/1000000</f>
        <v>985.10398923940954</v>
      </c>
      <c r="D50" s="1871" t="s">
        <v>1061</v>
      </c>
      <c r="E50" s="1871"/>
      <c r="F50" s="1872">
        <f>A18+A21</f>
        <v>335.59580607688451</v>
      </c>
      <c r="G50" s="1871" t="s">
        <v>342</v>
      </c>
      <c r="H50" s="1871"/>
    </row>
    <row r="51" spans="1:35" ht="15" customHeight="1" outlineLevel="1" x14ac:dyDescent="0.3">
      <c r="B51" s="1738" t="s">
        <v>1028</v>
      </c>
      <c r="C51" s="1821">
        <f>F51*$C$16/1000000</f>
        <v>0.39200152196346194</v>
      </c>
      <c r="D51" s="1758" t="s">
        <v>1061</v>
      </c>
      <c r="E51" s="1758"/>
      <c r="F51" s="1776">
        <f>A36</f>
        <v>0.13354332962174414</v>
      </c>
      <c r="G51" s="1758" t="s">
        <v>342</v>
      </c>
      <c r="H51" s="1758"/>
    </row>
    <row r="52" spans="1:35" s="1735" customFormat="1" ht="15" customHeight="1" outlineLevel="1" thickBot="1" x14ac:dyDescent="0.35">
      <c r="A52" s="1745"/>
      <c r="B52" s="1799"/>
      <c r="C52" s="1820"/>
      <c r="D52" s="1770"/>
      <c r="E52" s="1770"/>
      <c r="F52" s="1770"/>
      <c r="G52" s="1770"/>
      <c r="H52" s="1770"/>
      <c r="AI52" s="1745"/>
    </row>
    <row r="53" spans="1:35" s="45" customFormat="1" ht="15" customHeight="1" outlineLevel="1" thickTop="1" x14ac:dyDescent="0.3">
      <c r="A53" s="925"/>
      <c r="B53" s="1843" t="s">
        <v>1026</v>
      </c>
      <c r="C53" s="1844">
        <f>C49-C50-C51</f>
        <v>-176.40026400943847</v>
      </c>
      <c r="D53" s="1845" t="s">
        <v>1061</v>
      </c>
      <c r="E53" s="1845"/>
      <c r="F53" s="1846">
        <f>F49-F50-F51</f>
        <v>-60.094354950414839</v>
      </c>
      <c r="G53" s="1845" t="s">
        <v>342</v>
      </c>
      <c r="H53" s="1845"/>
      <c r="AI53" s="925"/>
    </row>
    <row r="54" spans="1:35" s="1783" customFormat="1" ht="15" customHeight="1" thickBot="1" x14ac:dyDescent="0.35">
      <c r="A54" s="1823"/>
      <c r="B54" s="1793"/>
      <c r="C54" s="1841"/>
      <c r="D54" s="1192"/>
      <c r="F54" s="1733"/>
      <c r="G54" s="1733"/>
      <c r="AI54" s="383"/>
    </row>
    <row r="55" spans="1:35" s="1768" customFormat="1" ht="25.2" customHeight="1" collapsed="1" thickTop="1" thickBot="1" x14ac:dyDescent="0.35">
      <c r="A55" s="1769"/>
      <c r="B55" s="2441" t="s">
        <v>1082</v>
      </c>
      <c r="C55" s="2442"/>
      <c r="D55" s="2442"/>
      <c r="E55" s="2442"/>
      <c r="F55" s="2442"/>
      <c r="G55" s="2442"/>
      <c r="H55" s="2443"/>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5935659.9314858895</v>
      </c>
      <c r="D57" s="1752" t="s">
        <v>1016</v>
      </c>
      <c r="E57" s="1752"/>
      <c r="F57" s="1753">
        <f>C57/'R&amp;C-Painel de Controle'!$D$8</f>
        <v>76.098204249819091</v>
      </c>
      <c r="G57" s="1752" t="s">
        <v>342</v>
      </c>
      <c r="H57" s="1754">
        <f>F57/$F$99</f>
        <v>0.24568519187568136</v>
      </c>
      <c r="AI57" s="925"/>
    </row>
    <row r="58" spans="1:35" s="1735" customFormat="1" ht="15" hidden="1" customHeight="1" outlineLevel="1" x14ac:dyDescent="0.3">
      <c r="A58" s="1745"/>
      <c r="B58" s="1747" t="s">
        <v>1034</v>
      </c>
      <c r="C58" s="1813">
        <f>('R&amp;C-Painel de Controle'!D8-'R&amp;C-Painel de Controle'!D9)</f>
        <v>47799.082499999997</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124.1793695827925</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6073171.6252037548</v>
      </c>
      <c r="D61" s="1849" t="s">
        <v>1016</v>
      </c>
      <c r="E61" s="1849"/>
      <c r="F61" s="1850">
        <f>C61/'R&amp;C-Painel de Controle'!$D$8</f>
        <v>77.861174682099417</v>
      </c>
      <c r="G61" s="1849" t="s">
        <v>342</v>
      </c>
      <c r="H61" s="1851">
        <f>F61/$F$99</f>
        <v>0.25137699148114939</v>
      </c>
      <c r="AI61" s="925"/>
    </row>
    <row r="62" spans="1:35" s="1735" customFormat="1" ht="15" hidden="1" customHeight="1" outlineLevel="1" x14ac:dyDescent="0.3">
      <c r="A62" s="1745"/>
      <c r="B62" s="1741" t="str">
        <f>'R&amp;C-Painel de Controle'!J36</f>
        <v>Mat. Recicl.: Papel/Papelão — Triagem Mecanizada</v>
      </c>
      <c r="C62" s="1816">
        <f>'R&amp;C-Painel de Controle'!L36</f>
        <v>2769.5653569011492</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1881.6131050702463</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972.51913295765542</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507.40128676051592</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126.85032169012898</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486.25956647882771</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3604399.0860587405</v>
      </c>
      <c r="D78" s="1758" t="s">
        <v>1016</v>
      </c>
      <c r="E78" s="1758"/>
      <c r="F78" s="1776">
        <f>C78/'R&amp;C-Painel de Controle'!$D$8</f>
        <v>46.210244693060773</v>
      </c>
      <c r="G78" s="1758" t="s">
        <v>342</v>
      </c>
      <c r="H78" s="1852">
        <f>F78/$F$99</f>
        <v>0.14919107416472066</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5046158.7204822367</v>
      </c>
      <c r="D79" s="1758" t="s">
        <v>1016</v>
      </c>
      <c r="E79" s="1758"/>
      <c r="F79" s="1776">
        <f>C79/'R&amp;C-Painel de Controle'!$D$8</f>
        <v>64.694342570285087</v>
      </c>
      <c r="G79" s="1758" t="s">
        <v>342</v>
      </c>
      <c r="H79" s="1852">
        <f>F79/$F$99</f>
        <v>0.20886750383060895</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1253616.8844067131</v>
      </c>
      <c r="D81" s="1855" t="s">
        <v>1016</v>
      </c>
      <c r="E81" s="1855"/>
      <c r="F81" s="1856">
        <f>C81/'R&amp;C-Painel de Controle'!$D$8</f>
        <v>16.072011338547604</v>
      </c>
      <c r="G81" s="1855" t="s">
        <v>342</v>
      </c>
      <c r="H81" s="1857">
        <f>F81/$F$99</f>
        <v>5.1888940461411501E-2</v>
      </c>
    </row>
    <row r="82" spans="1:35" ht="15" hidden="1" customHeight="1" outlineLevel="1" x14ac:dyDescent="0.3">
      <c r="B82" s="1755" t="s">
        <v>1037</v>
      </c>
      <c r="C82" s="1786">
        <f>'R&amp;C-Painel de Controle'!D8</f>
        <v>78000</v>
      </c>
      <c r="D82" s="1745" t="s">
        <v>298</v>
      </c>
      <c r="E82" s="1745"/>
      <c r="F82" s="1771"/>
      <c r="G82" s="1745"/>
      <c r="H82" s="1772"/>
    </row>
    <row r="83" spans="1:35" ht="15" hidden="1" customHeight="1" outlineLevel="1" x14ac:dyDescent="0.3">
      <c r="B83" s="1755" t="s">
        <v>1038</v>
      </c>
      <c r="C83" s="1786">
        <f>'R&amp;C-Painel de Controle'!D33</f>
        <v>293.71821446670435</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115.50838460103219</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116232.94976466517</v>
      </c>
      <c r="D88" s="1855" t="s">
        <v>1016</v>
      </c>
      <c r="E88" s="1855"/>
      <c r="F88" s="1856">
        <f>C88/'R&amp;C-Painel de Controle'!$D$8</f>
        <v>1.4901660226239124</v>
      </c>
      <c r="G88" s="1855" t="s">
        <v>342</v>
      </c>
      <c r="H88" s="1857">
        <f>F88/$F$99</f>
        <v>4.8110428991607534E-3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2130376.9608619418</v>
      </c>
      <c r="D92" s="1855" t="s">
        <v>1016</v>
      </c>
      <c r="E92" s="1858"/>
      <c r="F92" s="1859">
        <f>C92/'R&amp;C-Painel de Controle'!$D$8</f>
        <v>27.312525139255666</v>
      </c>
      <c r="G92" s="1858" t="s">
        <v>342</v>
      </c>
      <c r="H92" s="1860">
        <f>F92/$F$99</f>
        <v>8.8179255287267194E-2</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78000</v>
      </c>
      <c r="D94" s="1745" t="s">
        <v>298</v>
      </c>
      <c r="E94" s="1745"/>
      <c r="F94" s="1771"/>
      <c r="G94" s="1745"/>
      <c r="H94" s="1772"/>
    </row>
    <row r="95" spans="1:35" ht="15" hidden="1" customHeight="1" outlineLevel="1" x14ac:dyDescent="0.3">
      <c r="B95" s="1755" t="s">
        <v>1038</v>
      </c>
      <c r="C95" s="1786">
        <f>C83</f>
        <v>293.71821446670435</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115.50838460103219</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24159616.158263944</v>
      </c>
      <c r="D99" s="1863" t="s">
        <v>1016</v>
      </c>
      <c r="E99" s="1864"/>
      <c r="F99" s="1865">
        <f>C99/'R&amp;C-Painel de Controle'!$D$8</f>
        <v>309.73866869569162</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441" t="s">
        <v>1083</v>
      </c>
      <c r="C101" s="2442"/>
      <c r="D101" s="2442"/>
      <c r="E101" s="2442"/>
      <c r="F101" s="2442"/>
      <c r="G101" s="2442"/>
      <c r="H101" s="2443"/>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78000</v>
      </c>
      <c r="D103" s="1875" t="s">
        <v>298</v>
      </c>
      <c r="E103" s="1876"/>
      <c r="F103" s="1876"/>
      <c r="G103" s="1876"/>
      <c r="H103" s="1876"/>
    </row>
    <row r="104" spans="1:35" s="1783" customFormat="1" ht="15" hidden="1" customHeight="1" outlineLevel="1" x14ac:dyDescent="0.3">
      <c r="A104" s="383"/>
      <c r="B104" s="1873" t="s">
        <v>1069</v>
      </c>
      <c r="C104" s="1874">
        <f>C103/312</f>
        <v>250</v>
      </c>
      <c r="D104" s="1875" t="s">
        <v>21</v>
      </c>
      <c r="E104" s="1876"/>
      <c r="F104" s="1876"/>
      <c r="G104" s="1876"/>
      <c r="H104" s="1876"/>
      <c r="AI104" s="383"/>
    </row>
    <row r="105" spans="1:35" ht="15" hidden="1" customHeight="1" outlineLevel="1" x14ac:dyDescent="0.3">
      <c r="B105" s="1877" t="s">
        <v>1071</v>
      </c>
      <c r="C105" s="1874">
        <f>'R&amp;C-Painel de Controle'!D48</f>
        <v>84566.881126752647</v>
      </c>
      <c r="D105" s="1875" t="s">
        <v>298</v>
      </c>
      <c r="E105" s="1876"/>
      <c r="F105" s="1876"/>
      <c r="G105" s="1876"/>
      <c r="H105" s="1876"/>
    </row>
    <row r="106" spans="1:35" s="1783" customFormat="1" ht="15" hidden="1" customHeight="1" outlineLevel="1" x14ac:dyDescent="0.3">
      <c r="A106" s="383"/>
      <c r="B106" s="1877" t="s">
        <v>1086</v>
      </c>
      <c r="C106" s="1874">
        <f>C105/312</f>
        <v>271.04769591907899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5273.0551246093755</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46.598624999999991</v>
      </c>
      <c r="D112" s="1884" t="s">
        <v>1065</v>
      </c>
      <c r="E112" s="1885"/>
      <c r="F112" s="1885"/>
      <c r="G112" s="1885"/>
      <c r="H112" s="1885"/>
      <c r="AI112" s="1745"/>
    </row>
    <row r="113" spans="1:35" ht="15" hidden="1" customHeight="1" outlineLevel="1" x14ac:dyDescent="0.3">
      <c r="B113" s="1793"/>
      <c r="C113" s="1809">
        <f>C112*312*$C$106/$C$104/1000</f>
        <v>15.762801524180492</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96.797812500000006</v>
      </c>
      <c r="D115" s="1884" t="s">
        <v>1065</v>
      </c>
      <c r="E115" s="1885"/>
      <c r="F115" s="1885"/>
      <c r="G115" s="1885"/>
      <c r="H115" s="1885"/>
      <c r="AI115" s="1745"/>
    </row>
    <row r="116" spans="1:35" ht="15" hidden="1" customHeight="1" outlineLevel="1" x14ac:dyDescent="0.3">
      <c r="B116" s="1834"/>
      <c r="C116" s="1809">
        <f>C115*312*$C$106/$C$104/1000</f>
        <v>32.74355641206877</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106.6035625</v>
      </c>
      <c r="D118" s="1884" t="s">
        <v>1065</v>
      </c>
      <c r="E118" s="1885"/>
      <c r="F118" s="1885"/>
      <c r="G118" s="1885"/>
      <c r="H118" s="1885"/>
      <c r="AI118" s="1745"/>
    </row>
    <row r="119" spans="1:35" ht="15" hidden="1" customHeight="1" outlineLevel="1" thickBot="1" x14ac:dyDescent="0.35">
      <c r="B119" s="1829"/>
      <c r="C119" s="1913">
        <f>C118*312*$C$106/$C$104/1000</f>
        <v>36.060523190503382</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437" t="s">
        <v>1075</v>
      </c>
      <c r="C121" s="1840"/>
      <c r="D121" s="1826"/>
      <c r="E121" s="1826"/>
      <c r="F121" s="1826"/>
      <c r="G121" s="1826"/>
      <c r="H121" s="1826"/>
    </row>
    <row r="122" spans="1:35" s="1783" customFormat="1" ht="15" hidden="1" customHeight="1" outlineLevel="1" x14ac:dyDescent="0.3">
      <c r="A122" s="383"/>
      <c r="B122" s="2435"/>
      <c r="C122" s="1888">
        <f>'R-Resumo Bal. Massa'!D64</f>
        <v>19.9375</v>
      </c>
      <c r="D122" s="1880" t="s">
        <v>1065</v>
      </c>
      <c r="E122" s="1876"/>
      <c r="F122" s="1876"/>
      <c r="G122" s="1876"/>
      <c r="H122" s="1876"/>
      <c r="AI122" s="383"/>
    </row>
    <row r="123" spans="1:35" s="1783" customFormat="1" ht="15" hidden="1" customHeight="1" outlineLevel="1" x14ac:dyDescent="0.3">
      <c r="A123" s="383"/>
      <c r="B123" s="2436"/>
      <c r="C123" s="1809">
        <f>C122*312*$C$106/$C$104/1000</f>
        <v>6.7442087698585231</v>
      </c>
      <c r="D123" s="1827" t="s">
        <v>1063</v>
      </c>
      <c r="E123" s="1192"/>
      <c r="F123" s="1192"/>
      <c r="G123" s="1192"/>
      <c r="H123" s="1192"/>
      <c r="AI123" s="383"/>
    </row>
    <row r="124" spans="1:35" ht="15" hidden="1" customHeight="1" outlineLevel="1" x14ac:dyDescent="0.3">
      <c r="B124" s="2434" t="s">
        <v>1081</v>
      </c>
      <c r="C124" s="1839"/>
      <c r="D124" s="1833"/>
      <c r="E124" s="1833"/>
      <c r="F124" s="1833"/>
      <c r="G124" s="1833"/>
      <c r="H124" s="1833"/>
    </row>
    <row r="125" spans="1:35" s="1783" customFormat="1" ht="15" hidden="1" customHeight="1" outlineLevel="1" x14ac:dyDescent="0.3">
      <c r="A125" s="383"/>
      <c r="B125" s="2435"/>
      <c r="C125" s="1888">
        <f>'R-Resumo Bal. Massa'!D73</f>
        <v>44.887500000000003</v>
      </c>
      <c r="D125" s="1880" t="s">
        <v>1065</v>
      </c>
      <c r="E125" s="1876"/>
      <c r="F125" s="1876"/>
      <c r="G125" s="1876"/>
      <c r="H125" s="1876"/>
      <c r="AI125" s="383"/>
    </row>
    <row r="126" spans="1:35" s="1783" customFormat="1" ht="15" hidden="1" customHeight="1" outlineLevel="1" x14ac:dyDescent="0.3">
      <c r="A126" s="383"/>
      <c r="B126" s="2436"/>
      <c r="C126" s="1809">
        <f>C125*312*$C$106/$C$104/1000</f>
        <v>15.183983506308438</v>
      </c>
      <c r="D126" s="1827" t="s">
        <v>1063</v>
      </c>
      <c r="E126" s="1192"/>
      <c r="F126" s="1192"/>
      <c r="G126" s="1192"/>
      <c r="H126" s="1192"/>
      <c r="AI126" s="383"/>
    </row>
    <row r="127" spans="1:35" ht="15" hidden="1" customHeight="1" outlineLevel="1" x14ac:dyDescent="0.3">
      <c r="B127" s="2434" t="s">
        <v>1064</v>
      </c>
      <c r="C127" s="1839"/>
      <c r="D127" s="1833"/>
      <c r="E127" s="1833"/>
      <c r="F127" s="1833"/>
      <c r="G127" s="1833"/>
      <c r="H127" s="1833"/>
    </row>
    <row r="128" spans="1:35" s="1783" customFormat="1" ht="15" hidden="1" customHeight="1" outlineLevel="1" x14ac:dyDescent="0.3">
      <c r="A128" s="383"/>
      <c r="B128" s="2435"/>
      <c r="C128" s="1888">
        <f>'R-Resumo Bal. Massa'!D69</f>
        <v>41.778562499999992</v>
      </c>
      <c r="D128" s="1880" t="s">
        <v>1065</v>
      </c>
      <c r="E128" s="1876"/>
      <c r="F128" s="1876"/>
      <c r="G128" s="1876"/>
      <c r="H128" s="1876"/>
      <c r="AI128" s="383"/>
    </row>
    <row r="129" spans="1:35" s="1783" customFormat="1" ht="15" hidden="1" customHeight="1" outlineLevel="1" x14ac:dyDescent="0.3">
      <c r="A129" s="383"/>
      <c r="B129" s="2436"/>
      <c r="C129" s="1809">
        <f>C128*312*$C$106/$C$104/1000</f>
        <v>14.13233091433642</v>
      </c>
      <c r="D129" s="1835" t="s">
        <v>1063</v>
      </c>
      <c r="E129" s="1836"/>
      <c r="F129" s="1836"/>
      <c r="G129" s="1836"/>
      <c r="H129" s="1836"/>
      <c r="AI129" s="383"/>
    </row>
    <row r="130" spans="1:35" s="2099" customFormat="1" ht="15" hidden="1" customHeight="1" outlineLevel="1" x14ac:dyDescent="0.3">
      <c r="A130" s="383"/>
      <c r="B130" s="2434" t="s">
        <v>1124</v>
      </c>
      <c r="C130" s="2101">
        <f>IF('R-Definição'!E112&gt;0,'R-Definição'!O111/'R-Definição'!E112,0)</f>
        <v>0</v>
      </c>
      <c r="D130" s="1796" t="s">
        <v>1125</v>
      </c>
      <c r="E130" s="1192"/>
      <c r="F130" s="1192"/>
      <c r="G130" s="1192"/>
      <c r="H130" s="1192"/>
      <c r="AI130" s="383"/>
    </row>
    <row r="131" spans="1:35" s="2099" customFormat="1" ht="15" hidden="1" customHeight="1" outlineLevel="1" x14ac:dyDescent="0.3">
      <c r="A131" s="383"/>
      <c r="B131" s="2435"/>
      <c r="C131" s="2100">
        <f>C130*C106</f>
        <v>0</v>
      </c>
      <c r="D131" s="1880" t="s">
        <v>1067</v>
      </c>
      <c r="E131" s="1876"/>
      <c r="F131" s="1876"/>
      <c r="G131" s="1876"/>
      <c r="H131" s="1876"/>
      <c r="AI131" s="383"/>
    </row>
    <row r="132" spans="1:35" s="2099" customFormat="1" ht="15" hidden="1" customHeight="1" outlineLevel="1" x14ac:dyDescent="0.3">
      <c r="A132" s="383"/>
      <c r="B132" s="2436"/>
      <c r="C132" s="1867">
        <f>C130*C105/1000</f>
        <v>0</v>
      </c>
      <c r="D132" s="1835" t="s">
        <v>306</v>
      </c>
      <c r="E132" s="1836"/>
      <c r="F132" s="1836"/>
      <c r="G132" s="1836"/>
      <c r="H132" s="1836"/>
      <c r="AI132" s="383"/>
    </row>
    <row r="133" spans="1:35" ht="15" hidden="1" customHeight="1" outlineLevel="1" x14ac:dyDescent="0.3">
      <c r="B133" s="2434" t="s">
        <v>1123</v>
      </c>
      <c r="C133" s="1838">
        <f>IF(AND('R-Definição'!O62&gt;0,'R-Definição'!J65&gt;0),('R-Definição'!O69/('R-Definição'!O62*'R-Definição'!J65/100)),0)</f>
        <v>376.35</v>
      </c>
      <c r="D133" s="1796" t="s">
        <v>1095</v>
      </c>
      <c r="E133" s="1192"/>
      <c r="F133" s="1192"/>
      <c r="G133" s="1192"/>
      <c r="H133" s="1192"/>
    </row>
    <row r="134" spans="1:35" s="1783" customFormat="1" ht="15" hidden="1" customHeight="1" outlineLevel="1" x14ac:dyDescent="0.3">
      <c r="A134" s="383"/>
      <c r="B134" s="2435"/>
      <c r="C134" s="1916">
        <f>C133*C106*C107</f>
        <v>49372.259373826368</v>
      </c>
      <c r="D134" s="1880" t="s">
        <v>1067</v>
      </c>
      <c r="E134" s="1876"/>
      <c r="F134" s="1876"/>
      <c r="G134" s="1876"/>
      <c r="H134" s="1876"/>
      <c r="AI134" s="383"/>
    </row>
    <row r="135" spans="1:35" s="1783" customFormat="1" ht="15" hidden="1" customHeight="1" outlineLevel="1" x14ac:dyDescent="0.3">
      <c r="A135" s="383"/>
      <c r="B135" s="2436"/>
      <c r="C135" s="1867">
        <f>C133*C105*C107/1000</f>
        <v>15404.144924633827</v>
      </c>
      <c r="D135" s="1835" t="s">
        <v>306</v>
      </c>
      <c r="E135" s="1836"/>
      <c r="F135" s="1836"/>
      <c r="G135" s="1836"/>
      <c r="H135" s="1836"/>
      <c r="AI135" s="383"/>
    </row>
    <row r="136" spans="1:35" ht="15" hidden="1" customHeight="1" outlineLevel="1" x14ac:dyDescent="0.3">
      <c r="B136" s="2434" t="s">
        <v>238</v>
      </c>
      <c r="C136" s="1838">
        <f>IF(AND('R-Definição'!O62&gt;0,'R-Definição'!J64&gt;0),('R-Definição'!O70/('R-Definição'!O62*'R-Definição'!J64/100)),0)</f>
        <v>62.725000000000009</v>
      </c>
      <c r="D136" s="1917" t="s">
        <v>1096</v>
      </c>
      <c r="E136" s="1192"/>
      <c r="F136" s="1192"/>
      <c r="G136" s="1192"/>
      <c r="H136" s="1192"/>
    </row>
    <row r="137" spans="1:35" s="1783" customFormat="1" ht="15" hidden="1" customHeight="1" outlineLevel="1" x14ac:dyDescent="0.3">
      <c r="A137" s="383"/>
      <c r="B137" s="2435"/>
      <c r="C137" s="1916">
        <f>C136*C106*C107</f>
        <v>8228.7098956377286</v>
      </c>
      <c r="D137" s="1880" t="s">
        <v>1068</v>
      </c>
      <c r="E137" s="1876"/>
      <c r="F137" s="1876"/>
      <c r="G137" s="1876"/>
      <c r="H137" s="1876"/>
      <c r="AI137" s="383"/>
    </row>
    <row r="138" spans="1:35" s="1783" customFormat="1" ht="15" hidden="1" customHeight="1" outlineLevel="1" x14ac:dyDescent="0.3">
      <c r="A138" s="383"/>
      <c r="B138" s="2435"/>
      <c r="C138" s="1867">
        <f>C136*C105*C107</f>
        <v>2567357.4874389712</v>
      </c>
      <c r="D138" s="1884" t="s">
        <v>1077</v>
      </c>
      <c r="E138" s="1876"/>
      <c r="F138" s="1876"/>
      <c r="G138" s="1876"/>
      <c r="H138" s="1876"/>
      <c r="AI138" s="383"/>
    </row>
    <row r="139" spans="1:35" ht="15" hidden="1" customHeight="1" outlineLevel="1" thickBot="1" x14ac:dyDescent="0.35">
      <c r="B139" s="1886" t="s">
        <v>1076</v>
      </c>
      <c r="C139" s="1868">
        <f>(C138*90%)/1000</f>
        <v>2310.6217386950743</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pageSetUpPr fitToPage="1"/>
  </sheetPr>
  <dimension ref="B1:AJ507"/>
  <sheetViews>
    <sheetView topLeftCell="E478" zoomScale="85" zoomScaleNormal="85" workbookViewId="0">
      <selection activeCell="AJ6" sqref="AJ6:AJ506"/>
    </sheetView>
  </sheetViews>
  <sheetFormatPr defaultRowHeight="15.6" x14ac:dyDescent="0.3"/>
  <cols>
    <col min="1" max="1" width="1.77734375" style="2103" customWidth="1"/>
    <col min="2" max="2" width="8.88671875" style="2102"/>
    <col min="3" max="3" width="8.88671875" style="45"/>
    <col min="4" max="4" width="1.77734375" style="42" customWidth="1"/>
    <col min="5" max="5" width="8.88671875" style="2103"/>
    <col min="6" max="6" width="8.88671875" style="45"/>
    <col min="7" max="7" width="3.33203125" style="2103" customWidth="1"/>
    <col min="8" max="8" width="8.88671875" style="2103"/>
    <col min="9" max="9" width="8.88671875" style="45"/>
    <col min="10" max="10" width="1.77734375" style="2103" customWidth="1"/>
    <col min="11" max="11" width="8.88671875" style="2103"/>
    <col min="12" max="12" width="8.88671875" style="45"/>
    <col min="13" max="13" width="3.33203125" style="2103" customWidth="1"/>
    <col min="14" max="14" width="8.88671875" style="2103"/>
    <col min="15" max="15" width="8.88671875" style="45"/>
    <col min="16" max="16" width="1.77734375" style="2103" customWidth="1"/>
    <col min="17" max="17" width="8.88671875" style="2103"/>
    <col min="18" max="18" width="8.88671875" style="45"/>
    <col min="19" max="19" width="3.33203125" style="2103" customWidth="1"/>
    <col min="20" max="20" width="8.88671875" style="2103"/>
    <col min="21" max="21" width="8.88671875" style="45"/>
    <col min="22" max="22" width="1.77734375" style="2103" customWidth="1"/>
    <col min="23" max="23" width="8.88671875" style="2103"/>
    <col min="24" max="24" width="8.88671875" style="45"/>
    <col min="25" max="25" width="3.33203125" style="2103" customWidth="1"/>
    <col min="26" max="26" width="8.88671875" style="2103"/>
    <col min="27" max="27" width="8.88671875" style="45"/>
    <col min="28" max="28" width="1.77734375" style="2103" customWidth="1"/>
    <col min="29" max="29" width="8.88671875" style="2103"/>
    <col min="30" max="30" width="8.88671875" style="45"/>
    <col min="31" max="31" width="3.33203125" style="2103" customWidth="1"/>
    <col min="32" max="32" width="8.88671875" style="2123"/>
    <col min="33" max="33" width="8.88671875" style="2124"/>
    <col min="34" max="34" width="1.77734375" style="2123" customWidth="1"/>
    <col min="35" max="35" width="8.88671875" style="2123"/>
    <col min="36" max="36" width="8.88671875" style="2124"/>
    <col min="37" max="37" width="3.33203125" style="2103" customWidth="1"/>
    <col min="38" max="16384" width="8.88671875" style="2103"/>
  </cols>
  <sheetData>
    <row r="1" spans="2:36" ht="16.2" thickBot="1" x14ac:dyDescent="0.35"/>
    <row r="2" spans="2:36" s="1079" customFormat="1" ht="15.6" customHeight="1" thickTop="1" x14ac:dyDescent="0.3">
      <c r="B2" s="2447" t="s">
        <v>1129</v>
      </c>
      <c r="C2" s="2447"/>
      <c r="D2" s="2447"/>
      <c r="E2" s="2447"/>
      <c r="F2" s="2447"/>
      <c r="H2" s="2447" t="s">
        <v>1130</v>
      </c>
      <c r="I2" s="2447"/>
      <c r="J2" s="2447"/>
      <c r="K2" s="2447"/>
      <c r="L2" s="2447"/>
      <c r="N2" s="2447" t="s">
        <v>1132</v>
      </c>
      <c r="O2" s="2447"/>
      <c r="P2" s="2447"/>
      <c r="Q2" s="2447"/>
      <c r="R2" s="2447"/>
      <c r="T2" s="2447" t="s">
        <v>1131</v>
      </c>
      <c r="U2" s="2447"/>
      <c r="V2" s="2447"/>
      <c r="W2" s="2447"/>
      <c r="X2" s="2447"/>
      <c r="Z2" s="2447" t="s">
        <v>1133</v>
      </c>
      <c r="AA2" s="2447"/>
      <c r="AB2" s="2447"/>
      <c r="AC2" s="2447"/>
      <c r="AD2" s="2447"/>
      <c r="AF2" s="2444" t="s">
        <v>1134</v>
      </c>
      <c r="AG2" s="2445"/>
      <c r="AH2" s="2445"/>
      <c r="AI2" s="2445"/>
      <c r="AJ2" s="2446"/>
    </row>
    <row r="3" spans="2:36" ht="16.2" thickBot="1" x14ac:dyDescent="0.35">
      <c r="B3" s="2106">
        <v>250</v>
      </c>
      <c r="C3" s="2107"/>
      <c r="D3" s="2108"/>
      <c r="E3" s="2109"/>
      <c r="F3" s="2107"/>
      <c r="H3" s="2106">
        <v>250</v>
      </c>
      <c r="I3" s="2107"/>
      <c r="J3" s="2109"/>
      <c r="K3" s="2109"/>
      <c r="L3" s="2107"/>
      <c r="N3" s="2106">
        <v>250</v>
      </c>
      <c r="O3" s="2107"/>
      <c r="P3" s="2109"/>
      <c r="Q3" s="2109"/>
      <c r="R3" s="2107"/>
      <c r="T3" s="2106">
        <v>250</v>
      </c>
      <c r="U3" s="2107"/>
      <c r="V3" s="2109"/>
      <c r="W3" s="2109"/>
      <c r="X3" s="2107"/>
      <c r="Z3" s="2106">
        <v>250</v>
      </c>
      <c r="AA3" s="2107"/>
      <c r="AB3" s="2109"/>
      <c r="AC3" s="2109"/>
      <c r="AD3" s="2107"/>
      <c r="AF3" s="2125"/>
      <c r="AG3" s="2126"/>
      <c r="AH3" s="2127"/>
      <c r="AI3" s="2127"/>
      <c r="AJ3" s="2128"/>
    </row>
    <row r="4" spans="2:36" x14ac:dyDescent="0.3">
      <c r="B4" s="2016" t="s">
        <v>1128</v>
      </c>
      <c r="C4" s="38" t="s">
        <v>1126</v>
      </c>
      <c r="E4" s="2016" t="s">
        <v>1128</v>
      </c>
      <c r="F4" s="45" t="s">
        <v>1127</v>
      </c>
      <c r="H4" s="2016" t="s">
        <v>1128</v>
      </c>
      <c r="I4" s="38" t="s">
        <v>1126</v>
      </c>
      <c r="J4" s="42"/>
      <c r="K4" s="2016" t="s">
        <v>1128</v>
      </c>
      <c r="L4" s="45" t="s">
        <v>1127</v>
      </c>
      <c r="N4" s="2016" t="s">
        <v>1128</v>
      </c>
      <c r="O4" s="38" t="s">
        <v>1126</v>
      </c>
      <c r="P4" s="42"/>
      <c r="Q4" s="2016" t="s">
        <v>1128</v>
      </c>
      <c r="R4" s="45" t="s">
        <v>1127</v>
      </c>
      <c r="T4" s="2016" t="s">
        <v>1128</v>
      </c>
      <c r="U4" s="38" t="s">
        <v>1126</v>
      </c>
      <c r="V4" s="42"/>
      <c r="W4" s="2016" t="s">
        <v>1128</v>
      </c>
      <c r="X4" s="45" t="s">
        <v>1127</v>
      </c>
      <c r="Z4" s="2016" t="s">
        <v>1128</v>
      </c>
      <c r="AA4" s="38" t="s">
        <v>1126</v>
      </c>
      <c r="AB4" s="42"/>
      <c r="AC4" s="2016" t="s">
        <v>1128</v>
      </c>
      <c r="AD4" s="45" t="s">
        <v>1127</v>
      </c>
      <c r="AF4" s="2129" t="s">
        <v>1128</v>
      </c>
      <c r="AG4" s="2130" t="s">
        <v>1126</v>
      </c>
      <c r="AH4" s="2131"/>
      <c r="AI4" s="2132" t="s">
        <v>1128</v>
      </c>
      <c r="AJ4" s="2133" t="s">
        <v>1127</v>
      </c>
    </row>
    <row r="5" spans="2:36" x14ac:dyDescent="0.3">
      <c r="C5" s="2110">
        <f>'C-Dados RT Simplif.'!C20</f>
        <v>2345.8069897781957</v>
      </c>
      <c r="F5" s="54">
        <f>'C-Dados RT Simplif.'!C23</f>
        <v>268.57274922607894</v>
      </c>
      <c r="H5" s="2102"/>
      <c r="I5" s="2110">
        <f>'[1]C-Dados RT Simplif.'!$C$20</f>
        <v>1700.8610532091795</v>
      </c>
      <c r="J5" s="42"/>
      <c r="L5" s="54">
        <f>'[1]C-Dados RT Simplif.'!$C$23</f>
        <v>229.40484347873712</v>
      </c>
      <c r="N5" s="2102"/>
      <c r="O5" s="2110">
        <f>'[2]C-Dados RT Simplif.'!$C$20</f>
        <v>2650.8205151486627</v>
      </c>
      <c r="P5" s="42"/>
      <c r="R5" s="54">
        <f>'[2]C-Dados RT Simplif.'!$C$23</f>
        <v>256.8805210987972</v>
      </c>
      <c r="T5" s="2102"/>
      <c r="U5" s="2110">
        <f>'[3]C-Dados RT Simplif.'!$C$20</f>
        <v>5037.3189665097843</v>
      </c>
      <c r="V5" s="42"/>
      <c r="W5" s="40"/>
      <c r="X5" s="1824">
        <f>'[3]C-Dados RT Simplif.'!$C$23</f>
        <v>422.82909499795545</v>
      </c>
      <c r="Z5" s="2102"/>
      <c r="AA5" s="2110">
        <f>'[4]C-Dados RT Simplif.'!$C$20</f>
        <v>2436.823299640409</v>
      </c>
      <c r="AB5" s="42"/>
      <c r="AC5" s="40"/>
      <c r="AD5" s="1824">
        <f>'[4]C-Dados RT Simplif.'!$C$23</f>
        <v>312.78466148383603</v>
      </c>
      <c r="AF5" s="2129"/>
      <c r="AG5" s="2134"/>
      <c r="AH5" s="2131"/>
      <c r="AI5" s="2135"/>
      <c r="AJ5" s="2136"/>
    </row>
    <row r="6" spans="2:36" x14ac:dyDescent="0.3">
      <c r="B6" s="2111">
        <v>0</v>
      </c>
      <c r="C6" s="2112" t="e">
        <f t="dataTable" ref="C6:C506" dt2D="0" dtr="0" r1="B3"/>
        <v>#DIV/0!</v>
      </c>
      <c r="D6" s="2113"/>
      <c r="E6" s="2114">
        <v>0</v>
      </c>
      <c r="F6" s="2115" t="e">
        <f t="dataTable" ref="F6:F506" dt2D="0" dtr="0" r1="B3" ca="1"/>
        <v>#DIV/0!</v>
      </c>
      <c r="H6" s="2111">
        <v>0</v>
      </c>
      <c r="I6" s="2116" t="e">
        <f t="dataTable" ref="I6:I506" dt2D="0" dtr="0" r1="H3"/>
        <v>#DIV/0!</v>
      </c>
      <c r="J6" s="2117"/>
      <c r="K6" s="2114">
        <v>0</v>
      </c>
      <c r="L6" s="2118" t="e">
        <f t="dataTable" ref="L6:L506" dt2D="0" dtr="0" r1="H3" ca="1"/>
        <v>#DIV/0!</v>
      </c>
      <c r="N6" s="2111">
        <v>0</v>
      </c>
      <c r="O6" s="2116" t="e">
        <f t="dataTable" ref="O6:O506" dt2D="0" dtr="0" r1="N3" ca="1"/>
        <v>#DIV/0!</v>
      </c>
      <c r="P6" s="2117"/>
      <c r="Q6" s="2114">
        <v>0</v>
      </c>
      <c r="R6" s="2118" t="e">
        <f t="dataTable" ref="R6:R506" dt2D="0" dtr="0" r1="N3"/>
        <v>#DIV/0!</v>
      </c>
      <c r="T6" s="2111">
        <v>0</v>
      </c>
      <c r="U6" s="2116" t="e">
        <f t="dataTable" ref="U6:U506" dt2D="0" dtr="0" r1="T3" ca="1"/>
        <v>#DIV/0!</v>
      </c>
      <c r="V6" s="2117"/>
      <c r="W6" s="2119">
        <v>0</v>
      </c>
      <c r="X6" s="2120" t="e">
        <f t="dataTable" ref="X6:X506" dt2D="0" dtr="0" r1="T3"/>
        <v>#DIV/0!</v>
      </c>
      <c r="Z6" s="2121">
        <v>0</v>
      </c>
      <c r="AA6" s="2112" t="e">
        <f t="dataTable" ref="AA6:AA506" dt2D="0" dtr="0" r1="Z3" ca="1"/>
        <v>#DIV/0!</v>
      </c>
      <c r="AB6" s="2117"/>
      <c r="AC6" s="2119">
        <v>0</v>
      </c>
      <c r="AD6" s="2120" t="e">
        <f t="dataTable" ref="AD6:AD506" dt2D="0" dtr="0" r1="Z3"/>
        <v>#DIV/0!</v>
      </c>
      <c r="AF6" s="2137">
        <v>0</v>
      </c>
      <c r="AG6" s="2138">
        <v>0</v>
      </c>
      <c r="AH6" s="2139"/>
      <c r="AI6" s="2137">
        <v>0</v>
      </c>
      <c r="AJ6" s="2140">
        <v>0</v>
      </c>
    </row>
    <row r="7" spans="2:36" x14ac:dyDescent="0.3">
      <c r="B7" s="2111">
        <v>5</v>
      </c>
      <c r="C7" s="2122">
        <v>48254.931202766194</v>
      </c>
      <c r="D7" s="2113"/>
      <c r="E7" s="2114">
        <v>5</v>
      </c>
      <c r="F7" s="2120">
        <v>9030.2260313338666</v>
      </c>
      <c r="H7" s="2111">
        <v>5</v>
      </c>
      <c r="I7" s="2122">
        <v>22893.006984325264</v>
      </c>
      <c r="J7" s="2117"/>
      <c r="K7" s="2114">
        <v>5</v>
      </c>
      <c r="L7" s="2120">
        <v>3417.1074061305658</v>
      </c>
      <c r="N7" s="2111">
        <v>5</v>
      </c>
      <c r="O7" s="2122">
        <v>46756.436971175746</v>
      </c>
      <c r="P7" s="2117"/>
      <c r="Q7" s="2114">
        <v>5</v>
      </c>
      <c r="R7" s="2120">
        <v>7894.8545138052041</v>
      </c>
      <c r="T7" s="2111">
        <v>5</v>
      </c>
      <c r="U7" s="2122">
        <v>46845.084242875593</v>
      </c>
      <c r="V7" s="2117"/>
      <c r="W7" s="2119">
        <v>5</v>
      </c>
      <c r="X7" s="2120">
        <v>13493.227349075456</v>
      </c>
      <c r="Z7" s="2121">
        <v>5</v>
      </c>
      <c r="AA7" s="2122">
        <v>28833.944788656947</v>
      </c>
      <c r="AB7" s="2117"/>
      <c r="AC7" s="2119">
        <v>5</v>
      </c>
      <c r="AD7" s="2120">
        <v>10348.43852828777</v>
      </c>
      <c r="AF7" s="2137">
        <v>5</v>
      </c>
      <c r="AG7" s="2141">
        <f>AVERAGE(C7,I7,O7,U7,AA7)</f>
        <v>38716.680837959953</v>
      </c>
      <c r="AH7" s="2139"/>
      <c r="AI7" s="2137">
        <v>5</v>
      </c>
      <c r="AJ7" s="2142">
        <f>AVERAGE(F7,L7,R7,X7,AD7)</f>
        <v>8836.7707657265728</v>
      </c>
    </row>
    <row r="8" spans="2:36" x14ac:dyDescent="0.3">
      <c r="B8" s="2111">
        <v>10</v>
      </c>
      <c r="C8" s="2122">
        <v>24881.298927488388</v>
      </c>
      <c r="D8" s="2113"/>
      <c r="E8" s="2114">
        <v>10</v>
      </c>
      <c r="F8" s="2120">
        <v>4536.123627232254</v>
      </c>
      <c r="H8" s="2111">
        <v>10</v>
      </c>
      <c r="I8" s="2122">
        <v>11568.305974745677</v>
      </c>
      <c r="J8" s="2117"/>
      <c r="K8" s="2114">
        <v>10</v>
      </c>
      <c r="L8" s="2120">
        <v>1708.544140886285</v>
      </c>
      <c r="N8" s="2111">
        <v>10</v>
      </c>
      <c r="O8" s="2122">
        <v>24357.295567503883</v>
      </c>
      <c r="P8" s="2117"/>
      <c r="Q8" s="2114">
        <v>10</v>
      </c>
      <c r="R8" s="2120">
        <v>4001.5713777399451</v>
      </c>
      <c r="T8" s="2111">
        <v>10</v>
      </c>
      <c r="U8" s="2122">
        <v>25659.788995190749</v>
      </c>
      <c r="V8" s="2117"/>
      <c r="W8" s="2119">
        <v>10</v>
      </c>
      <c r="X8" s="2120">
        <v>6827.5990548062564</v>
      </c>
      <c r="Z8" s="2121">
        <v>10</v>
      </c>
      <c r="AA8" s="2122">
        <v>15204.859219323995</v>
      </c>
      <c r="AB8" s="2117"/>
      <c r="AC8" s="2119">
        <v>10</v>
      </c>
      <c r="AD8" s="2120">
        <v>5224.2373334421081</v>
      </c>
      <c r="AF8" s="2137">
        <v>10</v>
      </c>
      <c r="AG8" s="2141">
        <f t="shared" ref="AG8:AG71" si="0">AVERAGE(C8,I8,O8,U8,AA8)</f>
        <v>20334.309736850537</v>
      </c>
      <c r="AH8" s="2139"/>
      <c r="AI8" s="2137">
        <v>10</v>
      </c>
      <c r="AJ8" s="2142">
        <f t="shared" ref="AJ8:AJ71" si="1">AVERAGE(F8,L8,R8,X8,AD8)</f>
        <v>4459.6151068213703</v>
      </c>
    </row>
    <row r="9" spans="2:36" x14ac:dyDescent="0.3">
      <c r="B9" s="2111">
        <v>15</v>
      </c>
      <c r="C9" s="2122">
        <v>17152.596072357323</v>
      </c>
      <c r="D9" s="2113"/>
      <c r="E9" s="2114">
        <v>15</v>
      </c>
      <c r="F9" s="2120">
        <v>3063.6312093957185</v>
      </c>
      <c r="H9" s="2111">
        <v>15</v>
      </c>
      <c r="I9" s="2122">
        <v>7875.5866234602063</v>
      </c>
      <c r="J9" s="2117"/>
      <c r="K9" s="2114">
        <v>15</v>
      </c>
      <c r="L9" s="2120">
        <v>1169.1272271346224</v>
      </c>
      <c r="N9" s="2111">
        <v>15</v>
      </c>
      <c r="O9" s="2122">
        <v>16888.103186919492</v>
      </c>
      <c r="P9" s="2117"/>
      <c r="Q9" s="2114">
        <v>15</v>
      </c>
      <c r="R9" s="2120">
        <v>2703.7559259750219</v>
      </c>
      <c r="T9" s="2111">
        <v>15</v>
      </c>
      <c r="U9" s="2122">
        <v>18594.004534039374</v>
      </c>
      <c r="V9" s="2117"/>
      <c r="W9" s="2119">
        <v>15</v>
      </c>
      <c r="X9" s="2120">
        <v>4605.6505922491024</v>
      </c>
      <c r="Z9" s="2121">
        <v>15</v>
      </c>
      <c r="AA9" s="2122">
        <v>10666.321419916047</v>
      </c>
      <c r="AB9" s="2117"/>
      <c r="AC9" s="2119">
        <v>15</v>
      </c>
      <c r="AD9" s="2120">
        <v>3516.2899005171057</v>
      </c>
      <c r="AF9" s="2137">
        <v>15</v>
      </c>
      <c r="AG9" s="2141">
        <f t="shared" si="0"/>
        <v>14235.322367338487</v>
      </c>
      <c r="AH9" s="2139"/>
      <c r="AI9" s="2137">
        <v>15</v>
      </c>
      <c r="AJ9" s="2142">
        <f t="shared" si="1"/>
        <v>3011.6909710543141</v>
      </c>
    </row>
    <row r="10" spans="2:36" x14ac:dyDescent="0.3">
      <c r="B10" s="2111">
        <v>20</v>
      </c>
      <c r="C10" s="2122">
        <v>13280.004330508695</v>
      </c>
      <c r="D10" s="2113"/>
      <c r="E10" s="2114">
        <v>20</v>
      </c>
      <c r="F10" s="2120">
        <v>2327.3498767777269</v>
      </c>
      <c r="H10" s="2111">
        <v>20</v>
      </c>
      <c r="I10" s="2122">
        <v>6029.223127865811</v>
      </c>
      <c r="J10" s="2117"/>
      <c r="K10" s="2114">
        <v>20</v>
      </c>
      <c r="L10" s="2120">
        <v>899.41877025879012</v>
      </c>
      <c r="N10" s="2111">
        <v>20</v>
      </c>
      <c r="O10" s="2122">
        <v>13151.398062106982</v>
      </c>
      <c r="P10" s="2117"/>
      <c r="Q10" s="2114">
        <v>20</v>
      </c>
      <c r="R10" s="2120">
        <v>2054.8073952851837</v>
      </c>
      <c r="T10" s="2111">
        <v>20</v>
      </c>
      <c r="U10" s="2122">
        <v>15058.097769521375</v>
      </c>
      <c r="V10" s="2117"/>
      <c r="W10" s="2119">
        <v>20</v>
      </c>
      <c r="X10" s="2120">
        <v>3494.6220876199618</v>
      </c>
      <c r="Z10" s="2121">
        <v>20</v>
      </c>
      <c r="AA10" s="2122">
        <v>8400.4205629893568</v>
      </c>
      <c r="AB10" s="2117"/>
      <c r="AC10" s="2119">
        <v>20</v>
      </c>
      <c r="AD10" s="2120">
        <v>2662.4059080722732</v>
      </c>
      <c r="AF10" s="2137">
        <v>20</v>
      </c>
      <c r="AG10" s="2141">
        <f t="shared" si="0"/>
        <v>11183.828770598444</v>
      </c>
      <c r="AH10" s="2139"/>
      <c r="AI10" s="2137">
        <v>20</v>
      </c>
      <c r="AJ10" s="2142">
        <f t="shared" si="1"/>
        <v>2287.7208076027869</v>
      </c>
    </row>
    <row r="11" spans="2:36" x14ac:dyDescent="0.3">
      <c r="B11" s="2111">
        <v>25</v>
      </c>
      <c r="C11" s="2122">
        <v>10951.643184227943</v>
      </c>
      <c r="D11" s="2113"/>
      <c r="E11" s="2114">
        <v>25</v>
      </c>
      <c r="F11" s="2120">
        <v>1885.552978247154</v>
      </c>
      <c r="H11" s="2111">
        <v>25</v>
      </c>
      <c r="I11" s="2122">
        <v>9861.4170429103742</v>
      </c>
      <c r="J11" s="2117"/>
      <c r="K11" s="2114">
        <v>25</v>
      </c>
      <c r="L11" s="2120">
        <v>1557.3426686092514</v>
      </c>
      <c r="N11" s="2111">
        <v>25</v>
      </c>
      <c r="O11" s="2122">
        <v>10907.687839603221</v>
      </c>
      <c r="P11" s="2117"/>
      <c r="Q11" s="2114">
        <v>25</v>
      </c>
      <c r="R11" s="2120">
        <v>1665.4056330253791</v>
      </c>
      <c r="T11" s="2111">
        <v>25</v>
      </c>
      <c r="U11" s="2122">
        <v>12934.142083656719</v>
      </c>
      <c r="V11" s="2117"/>
      <c r="W11" s="2119">
        <v>25</v>
      </c>
      <c r="X11" s="2120">
        <v>2827.9615661620264</v>
      </c>
      <c r="Z11" s="2121">
        <v>25</v>
      </c>
      <c r="AA11" s="2122">
        <v>7043.5744830551621</v>
      </c>
      <c r="AB11" s="2117"/>
      <c r="AC11" s="2119">
        <v>25</v>
      </c>
      <c r="AD11" s="2120">
        <v>2150.1472918195086</v>
      </c>
      <c r="AF11" s="2137">
        <v>25</v>
      </c>
      <c r="AG11" s="2141">
        <f t="shared" si="0"/>
        <v>10339.692926690685</v>
      </c>
      <c r="AH11" s="2139"/>
      <c r="AI11" s="2137">
        <v>25</v>
      </c>
      <c r="AJ11" s="2142">
        <f t="shared" si="1"/>
        <v>2017.282027572664</v>
      </c>
    </row>
    <row r="12" spans="2:36" x14ac:dyDescent="0.3">
      <c r="B12" s="2111">
        <v>30</v>
      </c>
      <c r="C12" s="2122">
        <v>9396.1607078922152</v>
      </c>
      <c r="D12" s="2113"/>
      <c r="E12" s="2114">
        <v>30</v>
      </c>
      <c r="F12" s="2120">
        <v>1590.9982967602912</v>
      </c>
      <c r="H12" s="2111">
        <v>30</v>
      </c>
      <c r="I12" s="2122">
        <v>8349.119267769458</v>
      </c>
      <c r="J12" s="2117"/>
      <c r="K12" s="2114">
        <v>30</v>
      </c>
      <c r="L12" s="2120">
        <v>1316.4493253044277</v>
      </c>
      <c r="N12" s="2111">
        <v>30</v>
      </c>
      <c r="O12" s="2122">
        <v>9410.4750682538324</v>
      </c>
      <c r="P12" s="2117"/>
      <c r="Q12" s="2114">
        <v>30</v>
      </c>
      <c r="R12" s="2120">
        <v>1405.7772549805907</v>
      </c>
      <c r="T12" s="2111">
        <v>30</v>
      </c>
      <c r="U12" s="2122">
        <v>11516.161937118735</v>
      </c>
      <c r="V12" s="2117"/>
      <c r="W12" s="2119">
        <v>30</v>
      </c>
      <c r="X12" s="2120">
        <v>2383.4850362896891</v>
      </c>
      <c r="Z12" s="2121">
        <v>30</v>
      </c>
      <c r="AA12" s="2122">
        <v>6141.2557916172173</v>
      </c>
      <c r="AB12" s="2117"/>
      <c r="AC12" s="2119">
        <v>30</v>
      </c>
      <c r="AD12" s="2120">
        <v>1808.7013636627753</v>
      </c>
      <c r="AF12" s="2137">
        <v>30</v>
      </c>
      <c r="AG12" s="2141">
        <f t="shared" si="0"/>
        <v>8962.634554530292</v>
      </c>
      <c r="AH12" s="2139"/>
      <c r="AI12" s="2137">
        <v>30</v>
      </c>
      <c r="AJ12" s="2142">
        <f t="shared" si="1"/>
        <v>1701.0822553995545</v>
      </c>
    </row>
    <row r="13" spans="2:36" x14ac:dyDescent="0.3">
      <c r="B13" s="2111">
        <v>35</v>
      </c>
      <c r="C13" s="2122">
        <v>8282.7118813069956</v>
      </c>
      <c r="D13" s="2113"/>
      <c r="E13" s="2114">
        <v>35</v>
      </c>
      <c r="F13" s="2120">
        <v>1380.5820250126867</v>
      </c>
      <c r="H13" s="2111">
        <v>35</v>
      </c>
      <c r="I13" s="2122">
        <v>7268.9058204034609</v>
      </c>
      <c r="J13" s="2117"/>
      <c r="K13" s="2114">
        <v>35</v>
      </c>
      <c r="L13" s="2120">
        <v>1144.3826515152675</v>
      </c>
      <c r="N13" s="2111">
        <v>35</v>
      </c>
      <c r="O13" s="2122">
        <v>8339.8322689926554</v>
      </c>
      <c r="P13" s="2117"/>
      <c r="Q13" s="2114">
        <v>35</v>
      </c>
      <c r="R13" s="2120">
        <v>1220.3050964872382</v>
      </c>
      <c r="T13" s="2111">
        <v>35</v>
      </c>
      <c r="U13" s="2122">
        <v>10501.596384481709</v>
      </c>
      <c r="V13" s="2117"/>
      <c r="W13" s="2119">
        <v>35</v>
      </c>
      <c r="X13" s="2120">
        <v>2065.9707873234092</v>
      </c>
      <c r="Z13" s="2121">
        <v>35</v>
      </c>
      <c r="AA13" s="2122">
        <v>5498.6670364628435</v>
      </c>
      <c r="AB13" s="2117"/>
      <c r="AC13" s="2119">
        <v>35</v>
      </c>
      <c r="AD13" s="2120">
        <v>1564.8626858466334</v>
      </c>
      <c r="AF13" s="2137">
        <v>35</v>
      </c>
      <c r="AG13" s="2141">
        <f t="shared" si="0"/>
        <v>7978.3426783295336</v>
      </c>
      <c r="AH13" s="2139"/>
      <c r="AI13" s="2137">
        <v>35</v>
      </c>
      <c r="AJ13" s="2142">
        <f t="shared" si="1"/>
        <v>1475.2206492370469</v>
      </c>
    </row>
    <row r="14" spans="2:36" x14ac:dyDescent="0.3">
      <c r="B14" s="2111">
        <v>40</v>
      </c>
      <c r="C14" s="2122">
        <v>7445.7556853571996</v>
      </c>
      <c r="D14" s="2113"/>
      <c r="E14" s="2114">
        <v>40</v>
      </c>
      <c r="F14" s="2120">
        <v>1222.7522593521239</v>
      </c>
      <c r="H14" s="2111">
        <v>40</v>
      </c>
      <c r="I14" s="2122">
        <v>6458.7452147451568</v>
      </c>
      <c r="J14" s="2117"/>
      <c r="K14" s="2114">
        <v>40</v>
      </c>
      <c r="L14" s="2120">
        <v>1015.332646173398</v>
      </c>
      <c r="N14" s="2111">
        <v>40</v>
      </c>
      <c r="O14" s="2122">
        <v>7535.7957022866194</v>
      </c>
      <c r="P14" s="2117"/>
      <c r="Q14" s="2114">
        <v>40</v>
      </c>
      <c r="R14" s="2120">
        <v>1081.1805752135383</v>
      </c>
      <c r="T14" s="2111">
        <v>40</v>
      </c>
      <c r="U14" s="2122">
        <v>9739.164953032785</v>
      </c>
      <c r="V14" s="2117"/>
      <c r="W14" s="2119">
        <v>40</v>
      </c>
      <c r="X14" s="2120">
        <v>1827.8079639234197</v>
      </c>
      <c r="Z14" s="2121">
        <v>40</v>
      </c>
      <c r="AA14" s="2122">
        <v>5018.4094914857051</v>
      </c>
      <c r="AB14" s="2117"/>
      <c r="AC14" s="2119">
        <v>40</v>
      </c>
      <c r="AD14" s="2120">
        <v>1382.0285394933633</v>
      </c>
      <c r="AF14" s="2137">
        <v>40</v>
      </c>
      <c r="AG14" s="2141">
        <f t="shared" si="0"/>
        <v>7239.5742093814933</v>
      </c>
      <c r="AH14" s="2139"/>
      <c r="AI14" s="2137">
        <v>40</v>
      </c>
      <c r="AJ14" s="2142">
        <f t="shared" si="1"/>
        <v>1305.8203968311686</v>
      </c>
    </row>
    <row r="15" spans="2:36" x14ac:dyDescent="0.3">
      <c r="B15" s="2111">
        <v>45</v>
      </c>
      <c r="C15" s="2122">
        <v>6793.2647307795432</v>
      </c>
      <c r="D15" s="2113"/>
      <c r="E15" s="2114">
        <v>45</v>
      </c>
      <c r="F15" s="2120">
        <v>1099.9801644162517</v>
      </c>
      <c r="H15" s="2111">
        <v>45</v>
      </c>
      <c r="I15" s="2122">
        <v>5828.619921385487</v>
      </c>
      <c r="J15" s="2117"/>
      <c r="K15" s="2114">
        <v>45</v>
      </c>
      <c r="L15" s="2120">
        <v>914.96041979638619</v>
      </c>
      <c r="N15" s="2111">
        <v>45</v>
      </c>
      <c r="O15" s="2122">
        <v>6909.4966239506666</v>
      </c>
      <c r="P15" s="2117"/>
      <c r="Q15" s="2114">
        <v>45</v>
      </c>
      <c r="R15" s="2120">
        <v>972.95447875293439</v>
      </c>
      <c r="T15" s="2111">
        <v>45</v>
      </c>
      <c r="U15" s="2122">
        <v>9144.8229357092496</v>
      </c>
      <c r="V15" s="2117"/>
      <c r="W15" s="2119">
        <v>45</v>
      </c>
      <c r="X15" s="2120">
        <v>1642.5460909009525</v>
      </c>
      <c r="Z15" s="2121">
        <v>45</v>
      </c>
      <c r="AA15" s="2122">
        <v>4646.3727532933854</v>
      </c>
      <c r="AB15" s="2117"/>
      <c r="AC15" s="2119">
        <v>45</v>
      </c>
      <c r="AD15" s="2120">
        <v>1239.8640807820043</v>
      </c>
      <c r="AF15" s="2137">
        <v>45</v>
      </c>
      <c r="AG15" s="2141">
        <f t="shared" si="0"/>
        <v>6664.5153930236656</v>
      </c>
      <c r="AH15" s="2139"/>
      <c r="AI15" s="2137">
        <v>45</v>
      </c>
      <c r="AJ15" s="2142">
        <f t="shared" si="1"/>
        <v>1174.0610469297058</v>
      </c>
    </row>
    <row r="16" spans="2:36" x14ac:dyDescent="0.3">
      <c r="B16" s="2111">
        <v>50</v>
      </c>
      <c r="C16" s="2122">
        <v>6269.9891018122344</v>
      </c>
      <c r="D16" s="2113"/>
      <c r="E16" s="2114">
        <v>50</v>
      </c>
      <c r="F16" s="2120">
        <v>1001.7484389876666</v>
      </c>
      <c r="H16" s="2111">
        <v>50</v>
      </c>
      <c r="I16" s="2122">
        <v>5324.5194020021572</v>
      </c>
      <c r="J16" s="2117"/>
      <c r="K16" s="2114">
        <v>50</v>
      </c>
      <c r="L16" s="2120">
        <v>834.66263869477848</v>
      </c>
      <c r="N16" s="2111">
        <v>50</v>
      </c>
      <c r="O16" s="2122">
        <v>6407.6137874737806</v>
      </c>
      <c r="P16" s="2117"/>
      <c r="Q16" s="2114">
        <v>50</v>
      </c>
      <c r="R16" s="2120">
        <v>886.35727966150262</v>
      </c>
      <c r="T16" s="2111">
        <v>50</v>
      </c>
      <c r="U16" s="2122">
        <v>8668.1435082735006</v>
      </c>
      <c r="V16" s="2117"/>
      <c r="W16" s="2119">
        <v>50</v>
      </c>
      <c r="X16" s="2120">
        <v>1494.3148831427507</v>
      </c>
      <c r="Z16" s="2121">
        <v>50</v>
      </c>
      <c r="AA16" s="2122">
        <v>4350.0905798504418</v>
      </c>
      <c r="AB16" s="2117"/>
      <c r="AC16" s="2119">
        <v>50</v>
      </c>
      <c r="AD16" s="2120">
        <v>1126.1684034199841</v>
      </c>
      <c r="AF16" s="2137">
        <v>50</v>
      </c>
      <c r="AG16" s="2141">
        <f t="shared" si="0"/>
        <v>6204.0712758824229</v>
      </c>
      <c r="AH16" s="2139"/>
      <c r="AI16" s="2137">
        <v>50</v>
      </c>
      <c r="AJ16" s="2142">
        <f t="shared" si="1"/>
        <v>1068.6503287813364</v>
      </c>
    </row>
    <row r="17" spans="2:36" x14ac:dyDescent="0.3">
      <c r="B17" s="2111">
        <v>55</v>
      </c>
      <c r="C17" s="2122">
        <v>5840.7497855875254</v>
      </c>
      <c r="D17" s="2113"/>
      <c r="E17" s="2114">
        <v>55</v>
      </c>
      <c r="F17" s="2120">
        <v>921.36425501892359</v>
      </c>
      <c r="H17" s="2111">
        <v>55</v>
      </c>
      <c r="I17" s="2122">
        <v>4912.0733016905542</v>
      </c>
      <c r="J17" s="2117"/>
      <c r="K17" s="2114">
        <v>55</v>
      </c>
      <c r="L17" s="2120">
        <v>768.96445415709945</v>
      </c>
      <c r="N17" s="2111">
        <v>55</v>
      </c>
      <c r="O17" s="2122">
        <v>5996.2154905307552</v>
      </c>
      <c r="P17" s="2117"/>
      <c r="Q17" s="2114">
        <v>55</v>
      </c>
      <c r="R17" s="2120">
        <v>815.49018774764716</v>
      </c>
      <c r="T17" s="2111">
        <v>55</v>
      </c>
      <c r="U17" s="2122">
        <v>8277.0368734834065</v>
      </c>
      <c r="V17" s="2117"/>
      <c r="W17" s="2119">
        <v>55</v>
      </c>
      <c r="X17" s="2120">
        <v>1373.0150683040172</v>
      </c>
      <c r="Z17" s="2121">
        <v>55</v>
      </c>
      <c r="AA17" s="2122">
        <v>4108.9026353161335</v>
      </c>
      <c r="AB17" s="2117"/>
      <c r="AC17" s="2119">
        <v>55</v>
      </c>
      <c r="AD17" s="2120">
        <v>1033.1772943120282</v>
      </c>
      <c r="AF17" s="2137">
        <v>55</v>
      </c>
      <c r="AG17" s="2141">
        <f t="shared" si="0"/>
        <v>5826.9956173216751</v>
      </c>
      <c r="AH17" s="2139"/>
      <c r="AI17" s="2137">
        <v>55</v>
      </c>
      <c r="AJ17" s="2142">
        <f t="shared" si="1"/>
        <v>982.40225190794297</v>
      </c>
    </row>
    <row r="18" spans="2:36" x14ac:dyDescent="0.3">
      <c r="B18" s="2111">
        <v>60</v>
      </c>
      <c r="C18" s="2122">
        <v>5482.0815233939629</v>
      </c>
      <c r="D18" s="2113"/>
      <c r="E18" s="2114">
        <v>60</v>
      </c>
      <c r="F18" s="2120">
        <v>854.36572714506451</v>
      </c>
      <c r="H18" s="2111">
        <v>60</v>
      </c>
      <c r="I18" s="2122">
        <v>4568.3680427433801</v>
      </c>
      <c r="J18" s="2117"/>
      <c r="K18" s="2114">
        <v>60</v>
      </c>
      <c r="L18" s="2120">
        <v>714.21596704236686</v>
      </c>
      <c r="N18" s="2111">
        <v>60</v>
      </c>
      <c r="O18" s="2122">
        <v>5652.6805982381265</v>
      </c>
      <c r="P18" s="2117"/>
      <c r="Q18" s="2114">
        <v>60</v>
      </c>
      <c r="R18" s="2120">
        <v>756.42067621697481</v>
      </c>
      <c r="T18" s="2111">
        <v>60</v>
      </c>
      <c r="U18" s="2122">
        <v>7950.1098331775538</v>
      </c>
      <c r="V18" s="2117"/>
      <c r="W18" s="2119">
        <v>60</v>
      </c>
      <c r="X18" s="2120">
        <v>1271.9137981548838</v>
      </c>
      <c r="Z18" s="2121">
        <v>60</v>
      </c>
      <c r="AA18" s="2122">
        <v>3909.035362463303</v>
      </c>
      <c r="AB18" s="2117"/>
      <c r="AC18" s="2119">
        <v>60</v>
      </c>
      <c r="AD18" s="2120">
        <v>955.71461139462156</v>
      </c>
      <c r="AF18" s="2137">
        <v>60</v>
      </c>
      <c r="AG18" s="2141">
        <f t="shared" si="0"/>
        <v>5512.4550720032657</v>
      </c>
      <c r="AH18" s="2139"/>
      <c r="AI18" s="2137">
        <v>60</v>
      </c>
      <c r="AJ18" s="2142">
        <f t="shared" si="1"/>
        <v>910.5261559907824</v>
      </c>
    </row>
    <row r="19" spans="2:36" x14ac:dyDescent="0.3">
      <c r="B19" s="2111">
        <v>65</v>
      </c>
      <c r="C19" s="2122">
        <v>5177.7308541420471</v>
      </c>
      <c r="D19" s="2113"/>
      <c r="E19" s="2114">
        <v>65</v>
      </c>
      <c r="F19" s="2120">
        <v>797.66385780572932</v>
      </c>
      <c r="H19" s="2111">
        <v>65</v>
      </c>
      <c r="I19" s="2122">
        <v>4277.5403739410585</v>
      </c>
      <c r="J19" s="2117"/>
      <c r="K19" s="2114">
        <v>65</v>
      </c>
      <c r="L19" s="2120">
        <v>667.89032409913125</v>
      </c>
      <c r="N19" s="2111">
        <v>65</v>
      </c>
      <c r="O19" s="2122">
        <v>5361.3483249073442</v>
      </c>
      <c r="P19" s="2117"/>
      <c r="Q19" s="2114">
        <v>65</v>
      </c>
      <c r="R19" s="2120">
        <v>706.42622651952092</v>
      </c>
      <c r="T19" s="2111">
        <v>65</v>
      </c>
      <c r="U19" s="2122">
        <v>7672.5517117057389</v>
      </c>
      <c r="V19" s="2117"/>
      <c r="W19" s="2119">
        <v>65</v>
      </c>
      <c r="X19" s="2120">
        <v>1186.3498700746729</v>
      </c>
      <c r="Z19" s="2121">
        <v>65</v>
      </c>
      <c r="AA19" s="2122">
        <v>3740.9532216731477</v>
      </c>
      <c r="AB19" s="2117"/>
      <c r="AC19" s="2119">
        <v>65</v>
      </c>
      <c r="AD19" s="2120">
        <v>890.19687170071359</v>
      </c>
      <c r="AF19" s="2137">
        <v>65</v>
      </c>
      <c r="AG19" s="2141">
        <f t="shared" si="0"/>
        <v>5246.0248972738673</v>
      </c>
      <c r="AH19" s="2139"/>
      <c r="AI19" s="2137">
        <v>65</v>
      </c>
      <c r="AJ19" s="2142">
        <f t="shared" si="1"/>
        <v>849.70543003995374</v>
      </c>
    </row>
    <row r="20" spans="2:36" x14ac:dyDescent="0.3">
      <c r="B20" s="2111">
        <v>70</v>
      </c>
      <c r="C20" s="2122">
        <v>4916.082511412138</v>
      </c>
      <c r="D20" s="2113"/>
      <c r="E20" s="2114">
        <v>70</v>
      </c>
      <c r="F20" s="2120">
        <v>749.05222017209269</v>
      </c>
      <c r="H20" s="2111">
        <v>70</v>
      </c>
      <c r="I20" s="2122">
        <v>4027.4797242359782</v>
      </c>
      <c r="J20" s="2117"/>
      <c r="K20" s="2114">
        <v>70</v>
      </c>
      <c r="L20" s="2120">
        <v>601.77068856036601</v>
      </c>
      <c r="N20" s="2111">
        <v>70</v>
      </c>
      <c r="O20" s="2122">
        <v>5111.0323950465827</v>
      </c>
      <c r="P20" s="2117"/>
      <c r="Q20" s="2114">
        <v>70</v>
      </c>
      <c r="R20" s="2120">
        <v>663.56218254816679</v>
      </c>
      <c r="T20" s="2111">
        <v>70</v>
      </c>
      <c r="U20" s="2122">
        <v>7433.7834550320904</v>
      </c>
      <c r="V20" s="2117"/>
      <c r="W20" s="2119">
        <v>70</v>
      </c>
      <c r="X20" s="2120">
        <v>1112.993853620047</v>
      </c>
      <c r="Z20" s="2121">
        <v>70</v>
      </c>
      <c r="AA20" s="2122">
        <v>3597.8451132179507</v>
      </c>
      <c r="AB20" s="2117"/>
      <c r="AC20" s="2119">
        <v>70</v>
      </c>
      <c r="AD20" s="2120">
        <v>834.06444453955407</v>
      </c>
      <c r="AF20" s="2137">
        <v>70</v>
      </c>
      <c r="AG20" s="2141">
        <f t="shared" si="0"/>
        <v>5017.244639788948</v>
      </c>
      <c r="AH20" s="2139"/>
      <c r="AI20" s="2137">
        <v>70</v>
      </c>
      <c r="AJ20" s="2142">
        <f t="shared" si="1"/>
        <v>792.28867788804541</v>
      </c>
    </row>
    <row r="21" spans="2:36" x14ac:dyDescent="0.3">
      <c r="B21" s="2111">
        <v>75</v>
      </c>
      <c r="C21" s="2122">
        <v>4688.6146582297033</v>
      </c>
      <c r="D21" s="2113"/>
      <c r="E21" s="2114">
        <v>75</v>
      </c>
      <c r="F21" s="2120">
        <v>706.91276790301515</v>
      </c>
      <c r="H21" s="2111">
        <v>75</v>
      </c>
      <c r="I21" s="2122">
        <v>3812.7036669082822</v>
      </c>
      <c r="J21" s="2117"/>
      <c r="K21" s="2114">
        <v>75</v>
      </c>
      <c r="L21" s="2120">
        <v>567.6844706171139</v>
      </c>
      <c r="N21" s="2111">
        <v>75</v>
      </c>
      <c r="O21" s="2122">
        <v>4893.5295399618381</v>
      </c>
      <c r="P21" s="2117"/>
      <c r="Q21" s="2114">
        <v>75</v>
      </c>
      <c r="R21" s="2120">
        <v>626.40246315769286</v>
      </c>
      <c r="T21" s="2111">
        <v>75</v>
      </c>
      <c r="U21" s="2122">
        <v>7226.0470901969802</v>
      </c>
      <c r="V21" s="2117"/>
      <c r="W21" s="2119">
        <v>75</v>
      </c>
      <c r="X21" s="2120">
        <v>1049.4041664658846</v>
      </c>
      <c r="Z21" s="2121">
        <v>75</v>
      </c>
      <c r="AA21" s="2122">
        <v>3474.7162306307232</v>
      </c>
      <c r="AB21" s="2117"/>
      <c r="AC21" s="2119">
        <v>75</v>
      </c>
      <c r="AD21" s="2120">
        <v>785.44026740459435</v>
      </c>
      <c r="AF21" s="2137">
        <v>75</v>
      </c>
      <c r="AG21" s="2141">
        <f t="shared" si="0"/>
        <v>4819.1222371855056</v>
      </c>
      <c r="AH21" s="2139"/>
      <c r="AI21" s="2137">
        <v>75</v>
      </c>
      <c r="AJ21" s="2142">
        <f t="shared" si="1"/>
        <v>747.16882710966024</v>
      </c>
    </row>
    <row r="22" spans="2:36" x14ac:dyDescent="0.3">
      <c r="B22" s="2111">
        <v>80</v>
      </c>
      <c r="C22" s="2122">
        <v>4488.9330479914861</v>
      </c>
      <c r="D22" s="2113"/>
      <c r="E22" s="2114">
        <v>80</v>
      </c>
      <c r="F22" s="2120">
        <v>670.03196624264001</v>
      </c>
      <c r="H22" s="2111">
        <v>80</v>
      </c>
      <c r="I22" s="2122">
        <v>3624.7672831114992</v>
      </c>
      <c r="J22" s="2117"/>
      <c r="K22" s="2114">
        <v>80</v>
      </c>
      <c r="L22" s="2120">
        <v>537.85902991676789</v>
      </c>
      <c r="N22" s="2111">
        <v>80</v>
      </c>
      <c r="O22" s="2122">
        <v>4702.6873081326066</v>
      </c>
      <c r="P22" s="2117"/>
      <c r="Q22" s="2114">
        <v>80</v>
      </c>
      <c r="R22" s="2120">
        <v>593.8775074891837</v>
      </c>
      <c r="T22" s="2111">
        <v>80</v>
      </c>
      <c r="U22" s="2122">
        <v>7043.5241374806756</v>
      </c>
      <c r="V22" s="2117"/>
      <c r="W22" s="2119">
        <v>80</v>
      </c>
      <c r="X22" s="2120">
        <v>993.74962186835137</v>
      </c>
      <c r="Z22" s="2121">
        <v>80</v>
      </c>
      <c r="AA22" s="2122">
        <v>3367.820469061216</v>
      </c>
      <c r="AB22" s="2117"/>
      <c r="AC22" s="2119">
        <v>80</v>
      </c>
      <c r="AD22" s="2120">
        <v>742.91654341592164</v>
      </c>
      <c r="AF22" s="2137">
        <v>80</v>
      </c>
      <c r="AG22" s="2141">
        <f t="shared" si="0"/>
        <v>4645.5464491554967</v>
      </c>
      <c r="AH22" s="2139"/>
      <c r="AI22" s="2137">
        <v>80</v>
      </c>
      <c r="AJ22" s="2142">
        <f t="shared" si="1"/>
        <v>707.68693378657292</v>
      </c>
    </row>
    <row r="23" spans="2:36" x14ac:dyDescent="0.3">
      <c r="B23" s="2111">
        <v>85</v>
      </c>
      <c r="C23" s="2122">
        <v>4311.9873050194019</v>
      </c>
      <c r="D23" s="2113"/>
      <c r="E23" s="2114">
        <v>85</v>
      </c>
      <c r="F23" s="2120">
        <v>615.16155229297431</v>
      </c>
      <c r="H23" s="2111">
        <v>85</v>
      </c>
      <c r="I23" s="2122">
        <v>3458.9347977933699</v>
      </c>
      <c r="J23" s="2117"/>
      <c r="K23" s="2114">
        <v>85</v>
      </c>
      <c r="L23" s="2120">
        <v>511.54246459293336</v>
      </c>
      <c r="N23" s="2111">
        <v>85</v>
      </c>
      <c r="O23" s="2122">
        <v>4533.8008836902673</v>
      </c>
      <c r="P23" s="2117"/>
      <c r="Q23" s="2114">
        <v>85</v>
      </c>
      <c r="R23" s="2120">
        <v>565.16941606229261</v>
      </c>
      <c r="T23" s="2111">
        <v>85</v>
      </c>
      <c r="U23" s="2122">
        <v>6881.7651712151583</v>
      </c>
      <c r="V23" s="2117"/>
      <c r="W23" s="2119">
        <v>85</v>
      </c>
      <c r="X23" s="2120">
        <v>944.6299005527477</v>
      </c>
      <c r="Z23" s="2121">
        <v>85</v>
      </c>
      <c r="AA23" s="2122">
        <v>3274.2931600945408</v>
      </c>
      <c r="AB23" s="2117"/>
      <c r="AC23" s="2119">
        <v>85</v>
      </c>
      <c r="AD23" s="2120">
        <v>705.41672201830863</v>
      </c>
      <c r="AF23" s="2137">
        <v>85</v>
      </c>
      <c r="AG23" s="2141">
        <f t="shared" si="0"/>
        <v>4492.1562635625469</v>
      </c>
      <c r="AH23" s="2139"/>
      <c r="AI23" s="2137">
        <v>85</v>
      </c>
      <c r="AJ23" s="2142">
        <f t="shared" si="1"/>
        <v>668.38401110385132</v>
      </c>
    </row>
    <row r="24" spans="2:36" x14ac:dyDescent="0.3">
      <c r="B24" s="2111">
        <v>90</v>
      </c>
      <c r="C24" s="2122">
        <v>4155.1558707923969</v>
      </c>
      <c r="D24" s="2113"/>
      <c r="E24" s="2114">
        <v>90</v>
      </c>
      <c r="F24" s="2120">
        <v>586.44477387535426</v>
      </c>
      <c r="H24" s="2111">
        <v>90</v>
      </c>
      <c r="I24" s="2122">
        <v>3311.5227429020047</v>
      </c>
      <c r="J24" s="2117"/>
      <c r="K24" s="2114">
        <v>90</v>
      </c>
      <c r="L24" s="2120">
        <v>488.14996208285868</v>
      </c>
      <c r="N24" s="2111">
        <v>90</v>
      </c>
      <c r="O24" s="2122">
        <v>4383.2109654036713</v>
      </c>
      <c r="P24" s="2117"/>
      <c r="Q24" s="2114">
        <v>90</v>
      </c>
      <c r="R24" s="2120">
        <v>539.64204483675007</v>
      </c>
      <c r="T24" s="2111">
        <v>90</v>
      </c>
      <c r="U24" s="2122">
        <v>6737.3095269919559</v>
      </c>
      <c r="V24" s="2117"/>
      <c r="W24" s="2119">
        <v>90</v>
      </c>
      <c r="X24" s="2120">
        <v>900.95586530541937</v>
      </c>
      <c r="Z24" s="2121">
        <v>90</v>
      </c>
      <c r="AA24" s="2122">
        <v>3191.9062282968898</v>
      </c>
      <c r="AB24" s="2117"/>
      <c r="AC24" s="2119">
        <v>90</v>
      </c>
      <c r="AD24" s="2120">
        <v>672.10348611324491</v>
      </c>
      <c r="AF24" s="2137">
        <v>90</v>
      </c>
      <c r="AG24" s="2141">
        <f t="shared" si="0"/>
        <v>4355.8210668773827</v>
      </c>
      <c r="AH24" s="2139"/>
      <c r="AI24" s="2137">
        <v>90</v>
      </c>
      <c r="AJ24" s="2142">
        <f t="shared" si="1"/>
        <v>637.45922644272537</v>
      </c>
    </row>
    <row r="25" spans="2:36" x14ac:dyDescent="0.3">
      <c r="B25" s="2111">
        <v>95</v>
      </c>
      <c r="C25" s="2122">
        <v>4014.3106364298587</v>
      </c>
      <c r="D25" s="2113"/>
      <c r="E25" s="2114">
        <v>95</v>
      </c>
      <c r="F25" s="2120">
        <v>560.7434197754377</v>
      </c>
      <c r="H25" s="2111">
        <v>95</v>
      </c>
      <c r="I25" s="2122">
        <v>3179.6230504105515</v>
      </c>
      <c r="J25" s="2117"/>
      <c r="K25" s="2114">
        <v>95</v>
      </c>
      <c r="L25" s="2120">
        <v>467.2198282580548</v>
      </c>
      <c r="N25" s="2111">
        <v>95</v>
      </c>
      <c r="O25" s="2122">
        <v>4248.0286312482312</v>
      </c>
      <c r="P25" s="2117"/>
      <c r="Q25" s="2114">
        <v>95</v>
      </c>
      <c r="R25" s="2120">
        <v>516.79317483339537</v>
      </c>
      <c r="T25" s="2111">
        <v>95</v>
      </c>
      <c r="U25" s="2122">
        <v>6607.4251013307112</v>
      </c>
      <c r="V25" s="2117"/>
      <c r="W25" s="2119">
        <v>95</v>
      </c>
      <c r="X25" s="2120">
        <v>861.86767095768982</v>
      </c>
      <c r="Z25" s="2121">
        <v>95</v>
      </c>
      <c r="AA25" s="2122">
        <v>3118.9006667468411</v>
      </c>
      <c r="AB25" s="2117"/>
      <c r="AC25" s="2119">
        <v>95</v>
      </c>
      <c r="AD25" s="2120">
        <v>642.31579588611828</v>
      </c>
      <c r="AF25" s="2137">
        <v>95</v>
      </c>
      <c r="AG25" s="2141">
        <f t="shared" si="0"/>
        <v>4233.6576172332389</v>
      </c>
      <c r="AH25" s="2139"/>
      <c r="AI25" s="2137">
        <v>95</v>
      </c>
      <c r="AJ25" s="2142">
        <f t="shared" si="1"/>
        <v>609.78797794213926</v>
      </c>
    </row>
    <row r="26" spans="2:36" x14ac:dyDescent="0.3">
      <c r="B26" s="2111">
        <v>100</v>
      </c>
      <c r="C26" s="2122">
        <v>3887.0603265584105</v>
      </c>
      <c r="D26" s="2113"/>
      <c r="E26" s="2114">
        <v>100</v>
      </c>
      <c r="F26" s="2120">
        <v>537.60517634556709</v>
      </c>
      <c r="H26" s="2111">
        <v>100</v>
      </c>
      <c r="I26" s="2122">
        <v>3060.8171033977287</v>
      </c>
      <c r="J26" s="2117"/>
      <c r="K26" s="2114">
        <v>100</v>
      </c>
      <c r="L26" s="2120">
        <v>448.32055438710421</v>
      </c>
      <c r="N26" s="2111">
        <v>100</v>
      </c>
      <c r="O26" s="2122">
        <v>4125.9427436042706</v>
      </c>
      <c r="P26" s="2117"/>
      <c r="Q26" s="2114">
        <v>100</v>
      </c>
      <c r="R26" s="2120">
        <v>496.22103086890087</v>
      </c>
      <c r="T26" s="2111">
        <v>100</v>
      </c>
      <c r="U26" s="2122">
        <v>6489.9262114471294</v>
      </c>
      <c r="V26" s="2117"/>
      <c r="W26" s="2119">
        <v>100</v>
      </c>
      <c r="X26" s="2120">
        <v>826.67744137461943</v>
      </c>
      <c r="Z26" s="2121">
        <v>100</v>
      </c>
      <c r="AA26" s="2122">
        <v>3053.8692699072535</v>
      </c>
      <c r="AB26" s="2117"/>
      <c r="AC26" s="2119">
        <v>100</v>
      </c>
      <c r="AD26" s="2120">
        <v>615.52481948523803</v>
      </c>
      <c r="AF26" s="2137">
        <v>100</v>
      </c>
      <c r="AG26" s="2141">
        <f t="shared" si="0"/>
        <v>4123.5231309829578</v>
      </c>
      <c r="AH26" s="2139"/>
      <c r="AI26" s="2137">
        <v>100</v>
      </c>
      <c r="AJ26" s="2142">
        <f t="shared" si="1"/>
        <v>584.86980449228599</v>
      </c>
    </row>
    <row r="27" spans="2:36" x14ac:dyDescent="0.3">
      <c r="B27" s="2111">
        <v>105</v>
      </c>
      <c r="C27" s="2122">
        <v>3771.3076179591667</v>
      </c>
      <c r="D27" s="2113"/>
      <c r="E27" s="2114">
        <v>105</v>
      </c>
      <c r="F27" s="2120">
        <v>516.55541859633888</v>
      </c>
      <c r="H27" s="2111">
        <v>105</v>
      </c>
      <c r="I27" s="2122">
        <v>2952.9149543473436</v>
      </c>
      <c r="J27" s="2117"/>
      <c r="K27" s="2114">
        <v>105</v>
      </c>
      <c r="L27" s="2120">
        <v>430.94629161659856</v>
      </c>
      <c r="N27" s="2111">
        <v>105</v>
      </c>
      <c r="O27" s="2122">
        <v>4015.0823815415802</v>
      </c>
      <c r="P27" s="2117"/>
      <c r="Q27" s="2114">
        <v>105</v>
      </c>
      <c r="R27" s="2120">
        <v>477.60036636628621</v>
      </c>
      <c r="T27" s="2111">
        <v>105</v>
      </c>
      <c r="U27" s="2122">
        <v>6383.0434950872577</v>
      </c>
      <c r="V27" s="2117"/>
      <c r="W27" s="2119">
        <v>105</v>
      </c>
      <c r="X27" s="2120">
        <v>794.82832444697385</v>
      </c>
      <c r="Z27" s="2121">
        <v>105</v>
      </c>
      <c r="AA27" s="2122">
        <v>2995.6728713909179</v>
      </c>
      <c r="AB27" s="2117"/>
      <c r="AC27" s="2119">
        <v>105</v>
      </c>
      <c r="AD27" s="2120">
        <v>591.30245493542634</v>
      </c>
      <c r="AF27" s="2137">
        <v>105</v>
      </c>
      <c r="AG27" s="2141">
        <f t="shared" si="0"/>
        <v>4023.6042640652531</v>
      </c>
      <c r="AH27" s="2139"/>
      <c r="AI27" s="2137">
        <v>105</v>
      </c>
      <c r="AJ27" s="2142">
        <f t="shared" si="1"/>
        <v>562.24657119232484</v>
      </c>
    </row>
    <row r="28" spans="2:36" x14ac:dyDescent="0.3">
      <c r="B28" s="2111">
        <v>110</v>
      </c>
      <c r="C28" s="2122">
        <v>3665.3427544851183</v>
      </c>
      <c r="D28" s="2113"/>
      <c r="E28" s="2114">
        <v>110</v>
      </c>
      <c r="F28" s="2120">
        <v>497.21044590016027</v>
      </c>
      <c r="H28" s="2111">
        <v>110</v>
      </c>
      <c r="I28" s="2122">
        <v>2854.8188740015489</v>
      </c>
      <c r="J28" s="2117"/>
      <c r="K28" s="2114">
        <v>110</v>
      </c>
      <c r="L28" s="2120">
        <v>415.15150727977533</v>
      </c>
      <c r="N28" s="2111">
        <v>110</v>
      </c>
      <c r="O28" s="2122">
        <v>3913.9167915718008</v>
      </c>
      <c r="P28" s="2117"/>
      <c r="Q28" s="2114">
        <v>110</v>
      </c>
      <c r="R28" s="2120">
        <v>460.66507048984062</v>
      </c>
      <c r="T28" s="2111">
        <v>110</v>
      </c>
      <c r="U28" s="2122">
        <v>6285.3292922251303</v>
      </c>
      <c r="V28" s="2117"/>
      <c r="W28" s="2119">
        <v>110</v>
      </c>
      <c r="X28" s="2120">
        <v>765.86471390355496</v>
      </c>
      <c r="Z28" s="2121">
        <v>110</v>
      </c>
      <c r="AA28" s="2122">
        <v>2943.3794259719339</v>
      </c>
      <c r="AB28" s="2117"/>
      <c r="AC28" s="2119">
        <v>110</v>
      </c>
      <c r="AD28" s="2120">
        <v>569.29843698426339</v>
      </c>
      <c r="AF28" s="2137">
        <v>110</v>
      </c>
      <c r="AG28" s="2141">
        <f t="shared" si="0"/>
        <v>3932.5574276511061</v>
      </c>
      <c r="AH28" s="2139"/>
      <c r="AI28" s="2137">
        <v>110</v>
      </c>
      <c r="AJ28" s="2142">
        <f t="shared" si="1"/>
        <v>541.63803491151896</v>
      </c>
    </row>
    <row r="29" spans="2:36" x14ac:dyDescent="0.3">
      <c r="B29" s="2111">
        <v>115</v>
      </c>
      <c r="C29" s="2122">
        <v>3568.1800052672947</v>
      </c>
      <c r="D29" s="2113"/>
      <c r="E29" s="2114">
        <v>115</v>
      </c>
      <c r="F29" s="2120">
        <v>479.5415362732623</v>
      </c>
      <c r="H29" s="2111">
        <v>115</v>
      </c>
      <c r="I29" s="2122">
        <v>2765.2500175403557</v>
      </c>
      <c r="J29" s="2117"/>
      <c r="K29" s="2114">
        <v>115</v>
      </c>
      <c r="L29" s="2120">
        <v>400.73018245050224</v>
      </c>
      <c r="N29" s="2111">
        <v>115</v>
      </c>
      <c r="O29" s="2122">
        <v>3821.1300646898358</v>
      </c>
      <c r="P29" s="2117"/>
      <c r="Q29" s="2114">
        <v>115</v>
      </c>
      <c r="R29" s="2120">
        <v>445.1606472255479</v>
      </c>
      <c r="T29" s="2111">
        <v>115</v>
      </c>
      <c r="U29" s="2122">
        <v>6195.5877097958301</v>
      </c>
      <c r="V29" s="2117"/>
      <c r="W29" s="2119">
        <v>115</v>
      </c>
      <c r="X29" s="2120">
        <v>739.41023934642124</v>
      </c>
      <c r="Z29" s="2121">
        <v>115</v>
      </c>
      <c r="AA29" s="2122">
        <v>2896.2189832463018</v>
      </c>
      <c r="AB29" s="2117"/>
      <c r="AC29" s="2119">
        <v>115</v>
      </c>
      <c r="AD29" s="2120">
        <v>549.22341607540557</v>
      </c>
      <c r="AF29" s="2137">
        <v>115</v>
      </c>
      <c r="AG29" s="2141">
        <f t="shared" si="0"/>
        <v>3849.2733561079235</v>
      </c>
      <c r="AH29" s="2139"/>
      <c r="AI29" s="2137">
        <v>115</v>
      </c>
      <c r="AJ29" s="2142">
        <f t="shared" si="1"/>
        <v>522.81320427422793</v>
      </c>
    </row>
    <row r="30" spans="2:36" x14ac:dyDescent="0.3">
      <c r="B30" s="2111">
        <v>120</v>
      </c>
      <c r="C30" s="2122">
        <v>3478.7225019853272</v>
      </c>
      <c r="D30" s="2113"/>
      <c r="E30" s="2114">
        <v>120</v>
      </c>
      <c r="F30" s="2120">
        <v>463.33918183198568</v>
      </c>
      <c r="H30" s="2111">
        <v>120</v>
      </c>
      <c r="I30" s="2122">
        <v>2683.1426595342368</v>
      </c>
      <c r="J30" s="2117"/>
      <c r="K30" s="2114">
        <v>120</v>
      </c>
      <c r="L30" s="2120">
        <v>387.51063469033511</v>
      </c>
      <c r="N30" s="2111">
        <v>120</v>
      </c>
      <c r="O30" s="2122">
        <v>3735.3977600439557</v>
      </c>
      <c r="P30" s="2117"/>
      <c r="Q30" s="2114">
        <v>120</v>
      </c>
      <c r="R30" s="2120">
        <v>430.72127013175196</v>
      </c>
      <c r="T30" s="2111">
        <v>120</v>
      </c>
      <c r="U30" s="2122">
        <v>6112.822170245252</v>
      </c>
      <c r="V30" s="2117"/>
      <c r="W30" s="2119">
        <v>120</v>
      </c>
      <c r="X30" s="2120">
        <v>715.15125877728951</v>
      </c>
      <c r="Z30" s="2121">
        <v>120</v>
      </c>
      <c r="AA30" s="2122">
        <v>2853.5499178773525</v>
      </c>
      <c r="AB30" s="2117"/>
      <c r="AC30" s="2119">
        <v>120</v>
      </c>
      <c r="AD30" s="2120">
        <v>530.8362675785628</v>
      </c>
      <c r="AF30" s="2137">
        <v>120</v>
      </c>
      <c r="AG30" s="2141">
        <f t="shared" si="0"/>
        <v>3772.7270019372249</v>
      </c>
      <c r="AH30" s="2139"/>
      <c r="AI30" s="2137">
        <v>120</v>
      </c>
      <c r="AJ30" s="2142">
        <f t="shared" si="1"/>
        <v>505.51172260198501</v>
      </c>
    </row>
    <row r="31" spans="2:36" x14ac:dyDescent="0.3">
      <c r="B31" s="2111">
        <v>125</v>
      </c>
      <c r="C31" s="2122">
        <v>3396.0485388905445</v>
      </c>
      <c r="D31" s="2113"/>
      <c r="E31" s="2114">
        <v>125</v>
      </c>
      <c r="F31" s="2120">
        <v>448.42739595405527</v>
      </c>
      <c r="H31" s="2111">
        <v>125</v>
      </c>
      <c r="I31" s="2122">
        <v>2607.6015730360104</v>
      </c>
      <c r="J31" s="2117"/>
      <c r="K31" s="2114">
        <v>125</v>
      </c>
      <c r="L31" s="2120">
        <v>375.34865075098139</v>
      </c>
      <c r="N31" s="2111">
        <v>125</v>
      </c>
      <c r="O31" s="2122">
        <v>3656.186610246496</v>
      </c>
      <c r="P31" s="2117"/>
      <c r="Q31" s="2114">
        <v>125</v>
      </c>
      <c r="R31" s="2120">
        <v>417.43051443627996</v>
      </c>
      <c r="T31" s="2111">
        <v>125</v>
      </c>
      <c r="U31" s="2122">
        <v>6036.1955484279497</v>
      </c>
      <c r="V31" s="2117"/>
      <c r="W31" s="2119">
        <v>125</v>
      </c>
      <c r="X31" s="2120">
        <v>692.82431291759576</v>
      </c>
      <c r="Z31" s="2121">
        <v>125</v>
      </c>
      <c r="AA31" s="2122">
        <v>2814.8332645822843</v>
      </c>
      <c r="AB31" s="2117"/>
      <c r="AC31" s="2119">
        <v>125</v>
      </c>
      <c r="AD31" s="2120">
        <v>513.93444680429548</v>
      </c>
      <c r="AF31" s="2137">
        <v>125</v>
      </c>
      <c r="AG31" s="2141">
        <f t="shared" si="0"/>
        <v>3702.1731070366573</v>
      </c>
      <c r="AH31" s="2139"/>
      <c r="AI31" s="2137">
        <v>125</v>
      </c>
      <c r="AJ31" s="2142">
        <f t="shared" si="1"/>
        <v>489.59306417264162</v>
      </c>
    </row>
    <row r="32" spans="2:36" x14ac:dyDescent="0.3">
      <c r="B32" s="2111">
        <v>130</v>
      </c>
      <c r="C32" s="2122">
        <v>3319.3779325695691</v>
      </c>
      <c r="D32" s="2113"/>
      <c r="E32" s="2114">
        <v>130</v>
      </c>
      <c r="F32" s="2120">
        <v>434.65726688216165</v>
      </c>
      <c r="H32" s="2111">
        <v>130</v>
      </c>
      <c r="I32" s="2122">
        <v>2537.869243757345</v>
      </c>
      <c r="J32" s="2117"/>
      <c r="K32" s="2114">
        <v>130</v>
      </c>
      <c r="L32" s="2120">
        <v>364.12220403773188</v>
      </c>
      <c r="N32" s="2111">
        <v>130</v>
      </c>
      <c r="O32" s="2122">
        <v>3582.7441743534055</v>
      </c>
      <c r="P32" s="2117"/>
      <c r="Q32" s="2114">
        <v>130</v>
      </c>
      <c r="R32" s="2120">
        <v>405.15584690086303</v>
      </c>
      <c r="T32" s="2111">
        <v>130</v>
      </c>
      <c r="U32" s="2122">
        <v>5964.9995076823898</v>
      </c>
      <c r="V32" s="2117"/>
      <c r="W32" s="2119">
        <v>130</v>
      </c>
      <c r="X32" s="2120">
        <v>672.2064746854852</v>
      </c>
      <c r="Z32" s="2121">
        <v>130</v>
      </c>
      <c r="AA32" s="2122">
        <v>2779.6129758141092</v>
      </c>
      <c r="AB32" s="2117"/>
      <c r="AC32" s="2119">
        <v>130</v>
      </c>
      <c r="AD32" s="2120">
        <v>498.3465697846122</v>
      </c>
      <c r="AF32" s="2137">
        <v>130</v>
      </c>
      <c r="AG32" s="2141">
        <f t="shared" si="0"/>
        <v>3636.9207668353642</v>
      </c>
      <c r="AH32" s="2139"/>
      <c r="AI32" s="2137">
        <v>130</v>
      </c>
      <c r="AJ32" s="2142">
        <f t="shared" si="1"/>
        <v>474.89767245817086</v>
      </c>
    </row>
    <row r="33" spans="2:36" x14ac:dyDescent="0.3">
      <c r="B33" s="2111">
        <v>135</v>
      </c>
      <c r="C33" s="2122">
        <v>3248.0458499001729</v>
      </c>
      <c r="D33" s="2113"/>
      <c r="E33" s="2114">
        <v>135</v>
      </c>
      <c r="F33" s="2120">
        <v>421.90194386007965</v>
      </c>
      <c r="H33" s="2111">
        <v>135</v>
      </c>
      <c r="I33" s="2122">
        <v>2473.3003695960901</v>
      </c>
      <c r="J33" s="2117"/>
      <c r="K33" s="2114">
        <v>135</v>
      </c>
      <c r="L33" s="2120">
        <v>353.72734596990824</v>
      </c>
      <c r="N33" s="2111">
        <v>135</v>
      </c>
      <c r="O33" s="2122">
        <v>3514.4294841530905</v>
      </c>
      <c r="P33" s="2117"/>
      <c r="Q33" s="2114">
        <v>135</v>
      </c>
      <c r="R33" s="2120">
        <v>393.78436884105054</v>
      </c>
      <c r="T33" s="2111">
        <v>135</v>
      </c>
      <c r="U33" s="2122">
        <v>5898.630650111716</v>
      </c>
      <c r="V33" s="2117"/>
      <c r="W33" s="2119">
        <v>135</v>
      </c>
      <c r="X33" s="2120">
        <v>653.10784323344649</v>
      </c>
      <c r="Z33" s="2121">
        <v>135</v>
      </c>
      <c r="AA33" s="2122">
        <v>2747.5005666253969</v>
      </c>
      <c r="AB33" s="2117"/>
      <c r="AC33" s="2119">
        <v>135</v>
      </c>
      <c r="AD33" s="2120">
        <v>483.92664276900433</v>
      </c>
      <c r="AF33" s="2137">
        <v>135</v>
      </c>
      <c r="AG33" s="2141">
        <f t="shared" si="0"/>
        <v>3576.3813840772937</v>
      </c>
      <c r="AH33" s="2139"/>
      <c r="AI33" s="2137">
        <v>135</v>
      </c>
      <c r="AJ33" s="2142">
        <f t="shared" si="1"/>
        <v>461.28962893469787</v>
      </c>
    </row>
    <row r="34" spans="2:36" x14ac:dyDescent="0.3">
      <c r="B34" s="2111">
        <v>140</v>
      </c>
      <c r="C34" s="2122">
        <v>3181.4822385964185</v>
      </c>
      <c r="D34" s="2113"/>
      <c r="E34" s="2114">
        <v>140</v>
      </c>
      <c r="F34" s="2120">
        <v>410.05269766818515</v>
      </c>
      <c r="H34" s="2111">
        <v>140</v>
      </c>
      <c r="I34" s="2122">
        <v>2413.3418242522725</v>
      </c>
      <c r="J34" s="2117"/>
      <c r="K34" s="2114">
        <v>140</v>
      </c>
      <c r="L34" s="2120">
        <v>344.074977764072</v>
      </c>
      <c r="N34" s="2111">
        <v>140</v>
      </c>
      <c r="O34" s="2122">
        <v>3450.6931383213214</v>
      </c>
      <c r="P34" s="2117"/>
      <c r="Q34" s="2114">
        <v>140</v>
      </c>
      <c r="R34" s="2120">
        <v>383.2193099558848</v>
      </c>
      <c r="T34" s="2111">
        <v>140</v>
      </c>
      <c r="U34" s="2122">
        <v>5836.5717775186131</v>
      </c>
      <c r="V34" s="2117"/>
      <c r="W34" s="2119">
        <v>140</v>
      </c>
      <c r="X34" s="2120">
        <v>635.36564640647191</v>
      </c>
      <c r="Z34" s="2121">
        <v>140</v>
      </c>
      <c r="AA34" s="2122">
        <v>2718.1630499183448</v>
      </c>
      <c r="AB34" s="2117"/>
      <c r="AC34" s="2119">
        <v>140</v>
      </c>
      <c r="AD34" s="2120">
        <v>470.54952825703532</v>
      </c>
      <c r="AF34" s="2137">
        <v>140</v>
      </c>
      <c r="AG34" s="2141">
        <f t="shared" si="0"/>
        <v>3520.0504057213939</v>
      </c>
      <c r="AH34" s="2139"/>
      <c r="AI34" s="2137">
        <v>140</v>
      </c>
      <c r="AJ34" s="2142">
        <f t="shared" si="1"/>
        <v>448.6524320103299</v>
      </c>
    </row>
    <row r="35" spans="2:36" x14ac:dyDescent="0.3">
      <c r="B35" s="2111">
        <v>145</v>
      </c>
      <c r="C35" s="2122">
        <v>3119.1955090677584</v>
      </c>
      <c r="D35" s="2113"/>
      <c r="E35" s="2114">
        <v>145</v>
      </c>
      <c r="F35" s="2120">
        <v>399.01579622059774</v>
      </c>
      <c r="H35" s="2111">
        <v>145</v>
      </c>
      <c r="I35" s="2122">
        <v>2357.5167660709662</v>
      </c>
      <c r="J35" s="2117"/>
      <c r="K35" s="2114">
        <v>145</v>
      </c>
      <c r="L35" s="2120">
        <v>335.08829012415555</v>
      </c>
      <c r="N35" s="2111">
        <v>145</v>
      </c>
      <c r="O35" s="2122">
        <v>3391.0615150268741</v>
      </c>
      <c r="P35" s="2117"/>
      <c r="Q35" s="2114">
        <v>145</v>
      </c>
      <c r="R35" s="2120">
        <v>373.37724757212737</v>
      </c>
      <c r="T35" s="2111">
        <v>145</v>
      </c>
      <c r="U35" s="2122">
        <v>5778.3770293881662</v>
      </c>
      <c r="V35" s="2117"/>
      <c r="W35" s="2119">
        <v>145</v>
      </c>
      <c r="X35" s="2120">
        <v>618.83956338127985</v>
      </c>
      <c r="Z35" s="2121">
        <v>145</v>
      </c>
      <c r="AA35" s="2122">
        <v>2691.3133678500262</v>
      </c>
      <c r="AB35" s="2117"/>
      <c r="AC35" s="2119">
        <v>145</v>
      </c>
      <c r="AD35" s="2120">
        <v>458.10734909315659</v>
      </c>
      <c r="AF35" s="2137">
        <v>145</v>
      </c>
      <c r="AG35" s="2141">
        <f t="shared" si="0"/>
        <v>3467.4928374807582</v>
      </c>
      <c r="AH35" s="2139"/>
      <c r="AI35" s="2137">
        <v>145</v>
      </c>
      <c r="AJ35" s="2142">
        <f t="shared" si="1"/>
        <v>436.88564927826349</v>
      </c>
    </row>
    <row r="36" spans="2:36" x14ac:dyDescent="0.3">
      <c r="B36" s="2111">
        <v>150</v>
      </c>
      <c r="C36" s="2122">
        <v>3060.7594764258365</v>
      </c>
      <c r="D36" s="2113"/>
      <c r="E36" s="2114">
        <v>150</v>
      </c>
      <c r="F36" s="2120">
        <v>388.71000504288634</v>
      </c>
      <c r="H36" s="2111">
        <v>150</v>
      </c>
      <c r="I36" s="2122">
        <v>2305.411924934589</v>
      </c>
      <c r="J36" s="2117"/>
      <c r="K36" s="2114">
        <v>150</v>
      </c>
      <c r="L36" s="2120">
        <v>326.70071499356675</v>
      </c>
      <c r="N36" s="2111">
        <v>150</v>
      </c>
      <c r="O36" s="2122">
        <v>3335.1241420160136</v>
      </c>
      <c r="P36" s="2117"/>
      <c r="Q36" s="2114">
        <v>150</v>
      </c>
      <c r="R36" s="2120">
        <v>364.18588203963589</v>
      </c>
      <c r="T36" s="2111">
        <v>150</v>
      </c>
      <c r="U36" s="2122">
        <v>5723.6599932741046</v>
      </c>
      <c r="V36" s="2117"/>
      <c r="W36" s="2119">
        <v>150</v>
      </c>
      <c r="X36" s="2120">
        <v>603.40798277769238</v>
      </c>
      <c r="Z36" s="2121">
        <v>150</v>
      </c>
      <c r="AA36" s="2122">
        <v>2666.7027369565658</v>
      </c>
      <c r="AB36" s="2117"/>
      <c r="AC36" s="2119">
        <v>150</v>
      </c>
      <c r="AD36" s="2120">
        <v>446.50661174255845</v>
      </c>
      <c r="AF36" s="2137">
        <v>150</v>
      </c>
      <c r="AG36" s="2141">
        <f t="shared" si="0"/>
        <v>3418.3316547214213</v>
      </c>
      <c r="AH36" s="2139"/>
      <c r="AI36" s="2137">
        <v>150</v>
      </c>
      <c r="AJ36" s="2142">
        <f t="shared" si="1"/>
        <v>425.90223931926795</v>
      </c>
    </row>
    <row r="37" spans="2:36" x14ac:dyDescent="0.3">
      <c r="B37" s="2111">
        <v>155</v>
      </c>
      <c r="C37" s="2122">
        <v>3005.8028270896602</v>
      </c>
      <c r="D37" s="2113"/>
      <c r="E37" s="2114">
        <v>155</v>
      </c>
      <c r="F37" s="2120">
        <v>379.06457152828898</v>
      </c>
      <c r="H37" s="2111">
        <v>155</v>
      </c>
      <c r="I37" s="2122">
        <v>2256.6673496126705</v>
      </c>
      <c r="J37" s="2117"/>
      <c r="K37" s="2114">
        <v>155</v>
      </c>
      <c r="L37" s="2120">
        <v>318.85427374237094</v>
      </c>
      <c r="N37" s="2111">
        <v>155</v>
      </c>
      <c r="O37" s="2122">
        <v>3282.5235111967813</v>
      </c>
      <c r="P37" s="2117"/>
      <c r="Q37" s="2114">
        <v>155</v>
      </c>
      <c r="R37" s="2120">
        <v>355.58224269538607</v>
      </c>
      <c r="T37" s="2111">
        <v>155</v>
      </c>
      <c r="U37" s="2122">
        <v>5672.0841164006515</v>
      </c>
      <c r="V37" s="2117"/>
      <c r="W37" s="2119">
        <v>155</v>
      </c>
      <c r="X37" s="2120">
        <v>588.96498500652137</v>
      </c>
      <c r="Z37" s="2121">
        <v>155</v>
      </c>
      <c r="AA37" s="2122">
        <v>2644.1144748662023</v>
      </c>
      <c r="AB37" s="2117"/>
      <c r="AC37" s="2119">
        <v>155</v>
      </c>
      <c r="AD37" s="2120">
        <v>435.66588635234393</v>
      </c>
      <c r="AF37" s="2137">
        <v>155</v>
      </c>
      <c r="AG37" s="2141">
        <f t="shared" si="0"/>
        <v>3372.2384558331928</v>
      </c>
      <c r="AH37" s="2139"/>
      <c r="AI37" s="2137">
        <v>155</v>
      </c>
      <c r="AJ37" s="2142">
        <f t="shared" si="1"/>
        <v>415.62639186498217</v>
      </c>
    </row>
    <row r="38" spans="2:36" x14ac:dyDescent="0.3">
      <c r="B38" s="2111">
        <v>160</v>
      </c>
      <c r="C38" s="2122">
        <v>2954.0005582033873</v>
      </c>
      <c r="D38" s="2113"/>
      <c r="E38" s="2114">
        <v>160</v>
      </c>
      <c r="F38" s="2120">
        <v>370.01758714588834</v>
      </c>
      <c r="H38" s="2111">
        <v>160</v>
      </c>
      <c r="I38" s="2122">
        <v>2210.9680773685423</v>
      </c>
      <c r="J38" s="2117"/>
      <c r="K38" s="2114">
        <v>160</v>
      </c>
      <c r="L38" s="2120">
        <v>311.49823506937463</v>
      </c>
      <c r="N38" s="2111">
        <v>160</v>
      </c>
      <c r="O38" s="2122">
        <v>3232.9468029887084</v>
      </c>
      <c r="P38" s="2117"/>
      <c r="Q38" s="2114">
        <v>160</v>
      </c>
      <c r="R38" s="2120">
        <v>347.51123020922944</v>
      </c>
      <c r="T38" s="2111">
        <v>160</v>
      </c>
      <c r="U38" s="2122">
        <v>5623.3549150889994</v>
      </c>
      <c r="V38" s="2117"/>
      <c r="W38" s="2119">
        <v>160</v>
      </c>
      <c r="X38" s="2120">
        <v>575.41789042722712</v>
      </c>
      <c r="Z38" s="2121">
        <v>160</v>
      </c>
      <c r="AA38" s="2122">
        <v>2623.3589845036458</v>
      </c>
      <c r="AB38" s="2117"/>
      <c r="AC38" s="2119">
        <v>160</v>
      </c>
      <c r="AD38" s="2120">
        <v>425.51392180122548</v>
      </c>
      <c r="AF38" s="2137">
        <v>160</v>
      </c>
      <c r="AG38" s="2141">
        <f t="shared" si="0"/>
        <v>3328.9258676306563</v>
      </c>
      <c r="AH38" s="2139"/>
      <c r="AI38" s="2137">
        <v>160</v>
      </c>
      <c r="AJ38" s="2142">
        <f t="shared" si="1"/>
        <v>405.99177293058904</v>
      </c>
    </row>
    <row r="39" spans="2:36" x14ac:dyDescent="0.3">
      <c r="B39" s="2111">
        <v>165</v>
      </c>
      <c r="C39" s="2122">
        <v>2905.0669717553201</v>
      </c>
      <c r="D39" s="2113"/>
      <c r="E39" s="2114">
        <v>165</v>
      </c>
      <c r="F39" s="2120">
        <v>361.514647429121</v>
      </c>
      <c r="H39" s="2111">
        <v>165</v>
      </c>
      <c r="I39" s="2122">
        <v>2168.0373180905558</v>
      </c>
      <c r="J39" s="2117"/>
      <c r="K39" s="2114">
        <v>165</v>
      </c>
      <c r="L39" s="2120">
        <v>304.58801692201473</v>
      </c>
      <c r="N39" s="2111">
        <v>165</v>
      </c>
      <c r="O39" s="2122">
        <v>3186.1191153362406</v>
      </c>
      <c r="P39" s="2117"/>
      <c r="Q39" s="2114">
        <v>165</v>
      </c>
      <c r="R39" s="2120">
        <v>339.92442395770348</v>
      </c>
      <c r="T39" s="2111">
        <v>165</v>
      </c>
      <c r="U39" s="2122">
        <v>5577.2136006517148</v>
      </c>
      <c r="V39" s="2117"/>
      <c r="W39" s="2119">
        <v>165</v>
      </c>
      <c r="X39" s="2120">
        <v>562.68525329509509</v>
      </c>
      <c r="Z39" s="2121">
        <v>165</v>
      </c>
      <c r="AA39" s="2122">
        <v>2604.2696502572799</v>
      </c>
      <c r="AB39" s="2117"/>
      <c r="AC39" s="2119">
        <v>165</v>
      </c>
      <c r="AD39" s="2120">
        <v>415.98810346746791</v>
      </c>
      <c r="AF39" s="2137">
        <v>165</v>
      </c>
      <c r="AG39" s="2141">
        <f t="shared" si="0"/>
        <v>3288.1413312182221</v>
      </c>
      <c r="AH39" s="2139"/>
      <c r="AI39" s="2137">
        <v>165</v>
      </c>
      <c r="AJ39" s="2142">
        <f t="shared" si="1"/>
        <v>396.94008901428049</v>
      </c>
    </row>
    <row r="40" spans="2:36" x14ac:dyDescent="0.3">
      <c r="B40" s="2111">
        <v>170</v>
      </c>
      <c r="C40" s="2122">
        <v>2858.7499035966521</v>
      </c>
      <c r="D40" s="2113"/>
      <c r="E40" s="2114">
        <v>170</v>
      </c>
      <c r="F40" s="2120">
        <v>353.50774843690226</v>
      </c>
      <c r="H40" s="2111">
        <v>170</v>
      </c>
      <c r="I40" s="2122">
        <v>2127.6308411487821</v>
      </c>
      <c r="J40" s="2117"/>
      <c r="K40" s="2114">
        <v>170</v>
      </c>
      <c r="L40" s="2120">
        <v>298.08428219508738</v>
      </c>
      <c r="N40" s="2111">
        <v>170</v>
      </c>
      <c r="O40" s="2122">
        <v>3141.7978876021125</v>
      </c>
      <c r="P40" s="2117"/>
      <c r="Q40" s="2114">
        <v>170</v>
      </c>
      <c r="R40" s="2120">
        <v>332.77909986128122</v>
      </c>
      <c r="T40" s="2111">
        <v>170</v>
      </c>
      <c r="U40" s="2122">
        <v>5533.4318301292878</v>
      </c>
      <c r="V40" s="2117"/>
      <c r="W40" s="2119">
        <v>170</v>
      </c>
      <c r="X40" s="2120">
        <v>550.69520971772658</v>
      </c>
      <c r="Z40" s="2121">
        <v>170</v>
      </c>
      <c r="AA40" s="2122">
        <v>2586.6994583521428</v>
      </c>
      <c r="AB40" s="2117"/>
      <c r="AC40" s="2119">
        <v>170</v>
      </c>
      <c r="AD40" s="2120">
        <v>407.03318315542214</v>
      </c>
      <c r="AF40" s="2137">
        <v>170</v>
      </c>
      <c r="AG40" s="2141">
        <f t="shared" si="0"/>
        <v>3249.6619841657953</v>
      </c>
      <c r="AH40" s="2139"/>
      <c r="AI40" s="2137">
        <v>170</v>
      </c>
      <c r="AJ40" s="2142">
        <f t="shared" si="1"/>
        <v>388.41990467328395</v>
      </c>
    </row>
    <row r="41" spans="2:36" x14ac:dyDescent="0.3">
      <c r="B41" s="2111">
        <v>175</v>
      </c>
      <c r="C41" s="2122">
        <v>2814.8259406036373</v>
      </c>
      <c r="D41" s="2113"/>
      <c r="E41" s="2114">
        <v>175</v>
      </c>
      <c r="F41" s="2120">
        <v>345.95437239284183</v>
      </c>
      <c r="H41" s="2111">
        <v>175</v>
      </c>
      <c r="I41" s="2122">
        <v>2089.5323244438086</v>
      </c>
      <c r="J41" s="2117"/>
      <c r="K41" s="2114">
        <v>175</v>
      </c>
      <c r="L41" s="2120">
        <v>291.95218945255618</v>
      </c>
      <c r="N41" s="2111">
        <v>175</v>
      </c>
      <c r="O41" s="2122">
        <v>3099.7682803647563</v>
      </c>
      <c r="P41" s="2117"/>
      <c r="Q41" s="2114">
        <v>175</v>
      </c>
      <c r="R41" s="2120">
        <v>326.03741659238278</v>
      </c>
      <c r="T41" s="2111">
        <v>175</v>
      </c>
      <c r="U41" s="2122">
        <v>5491.80735690045</v>
      </c>
      <c r="V41" s="2117"/>
      <c r="W41" s="2119">
        <v>175</v>
      </c>
      <c r="X41" s="2120">
        <v>539.38410881900074</v>
      </c>
      <c r="Z41" s="2121">
        <v>175</v>
      </c>
      <c r="AA41" s="2122">
        <v>2570.5181965875595</v>
      </c>
      <c r="AB41" s="2117"/>
      <c r="AC41" s="2119">
        <v>175</v>
      </c>
      <c r="AD41" s="2120">
        <v>398.60022674894032</v>
      </c>
      <c r="AF41" s="2137">
        <v>175</v>
      </c>
      <c r="AG41" s="2141">
        <f t="shared" si="0"/>
        <v>3213.2904197800426</v>
      </c>
      <c r="AH41" s="2139"/>
      <c r="AI41" s="2137">
        <v>175</v>
      </c>
      <c r="AJ41" s="2142">
        <f t="shared" si="1"/>
        <v>380.38566280114435</v>
      </c>
    </row>
    <row r="42" spans="2:36" x14ac:dyDescent="0.3">
      <c r="B42" s="2111">
        <v>180</v>
      </c>
      <c r="C42" s="2122">
        <v>2773.0964340214064</v>
      </c>
      <c r="D42" s="2113"/>
      <c r="E42" s="2114">
        <v>180</v>
      </c>
      <c r="F42" s="2120">
        <v>338.81672571792643</v>
      </c>
      <c r="H42" s="2111">
        <v>180</v>
      </c>
      <c r="I42" s="2122">
        <v>2053.549478563973</v>
      </c>
      <c r="J42" s="2117"/>
      <c r="K42" s="2114">
        <v>180</v>
      </c>
      <c r="L42" s="2120">
        <v>286.16076852905405</v>
      </c>
      <c r="N42" s="2111">
        <v>180</v>
      </c>
      <c r="O42" s="2122">
        <v>3059.8393252494398</v>
      </c>
      <c r="P42" s="2117"/>
      <c r="Q42" s="2114">
        <v>180</v>
      </c>
      <c r="R42" s="2120">
        <v>319.66573741538144</v>
      </c>
      <c r="T42" s="2111">
        <v>180</v>
      </c>
      <c r="U42" s="2122">
        <v>5452.1604061907346</v>
      </c>
      <c r="V42" s="2117"/>
      <c r="W42" s="2119">
        <v>180</v>
      </c>
      <c r="X42" s="2120">
        <v>528.69537204236349</v>
      </c>
      <c r="Z42" s="2121">
        <v>180</v>
      </c>
      <c r="AA42" s="2122">
        <v>2555.6101207851507</v>
      </c>
      <c r="AB42" s="2117"/>
      <c r="AC42" s="2119">
        <v>180</v>
      </c>
      <c r="AD42" s="2120">
        <v>390.64573725589338</v>
      </c>
      <c r="AF42" s="2137">
        <v>180</v>
      </c>
      <c r="AG42" s="2141">
        <f t="shared" si="0"/>
        <v>3178.8511529621405</v>
      </c>
      <c r="AH42" s="2139"/>
      <c r="AI42" s="2137">
        <v>180</v>
      </c>
      <c r="AJ42" s="2142">
        <f t="shared" si="1"/>
        <v>372.79686819212378</v>
      </c>
    </row>
    <row r="43" spans="2:36" x14ac:dyDescent="0.3">
      <c r="B43" s="2111">
        <v>185</v>
      </c>
      <c r="C43" s="2122">
        <v>2733.3841585020004</v>
      </c>
      <c r="D43" s="2113"/>
      <c r="E43" s="2114">
        <v>185</v>
      </c>
      <c r="F43" s="2120">
        <v>332.0611006254689</v>
      </c>
      <c r="H43" s="2111">
        <v>185</v>
      </c>
      <c r="I43" s="2122">
        <v>2019.5107994163111</v>
      </c>
      <c r="J43" s="2117"/>
      <c r="K43" s="2114">
        <v>185</v>
      </c>
      <c r="L43" s="2120">
        <v>280.6823973852014</v>
      </c>
      <c r="N43" s="2111">
        <v>185</v>
      </c>
      <c r="O43" s="2122">
        <v>3021.8406991111351</v>
      </c>
      <c r="P43" s="2117"/>
      <c r="Q43" s="2114">
        <v>185</v>
      </c>
      <c r="R43" s="2120">
        <v>313.63406199850169</v>
      </c>
      <c r="T43" s="2111">
        <v>185</v>
      </c>
      <c r="U43" s="2122">
        <v>5414.3306383364306</v>
      </c>
      <c r="V43" s="2117"/>
      <c r="W43" s="2119">
        <v>185</v>
      </c>
      <c r="X43" s="2120">
        <v>518.57853743196972</v>
      </c>
      <c r="Z43" s="2121">
        <v>185</v>
      </c>
      <c r="AA43" s="2122">
        <v>2541.8719996506884</v>
      </c>
      <c r="AB43" s="2117"/>
      <c r="AC43" s="2119">
        <v>185</v>
      </c>
      <c r="AD43" s="2120">
        <v>383.13092006167824</v>
      </c>
      <c r="AF43" s="2137">
        <v>185</v>
      </c>
      <c r="AG43" s="2141">
        <f t="shared" si="0"/>
        <v>3146.187659003313</v>
      </c>
      <c r="AH43" s="2139"/>
      <c r="AI43" s="2137">
        <v>185</v>
      </c>
      <c r="AJ43" s="2142">
        <f t="shared" si="1"/>
        <v>365.61740350056397</v>
      </c>
    </row>
    <row r="44" spans="2:36" x14ac:dyDescent="0.3">
      <c r="B44" s="2111">
        <v>190</v>
      </c>
      <c r="C44" s="2122">
        <v>2695.5304980066712</v>
      </c>
      <c r="D44" s="2113"/>
      <c r="E44" s="2114">
        <v>190</v>
      </c>
      <c r="F44" s="2120">
        <v>325.65733751685406</v>
      </c>
      <c r="H44" s="2111">
        <v>190</v>
      </c>
      <c r="I44" s="2122">
        <v>1987.2628335656789</v>
      </c>
      <c r="J44" s="2117"/>
      <c r="K44" s="2114">
        <v>190</v>
      </c>
      <c r="L44" s="2120">
        <v>275.4923615647088</v>
      </c>
      <c r="N44" s="2111">
        <v>190</v>
      </c>
      <c r="O44" s="2122">
        <v>2985.6200075569159</v>
      </c>
      <c r="P44" s="2117"/>
      <c r="Q44" s="2114">
        <v>190</v>
      </c>
      <c r="R44" s="2120">
        <v>307.91554793962814</v>
      </c>
      <c r="T44" s="2111">
        <v>190</v>
      </c>
      <c r="U44" s="2122">
        <v>5378.1745915331612</v>
      </c>
      <c r="V44" s="2117"/>
      <c r="W44" s="2119">
        <v>190</v>
      </c>
      <c r="X44" s="2120">
        <v>508.98845481679984</v>
      </c>
      <c r="Z44" s="2121">
        <v>190</v>
      </c>
      <c r="AA44" s="2122">
        <v>2529.2114683419609</v>
      </c>
      <c r="AB44" s="2117"/>
      <c r="AC44" s="2119">
        <v>190</v>
      </c>
      <c r="AD44" s="2120">
        <v>376.02106419533345</v>
      </c>
      <c r="AF44" s="2137">
        <v>190</v>
      </c>
      <c r="AG44" s="2141">
        <f t="shared" si="0"/>
        <v>3115.1598798008772</v>
      </c>
      <c r="AH44" s="2139"/>
      <c r="AI44" s="2137">
        <v>190</v>
      </c>
      <c r="AJ44" s="2142">
        <f t="shared" si="1"/>
        <v>358.81495320666488</v>
      </c>
    </row>
    <row r="45" spans="2:36" x14ac:dyDescent="0.3">
      <c r="B45" s="2111">
        <v>195</v>
      </c>
      <c r="C45" s="2122">
        <v>2659.3930640990575</v>
      </c>
      <c r="D45" s="2113"/>
      <c r="E45" s="2114">
        <v>195</v>
      </c>
      <c r="F45" s="2120">
        <v>319.57837008563217</v>
      </c>
      <c r="H45" s="2111">
        <v>195</v>
      </c>
      <c r="I45" s="2122">
        <v>1956.667864262336</v>
      </c>
      <c r="J45" s="2117"/>
      <c r="K45" s="2114">
        <v>195</v>
      </c>
      <c r="L45" s="2120">
        <v>270.5684814273186</v>
      </c>
      <c r="N45" s="2111">
        <v>195</v>
      </c>
      <c r="O45" s="2122">
        <v>2951.040486388008</v>
      </c>
      <c r="P45" s="2117"/>
      <c r="Q45" s="2114">
        <v>195</v>
      </c>
      <c r="R45" s="2120">
        <v>302.48610590353007</v>
      </c>
      <c r="T45" s="2111">
        <v>195</v>
      </c>
      <c r="U45" s="2122">
        <v>5343.5635180077679</v>
      </c>
      <c r="V45" s="2117"/>
      <c r="W45" s="2119">
        <v>195</v>
      </c>
      <c r="X45" s="2120">
        <v>499.88460481260597</v>
      </c>
      <c r="Z45" s="2121">
        <v>195</v>
      </c>
      <c r="AA45" s="2122">
        <v>2517.5456353339159</v>
      </c>
      <c r="AB45" s="2117"/>
      <c r="AC45" s="2119">
        <v>195</v>
      </c>
      <c r="AD45" s="2120">
        <v>369.28501878548536</v>
      </c>
      <c r="AF45" s="2137">
        <v>195</v>
      </c>
      <c r="AG45" s="2141">
        <f t="shared" si="0"/>
        <v>3085.6421136182171</v>
      </c>
      <c r="AH45" s="2139"/>
      <c r="AI45" s="2137">
        <v>195</v>
      </c>
      <c r="AJ45" s="2142">
        <f t="shared" si="1"/>
        <v>352.36051620291443</v>
      </c>
    </row>
    <row r="46" spans="2:36" x14ac:dyDescent="0.3">
      <c r="B46" s="2111">
        <v>200</v>
      </c>
      <c r="C46" s="2122">
        <v>2624.8436710356045</v>
      </c>
      <c r="D46" s="2113"/>
      <c r="E46" s="2114">
        <v>200</v>
      </c>
      <c r="F46" s="2120">
        <v>313.79983865599917</v>
      </c>
      <c r="H46" s="2111">
        <v>200</v>
      </c>
      <c r="I46" s="2122">
        <v>1927.6019445413879</v>
      </c>
      <c r="J46" s="2117"/>
      <c r="K46" s="2114">
        <v>200</v>
      </c>
      <c r="L46" s="2120">
        <v>265.89079529679793</v>
      </c>
      <c r="N46" s="2111">
        <v>200</v>
      </c>
      <c r="O46" s="2122">
        <v>2917.9790478255154</v>
      </c>
      <c r="P46" s="2117"/>
      <c r="Q46" s="2114">
        <v>200</v>
      </c>
      <c r="R46" s="2120">
        <v>297.32405548849931</v>
      </c>
      <c r="T46" s="2111">
        <v>200</v>
      </c>
      <c r="U46" s="2122">
        <v>5310.3815447644174</v>
      </c>
      <c r="V46" s="2117"/>
      <c r="W46" s="2119">
        <v>200</v>
      </c>
      <c r="X46" s="2120">
        <v>491.23051997356595</v>
      </c>
      <c r="Z46" s="2121">
        <v>200</v>
      </c>
      <c r="AA46" s="2122">
        <v>2506.7998982540012</v>
      </c>
      <c r="AB46" s="2117"/>
      <c r="AC46" s="2119">
        <v>200</v>
      </c>
      <c r="AD46" s="2120">
        <v>362.89474804789592</v>
      </c>
      <c r="AF46" s="2137">
        <v>200</v>
      </c>
      <c r="AG46" s="2141">
        <f t="shared" si="0"/>
        <v>3057.5212212841852</v>
      </c>
      <c r="AH46" s="2139"/>
      <c r="AI46" s="2137">
        <v>200</v>
      </c>
      <c r="AJ46" s="2142">
        <f t="shared" si="1"/>
        <v>346.22799149255167</v>
      </c>
    </row>
    <row r="47" spans="2:36" x14ac:dyDescent="0.3">
      <c r="B47" s="2111">
        <v>205</v>
      </c>
      <c r="C47" s="2122">
        <v>2591.7666067978544</v>
      </c>
      <c r="D47" s="2113"/>
      <c r="E47" s="2114">
        <v>205</v>
      </c>
      <c r="F47" s="2120">
        <v>308.29976010588751</v>
      </c>
      <c r="H47" s="2111">
        <v>205</v>
      </c>
      <c r="I47" s="2122">
        <v>1899.9532181411398</v>
      </c>
      <c r="J47" s="2117"/>
      <c r="K47" s="2114">
        <v>205</v>
      </c>
      <c r="L47" s="2120">
        <v>261.44128897752245</v>
      </c>
      <c r="N47" s="2111">
        <v>205</v>
      </c>
      <c r="O47" s="2122">
        <v>2886.3246126543331</v>
      </c>
      <c r="P47" s="2117"/>
      <c r="Q47" s="2114">
        <v>205</v>
      </c>
      <c r="R47" s="2120">
        <v>292.4098314539699</v>
      </c>
      <c r="T47" s="2111">
        <v>205</v>
      </c>
      <c r="U47" s="2122">
        <v>5278.4497890324183</v>
      </c>
      <c r="V47" s="2117"/>
      <c r="W47" s="2119">
        <v>205</v>
      </c>
      <c r="X47" s="2120">
        <v>482.94314546228941</v>
      </c>
      <c r="Z47" s="2121">
        <v>205</v>
      </c>
      <c r="AA47" s="2122">
        <v>2496.8326185525511</v>
      </c>
      <c r="AB47" s="2117"/>
      <c r="AC47" s="2119">
        <v>205</v>
      </c>
      <c r="AD47" s="2120">
        <v>356.77480620563284</v>
      </c>
      <c r="AF47" s="2137">
        <v>205</v>
      </c>
      <c r="AG47" s="2141">
        <f t="shared" si="0"/>
        <v>3030.6653690356593</v>
      </c>
      <c r="AH47" s="2139"/>
      <c r="AI47" s="2137">
        <v>205</v>
      </c>
      <c r="AJ47" s="2142">
        <f t="shared" si="1"/>
        <v>340.37376644106041</v>
      </c>
    </row>
    <row r="48" spans="2:36" x14ac:dyDescent="0.3">
      <c r="B48" s="2111">
        <v>210</v>
      </c>
      <c r="C48" s="2122">
        <v>2560.0571507932546</v>
      </c>
      <c r="D48" s="2113"/>
      <c r="E48" s="2114">
        <v>210</v>
      </c>
      <c r="F48" s="2120">
        <v>303.05824494390288</v>
      </c>
      <c r="H48" s="2111">
        <v>210</v>
      </c>
      <c r="I48" s="2122">
        <v>1873.6204802731679</v>
      </c>
      <c r="J48" s="2117"/>
      <c r="K48" s="2114">
        <v>210</v>
      </c>
      <c r="L48" s="2120">
        <v>257.2036639115455</v>
      </c>
      <c r="N48" s="2111">
        <v>210</v>
      </c>
      <c r="O48" s="2122">
        <v>2855.9766806322241</v>
      </c>
      <c r="P48" s="2117"/>
      <c r="Q48" s="2114">
        <v>210</v>
      </c>
      <c r="R48" s="2120">
        <v>287.72573191561992</v>
      </c>
      <c r="T48" s="2111">
        <v>210</v>
      </c>
      <c r="U48" s="2122">
        <v>5247.702571470415</v>
      </c>
      <c r="V48" s="2117"/>
      <c r="W48" s="2119">
        <v>210</v>
      </c>
      <c r="X48" s="2120">
        <v>475.01222704764649</v>
      </c>
      <c r="Z48" s="2121">
        <v>210</v>
      </c>
      <c r="AA48" s="2122">
        <v>2487.6118140405547</v>
      </c>
      <c r="AB48" s="2117"/>
      <c r="AC48" s="2119">
        <v>210</v>
      </c>
      <c r="AD48" s="2120">
        <v>350.92182341559595</v>
      </c>
      <c r="AF48" s="2137">
        <v>210</v>
      </c>
      <c r="AG48" s="2141">
        <f t="shared" si="0"/>
        <v>3004.993739441923</v>
      </c>
      <c r="AH48" s="2139"/>
      <c r="AI48" s="2137">
        <v>210</v>
      </c>
      <c r="AJ48" s="2142">
        <f t="shared" si="1"/>
        <v>334.78433824686215</v>
      </c>
    </row>
    <row r="49" spans="2:36" x14ac:dyDescent="0.3">
      <c r="B49" s="2111">
        <v>215</v>
      </c>
      <c r="C49" s="2122">
        <v>2529.6202981107358</v>
      </c>
      <c r="D49" s="2113"/>
      <c r="E49" s="2114">
        <v>215</v>
      </c>
      <c r="F49" s="2120">
        <v>298.05725386389679</v>
      </c>
      <c r="H49" s="2111">
        <v>215</v>
      </c>
      <c r="I49" s="2122">
        <v>1848.5119392006575</v>
      </c>
      <c r="J49" s="2117"/>
      <c r="K49" s="2114">
        <v>215</v>
      </c>
      <c r="L49" s="2120">
        <v>253.16313768584666</v>
      </c>
      <c r="N49" s="2111">
        <v>215</v>
      </c>
      <c r="O49" s="2122">
        <v>2826.8441003766939</v>
      </c>
      <c r="P49" s="2117"/>
      <c r="Q49" s="2114">
        <v>215</v>
      </c>
      <c r="R49" s="2120">
        <v>283.25570167604161</v>
      </c>
      <c r="T49" s="2111">
        <v>215</v>
      </c>
      <c r="U49" s="2122">
        <v>5218.1050352887505</v>
      </c>
      <c r="V49" s="2117"/>
      <c r="W49" s="2119">
        <v>215</v>
      </c>
      <c r="X49" s="2120">
        <v>467.44513987549146</v>
      </c>
      <c r="Z49" s="2121">
        <v>215</v>
      </c>
      <c r="AA49" s="2122">
        <v>2479.1331904618837</v>
      </c>
      <c r="AB49" s="2117"/>
      <c r="AC49" s="2119">
        <v>215</v>
      </c>
      <c r="AD49" s="2120">
        <v>345.34941880348276</v>
      </c>
      <c r="AF49" s="2137">
        <v>215</v>
      </c>
      <c r="AG49" s="2141">
        <f t="shared" si="0"/>
        <v>2980.4429126877444</v>
      </c>
      <c r="AH49" s="2139"/>
      <c r="AI49" s="2137">
        <v>215</v>
      </c>
      <c r="AJ49" s="2142">
        <f t="shared" si="1"/>
        <v>329.45413038095182</v>
      </c>
    </row>
    <row r="50" spans="2:36" x14ac:dyDescent="0.3">
      <c r="B50" s="2111">
        <v>220</v>
      </c>
      <c r="C50" s="2122">
        <v>2500.3696575045965</v>
      </c>
      <c r="D50" s="2113"/>
      <c r="E50" s="2114">
        <v>220</v>
      </c>
      <c r="F50" s="2120">
        <v>293.28038749664279</v>
      </c>
      <c r="H50" s="2111">
        <v>220</v>
      </c>
      <c r="I50" s="2122">
        <v>1824.5441466800278</v>
      </c>
      <c r="J50" s="2117"/>
      <c r="K50" s="2114">
        <v>220</v>
      </c>
      <c r="L50" s="2120">
        <v>249.30627174313392</v>
      </c>
      <c r="N50" s="2111">
        <v>220</v>
      </c>
      <c r="O50" s="2122">
        <v>2798.8440069945677</v>
      </c>
      <c r="P50" s="2117"/>
      <c r="Q50" s="2114">
        <v>220</v>
      </c>
      <c r="R50" s="2120">
        <v>278.98514510122834</v>
      </c>
      <c r="T50" s="2111">
        <v>220</v>
      </c>
      <c r="U50" s="2122">
        <v>5189.5787931205887</v>
      </c>
      <c r="V50" s="2117"/>
      <c r="W50" s="2119">
        <v>220</v>
      </c>
      <c r="X50" s="2120">
        <v>460.21707727020163</v>
      </c>
      <c r="Z50" s="2121">
        <v>220</v>
      </c>
      <c r="AA50" s="2122">
        <v>2471.3461445710882</v>
      </c>
      <c r="AB50" s="2117"/>
      <c r="AC50" s="2119">
        <v>220</v>
      </c>
      <c r="AD50" s="2120">
        <v>340.03846203898183</v>
      </c>
      <c r="AF50" s="2137">
        <v>220</v>
      </c>
      <c r="AG50" s="2141">
        <f t="shared" si="0"/>
        <v>2956.9365497741737</v>
      </c>
      <c r="AH50" s="2139"/>
      <c r="AI50" s="2137">
        <v>220</v>
      </c>
      <c r="AJ50" s="2142">
        <f t="shared" si="1"/>
        <v>324.36546873003772</v>
      </c>
    </row>
    <row r="51" spans="2:36" x14ac:dyDescent="0.3">
      <c r="B51" s="2111">
        <v>225</v>
      </c>
      <c r="C51" s="2122">
        <v>2472.2264961110823</v>
      </c>
      <c r="D51" s="2113"/>
      <c r="E51" s="2114">
        <v>225</v>
      </c>
      <c r="F51" s="2120">
        <v>288.71270419462508</v>
      </c>
      <c r="H51" s="2111">
        <v>225</v>
      </c>
      <c r="I51" s="2122">
        <v>1801.6410709997488</v>
      </c>
      <c r="J51" s="2117"/>
      <c r="K51" s="2114">
        <v>225</v>
      </c>
      <c r="L51" s="2120">
        <v>245.62082206454184</v>
      </c>
      <c r="N51" s="2111">
        <v>225</v>
      </c>
      <c r="O51" s="2122">
        <v>2771.9009013609516</v>
      </c>
      <c r="P51" s="2117"/>
      <c r="Q51" s="2114">
        <v>225</v>
      </c>
      <c r="R51" s="2120">
        <v>274.90076394686213</v>
      </c>
      <c r="T51" s="2111">
        <v>225</v>
      </c>
      <c r="U51" s="2122">
        <v>5162.0524253650301</v>
      </c>
      <c r="V51" s="2117"/>
      <c r="W51" s="2119">
        <v>225</v>
      </c>
      <c r="X51" s="2120">
        <v>453.3054375939858</v>
      </c>
      <c r="Z51" s="2121">
        <v>225</v>
      </c>
      <c r="AA51" s="2122">
        <v>2464.204571188975</v>
      </c>
      <c r="AB51" s="2117"/>
      <c r="AC51" s="2119">
        <v>225</v>
      </c>
      <c r="AD51" s="2120">
        <v>334.97152326558432</v>
      </c>
      <c r="AF51" s="2137">
        <v>225</v>
      </c>
      <c r="AG51" s="2141">
        <f t="shared" si="0"/>
        <v>2934.4050930051571</v>
      </c>
      <c r="AH51" s="2139"/>
      <c r="AI51" s="2137">
        <v>225</v>
      </c>
      <c r="AJ51" s="2142">
        <f t="shared" si="1"/>
        <v>319.50225021311979</v>
      </c>
    </row>
    <row r="52" spans="2:36" x14ac:dyDescent="0.3">
      <c r="B52" s="2111">
        <v>230</v>
      </c>
      <c r="C52" s="2122">
        <v>2445.1189085929004</v>
      </c>
      <c r="D52" s="2113"/>
      <c r="E52" s="2114">
        <v>230</v>
      </c>
      <c r="F52" s="2120">
        <v>284.34056158402342</v>
      </c>
      <c r="H52" s="2111">
        <v>230</v>
      </c>
      <c r="I52" s="2122">
        <v>1779.7332909180195</v>
      </c>
      <c r="J52" s="2117"/>
      <c r="K52" s="2114">
        <v>230</v>
      </c>
      <c r="L52" s="2120">
        <v>242.09560932849743</v>
      </c>
      <c r="N52" s="2111">
        <v>230</v>
      </c>
      <c r="O52" s="2122">
        <v>2745.9458494922496</v>
      </c>
      <c r="P52" s="2117"/>
      <c r="Q52" s="2114">
        <v>230</v>
      </c>
      <c r="R52" s="2120">
        <v>270.99041633769633</v>
      </c>
      <c r="T52" s="2111">
        <v>230</v>
      </c>
      <c r="U52" s="2122">
        <v>5135.4607228212481</v>
      </c>
      <c r="V52" s="2117"/>
      <c r="W52" s="2119">
        <v>230</v>
      </c>
      <c r="X52" s="2120">
        <v>446.6895845688606</v>
      </c>
      <c r="Z52" s="2121">
        <v>230</v>
      </c>
      <c r="AA52" s="2122">
        <v>2457.6663742823685</v>
      </c>
      <c r="AB52" s="2117"/>
      <c r="AC52" s="2119">
        <v>230</v>
      </c>
      <c r="AD52" s="2120">
        <v>330.13268826647948</v>
      </c>
      <c r="AF52" s="2137">
        <v>230</v>
      </c>
      <c r="AG52" s="2141">
        <f t="shared" si="0"/>
        <v>2912.7850292213575</v>
      </c>
      <c r="AH52" s="2139"/>
      <c r="AI52" s="2137">
        <v>230</v>
      </c>
      <c r="AJ52" s="2142">
        <f t="shared" si="1"/>
        <v>314.84977201711143</v>
      </c>
    </row>
    <row r="53" spans="2:36" x14ac:dyDescent="0.3">
      <c r="B53" s="2111">
        <v>235</v>
      </c>
      <c r="C53" s="2122">
        <v>2418.9810922001366</v>
      </c>
      <c r="D53" s="2113"/>
      <c r="E53" s="2114">
        <v>235</v>
      </c>
      <c r="F53" s="2120">
        <v>280.15147834410931</v>
      </c>
      <c r="H53" s="2111">
        <v>235</v>
      </c>
      <c r="I53" s="2122">
        <v>1758.7572924941708</v>
      </c>
      <c r="J53" s="2117"/>
      <c r="K53" s="2114">
        <v>235</v>
      </c>
      <c r="L53" s="2120">
        <v>238.72040564505036</v>
      </c>
      <c r="N53" s="2111">
        <v>235</v>
      </c>
      <c r="O53" s="2122">
        <v>2720.9157841268675</v>
      </c>
      <c r="P53" s="2117"/>
      <c r="Q53" s="2114">
        <v>235</v>
      </c>
      <c r="R53" s="2120">
        <v>267.24299374956888</v>
      </c>
      <c r="T53" s="2111">
        <v>235</v>
      </c>
      <c r="U53" s="2122">
        <v>5109.7440260076428</v>
      </c>
      <c r="V53" s="2117"/>
      <c r="W53" s="2119">
        <v>235</v>
      </c>
      <c r="X53" s="2120">
        <v>440.35063819581967</v>
      </c>
      <c r="Z53" s="2121">
        <v>235</v>
      </c>
      <c r="AA53" s="2122">
        <v>2451.6930404592154</v>
      </c>
      <c r="AB53" s="2117"/>
      <c r="AC53" s="2119">
        <v>235</v>
      </c>
      <c r="AD53" s="2120">
        <v>325.50739722628668</v>
      </c>
      <c r="AF53" s="2137">
        <v>235</v>
      </c>
      <c r="AG53" s="2141">
        <f t="shared" si="0"/>
        <v>2892.0182470576065</v>
      </c>
      <c r="AH53" s="2139"/>
      <c r="AI53" s="2137">
        <v>235</v>
      </c>
      <c r="AJ53" s="2142">
        <f t="shared" si="1"/>
        <v>310.39458263216699</v>
      </c>
    </row>
    <row r="54" spans="2:36" x14ac:dyDescent="0.3">
      <c r="B54" s="2111">
        <v>240</v>
      </c>
      <c r="C54" s="2122">
        <v>2393.7527123185637</v>
      </c>
      <c r="D54" s="2113"/>
      <c r="E54" s="2114">
        <v>240</v>
      </c>
      <c r="F54" s="2120">
        <v>276.13401326421484</v>
      </c>
      <c r="H54" s="2111">
        <v>240</v>
      </c>
      <c r="I54" s="2122">
        <v>1738.6548538093382</v>
      </c>
      <c r="J54" s="2117"/>
      <c r="K54" s="2114">
        <v>240</v>
      </c>
      <c r="L54" s="2120">
        <v>235.48583544841384</v>
      </c>
      <c r="N54" s="2111">
        <v>240</v>
      </c>
      <c r="O54" s="2122">
        <v>2696.7528936083504</v>
      </c>
      <c r="P54" s="2117"/>
      <c r="Q54" s="2114">
        <v>240</v>
      </c>
      <c r="R54" s="2120">
        <v>263.64831336866592</v>
      </c>
      <c r="T54" s="2111">
        <v>240</v>
      </c>
      <c r="U54" s="2122">
        <v>5084.8476470660789</v>
      </c>
      <c r="V54" s="2117"/>
      <c r="W54" s="2119">
        <v>240</v>
      </c>
      <c r="X54" s="2120">
        <v>434.27129180910816</v>
      </c>
      <c r="Z54" s="2121">
        <v>240</v>
      </c>
      <c r="AA54" s="2122">
        <v>2446.2492657768012</v>
      </c>
      <c r="AB54" s="2117"/>
      <c r="AC54" s="2119">
        <v>240</v>
      </c>
      <c r="AD54" s="2120">
        <v>321.08230364757446</v>
      </c>
      <c r="AF54" s="2137">
        <v>240</v>
      </c>
      <c r="AG54" s="2141">
        <f t="shared" si="0"/>
        <v>2872.0514745158266</v>
      </c>
      <c r="AH54" s="2139"/>
      <c r="AI54" s="2137">
        <v>240</v>
      </c>
      <c r="AJ54" s="2142">
        <f t="shared" si="1"/>
        <v>306.12435150759541</v>
      </c>
    </row>
    <row r="55" spans="2:36" x14ac:dyDescent="0.3">
      <c r="B55" s="2111">
        <v>245</v>
      </c>
      <c r="C55" s="2122">
        <v>2369.3783455930925</v>
      </c>
      <c r="D55" s="2113"/>
      <c r="E55" s="2114">
        <v>245</v>
      </c>
      <c r="F55" s="2120">
        <v>272.2776591100523</v>
      </c>
      <c r="H55" s="2111">
        <v>245</v>
      </c>
      <c r="I55" s="2122">
        <v>1719.3725050215705</v>
      </c>
      <c r="J55" s="2117"/>
      <c r="K55" s="2114">
        <v>245</v>
      </c>
      <c r="L55" s="2120">
        <v>232.38328852510907</v>
      </c>
      <c r="N55" s="2111">
        <v>245</v>
      </c>
      <c r="O55" s="2122">
        <v>2673.4040855991352</v>
      </c>
      <c r="P55" s="2117"/>
      <c r="Q55" s="2114">
        <v>245</v>
      </c>
      <c r="R55" s="2120">
        <v>260.1970236312788</v>
      </c>
      <c r="T55" s="2111">
        <v>245</v>
      </c>
      <c r="U55" s="2122">
        <v>5060.7213624533724</v>
      </c>
      <c r="V55" s="2117"/>
      <c r="W55" s="2119">
        <v>245</v>
      </c>
      <c r="X55" s="2120">
        <v>428.43565153201257</v>
      </c>
      <c r="Z55" s="2121">
        <v>245</v>
      </c>
      <c r="AA55" s="2122">
        <v>2441.3026282469164</v>
      </c>
      <c r="AB55" s="2117"/>
      <c r="AC55" s="2119">
        <v>245</v>
      </c>
      <c r="AD55" s="2120">
        <v>316.84515054290546</v>
      </c>
      <c r="AF55" s="2137">
        <v>245</v>
      </c>
      <c r="AG55" s="2141">
        <f t="shared" si="0"/>
        <v>2852.8357853828174</v>
      </c>
      <c r="AH55" s="2139"/>
      <c r="AI55" s="2137">
        <v>245</v>
      </c>
      <c r="AJ55" s="2142">
        <f t="shared" si="1"/>
        <v>302.02775466827165</v>
      </c>
    </row>
    <row r="56" spans="2:36" x14ac:dyDescent="0.3">
      <c r="B56" s="2111">
        <v>250</v>
      </c>
      <c r="C56" s="2122">
        <v>2345.8069897781957</v>
      </c>
      <c r="D56" s="2113"/>
      <c r="E56" s="2114">
        <v>250</v>
      </c>
      <c r="F56" s="2120">
        <v>268.57274922607894</v>
      </c>
      <c r="H56" s="2111">
        <v>250</v>
      </c>
      <c r="I56" s="2122">
        <v>1700.8610532091795</v>
      </c>
      <c r="J56" s="2117"/>
      <c r="K56" s="2114">
        <v>250</v>
      </c>
      <c r="L56" s="2120">
        <v>229.40484347873712</v>
      </c>
      <c r="N56" s="2111">
        <v>250</v>
      </c>
      <c r="O56" s="2122">
        <v>2650.8205151486627</v>
      </c>
      <c r="P56" s="2117"/>
      <c r="Q56" s="2114">
        <v>250</v>
      </c>
      <c r="R56" s="2120">
        <v>256.8805210987972</v>
      </c>
      <c r="T56" s="2111">
        <v>250</v>
      </c>
      <c r="U56" s="2122">
        <v>5037.3189665097843</v>
      </c>
      <c r="V56" s="2117"/>
      <c r="W56" s="2119">
        <v>250</v>
      </c>
      <c r="X56" s="2120">
        <v>422.82909499795545</v>
      </c>
      <c r="Z56" s="2121">
        <v>250</v>
      </c>
      <c r="AA56" s="2122">
        <v>2436.823299640409</v>
      </c>
      <c r="AB56" s="2117"/>
      <c r="AC56" s="2119">
        <v>250</v>
      </c>
      <c r="AD56" s="2120">
        <v>312.78466148383603</v>
      </c>
      <c r="AF56" s="2137">
        <v>250</v>
      </c>
      <c r="AG56" s="2141">
        <f t="shared" si="0"/>
        <v>2834.3261648572461</v>
      </c>
      <c r="AH56" s="2139"/>
      <c r="AI56" s="2137">
        <v>250</v>
      </c>
      <c r="AJ56" s="2142">
        <f t="shared" si="1"/>
        <v>298.09437405708093</v>
      </c>
    </row>
    <row r="57" spans="2:36" x14ac:dyDescent="0.3">
      <c r="B57" s="2111">
        <v>255</v>
      </c>
      <c r="C57" s="2122">
        <v>2358.7698258363789</v>
      </c>
      <c r="D57" s="2113"/>
      <c r="E57" s="2114">
        <v>255</v>
      </c>
      <c r="F57" s="2120">
        <v>276.54441725611815</v>
      </c>
      <c r="H57" s="2111">
        <v>255</v>
      </c>
      <c r="I57" s="2122">
        <v>1718.8533577795331</v>
      </c>
      <c r="J57" s="2117"/>
      <c r="K57" s="2114">
        <v>255</v>
      </c>
      <c r="L57" s="2120">
        <v>238.077242329195</v>
      </c>
      <c r="N57" s="2111">
        <v>255</v>
      </c>
      <c r="O57" s="2122">
        <v>2664.7353629520198</v>
      </c>
      <c r="P57" s="2117"/>
      <c r="Q57" s="2114">
        <v>255</v>
      </c>
      <c r="R57" s="2120">
        <v>265.22491924241461</v>
      </c>
      <c r="T57" s="2111">
        <v>255</v>
      </c>
      <c r="U57" s="2122">
        <v>5014.597877548902</v>
      </c>
      <c r="V57" s="2117"/>
      <c r="W57" s="2119">
        <v>255</v>
      </c>
      <c r="X57" s="2120">
        <v>417.43814669264054</v>
      </c>
      <c r="Z57" s="2121">
        <v>255</v>
      </c>
      <c r="AA57" s="2122">
        <v>2432.783791197081</v>
      </c>
      <c r="AB57" s="2117"/>
      <c r="AC57" s="2119">
        <v>255</v>
      </c>
      <c r="AD57" s="2120">
        <v>308.8904444676848</v>
      </c>
      <c r="AF57" s="2137">
        <v>255</v>
      </c>
      <c r="AG57" s="2141">
        <f t="shared" si="0"/>
        <v>2837.9480430627832</v>
      </c>
      <c r="AH57" s="2139"/>
      <c r="AI57" s="2137">
        <v>255</v>
      </c>
      <c r="AJ57" s="2142">
        <f t="shared" si="1"/>
        <v>301.23503399761063</v>
      </c>
    </row>
    <row r="58" spans="2:36" x14ac:dyDescent="0.3">
      <c r="B58" s="2111">
        <v>260</v>
      </c>
      <c r="C58" s="2122">
        <v>2335.9790143227538</v>
      </c>
      <c r="D58" s="2113"/>
      <c r="E58" s="2114">
        <v>260</v>
      </c>
      <c r="F58" s="2120">
        <v>272.89454721876155</v>
      </c>
      <c r="H58" s="2111">
        <v>260</v>
      </c>
      <c r="I58" s="2122">
        <v>1701.0631386992752</v>
      </c>
      <c r="J58" s="2117"/>
      <c r="K58" s="2114">
        <v>260</v>
      </c>
      <c r="L58" s="2120">
        <v>235.10385374991202</v>
      </c>
      <c r="N58" s="2111">
        <v>260</v>
      </c>
      <c r="O58" s="2122">
        <v>2642.8626461051131</v>
      </c>
      <c r="P58" s="2117"/>
      <c r="Q58" s="2114">
        <v>260</v>
      </c>
      <c r="R58" s="2120">
        <v>261.93300653675584</v>
      </c>
      <c r="T58" s="2111">
        <v>260</v>
      </c>
      <c r="U58" s="2122">
        <v>4992.5187893986431</v>
      </c>
      <c r="V58" s="2117"/>
      <c r="W58" s="2119">
        <v>260</v>
      </c>
      <c r="X58" s="2120">
        <v>412.25036767979367</v>
      </c>
      <c r="Z58" s="2121">
        <v>260</v>
      </c>
      <c r="AA58" s="2122">
        <v>2429.1587286767476</v>
      </c>
      <c r="AB58" s="2117"/>
      <c r="AC58" s="2119">
        <v>260</v>
      </c>
      <c r="AD58" s="2120">
        <v>305.15290687659069</v>
      </c>
      <c r="AF58" s="2137">
        <v>260</v>
      </c>
      <c r="AG58" s="2141">
        <f t="shared" si="0"/>
        <v>2820.3164634405066</v>
      </c>
      <c r="AH58" s="2139"/>
      <c r="AI58" s="2137">
        <v>260</v>
      </c>
      <c r="AJ58" s="2142">
        <f t="shared" si="1"/>
        <v>297.46693641236277</v>
      </c>
    </row>
    <row r="59" spans="2:36" x14ac:dyDescent="0.3">
      <c r="B59" s="2111">
        <v>265</v>
      </c>
      <c r="C59" s="2122">
        <v>2354.6369305815592</v>
      </c>
      <c r="D59" s="2113"/>
      <c r="E59" s="2114">
        <v>265</v>
      </c>
      <c r="F59" s="2120">
        <v>271.99755559236417</v>
      </c>
      <c r="H59" s="2111">
        <v>265</v>
      </c>
      <c r="I59" s="2122">
        <v>1724.6942222579389</v>
      </c>
      <c r="J59" s="2117"/>
      <c r="K59" s="2114">
        <v>265</v>
      </c>
      <c r="L59" s="2120">
        <v>234.86046682465883</v>
      </c>
      <c r="N59" s="2111">
        <v>265</v>
      </c>
      <c r="O59" s="2122">
        <v>2621.6561499301433</v>
      </c>
      <c r="P59" s="2117"/>
      <c r="Q59" s="2114">
        <v>265</v>
      </c>
      <c r="R59" s="2120">
        <v>258.7622373439616</v>
      </c>
      <c r="T59" s="2111">
        <v>265</v>
      </c>
      <c r="U59" s="2122">
        <v>4971.045362390485</v>
      </c>
      <c r="V59" s="2117"/>
      <c r="W59" s="2119">
        <v>265</v>
      </c>
      <c r="X59" s="2120">
        <v>407.2542578107861</v>
      </c>
      <c r="Z59" s="2121">
        <v>265</v>
      </c>
      <c r="AA59" s="2122">
        <v>2425.9246528762219</v>
      </c>
      <c r="AB59" s="2117"/>
      <c r="AC59" s="2119">
        <v>265</v>
      </c>
      <c r="AD59" s="2120">
        <v>301.56318006385209</v>
      </c>
      <c r="AF59" s="2137">
        <v>265</v>
      </c>
      <c r="AG59" s="2141">
        <f t="shared" si="0"/>
        <v>2819.5914636072694</v>
      </c>
      <c r="AH59" s="2139"/>
      <c r="AI59" s="2137">
        <v>265</v>
      </c>
      <c r="AJ59" s="2142">
        <f t="shared" si="1"/>
        <v>294.88753952712455</v>
      </c>
    </row>
    <row r="60" spans="2:36" x14ac:dyDescent="0.3">
      <c r="B60" s="2111">
        <v>270</v>
      </c>
      <c r="C60" s="2122">
        <v>2332.4496872861864</v>
      </c>
      <c r="D60" s="2113"/>
      <c r="E60" s="2114">
        <v>270</v>
      </c>
      <c r="F60" s="2120">
        <v>268.56186355761275</v>
      </c>
      <c r="H60" s="2111">
        <v>270</v>
      </c>
      <c r="I60" s="2122">
        <v>1707.4540730558956</v>
      </c>
      <c r="J60" s="2117"/>
      <c r="K60" s="2114">
        <v>270</v>
      </c>
      <c r="L60" s="2120">
        <v>232.05677366506302</v>
      </c>
      <c r="N60" s="2111">
        <v>270</v>
      </c>
      <c r="O60" s="2122">
        <v>2601.0788621675561</v>
      </c>
      <c r="P60" s="2117"/>
      <c r="Q60" s="2114">
        <v>270</v>
      </c>
      <c r="R60" s="2120">
        <v>255.70588146887286</v>
      </c>
      <c r="T60" s="2111">
        <v>270</v>
      </c>
      <c r="U60" s="2122">
        <v>4950.1439486831969</v>
      </c>
      <c r="V60" s="2117"/>
      <c r="W60" s="2119">
        <v>270</v>
      </c>
      <c r="X60" s="2120">
        <v>402.43916879984687</v>
      </c>
      <c r="Z60" s="2121">
        <v>270</v>
      </c>
      <c r="AA60" s="2122">
        <v>2423.0598423110691</v>
      </c>
      <c r="AB60" s="2117"/>
      <c r="AC60" s="2119">
        <v>270</v>
      </c>
      <c r="AD60" s="2120">
        <v>298.11305231956084</v>
      </c>
      <c r="AF60" s="2137">
        <v>270</v>
      </c>
      <c r="AG60" s="2141">
        <f t="shared" si="0"/>
        <v>2802.8372827007811</v>
      </c>
      <c r="AH60" s="2139"/>
      <c r="AI60" s="2137">
        <v>270</v>
      </c>
      <c r="AJ60" s="2142">
        <f t="shared" si="1"/>
        <v>291.37534796219131</v>
      </c>
    </row>
    <row r="61" spans="2:36" x14ac:dyDescent="0.3">
      <c r="B61" s="2111">
        <v>275</v>
      </c>
      <c r="C61" s="2122">
        <v>2310.9138584035932</v>
      </c>
      <c r="D61" s="2113"/>
      <c r="E61" s="2114">
        <v>275</v>
      </c>
      <c r="F61" s="2120">
        <v>265.24855132778168</v>
      </c>
      <c r="H61" s="2111">
        <v>275</v>
      </c>
      <c r="I61" s="2122">
        <v>1690.8405264344992</v>
      </c>
      <c r="J61" s="2117"/>
      <c r="K61" s="2114">
        <v>275</v>
      </c>
      <c r="L61" s="2120">
        <v>229.35503298399811</v>
      </c>
      <c r="N61" s="2111">
        <v>275</v>
      </c>
      <c r="O61" s="2122">
        <v>2581.0964623584919</v>
      </c>
      <c r="P61" s="2117"/>
      <c r="Q61" s="2114">
        <v>275</v>
      </c>
      <c r="R61" s="2120">
        <v>252.75769818506828</v>
      </c>
      <c r="T61" s="2111">
        <v>275</v>
      </c>
      <c r="U61" s="2122">
        <v>4929.7833475512753</v>
      </c>
      <c r="V61" s="2117"/>
      <c r="W61" s="2119">
        <v>275</v>
      </c>
      <c r="X61" s="2120">
        <v>397.79522678199135</v>
      </c>
      <c r="Z61" s="2121">
        <v>275</v>
      </c>
      <c r="AA61" s="2122">
        <v>2420.5441552411776</v>
      </c>
      <c r="AB61" s="2117"/>
      <c r="AC61" s="2119">
        <v>275</v>
      </c>
      <c r="AD61" s="2120">
        <v>294.79490914907421</v>
      </c>
      <c r="AF61" s="2137">
        <v>275</v>
      </c>
      <c r="AG61" s="2141">
        <f t="shared" si="0"/>
        <v>2786.6356699978073</v>
      </c>
      <c r="AH61" s="2139"/>
      <c r="AI61" s="2137">
        <v>275</v>
      </c>
      <c r="AJ61" s="2142">
        <f t="shared" si="1"/>
        <v>287.99028368558277</v>
      </c>
    </row>
    <row r="62" spans="2:36" x14ac:dyDescent="0.3">
      <c r="B62" s="2111">
        <v>280</v>
      </c>
      <c r="C62" s="2122">
        <v>2289.9947058334824</v>
      </c>
      <c r="D62" s="2113"/>
      <c r="E62" s="2114">
        <v>280</v>
      </c>
      <c r="F62" s="2120">
        <v>262.05106284189299</v>
      </c>
      <c r="H62" s="2111">
        <v>280</v>
      </c>
      <c r="I62" s="2122">
        <v>1674.82002271684</v>
      </c>
      <c r="J62" s="2117"/>
      <c r="K62" s="2114">
        <v>280</v>
      </c>
      <c r="L62" s="2120">
        <v>226.74978304154257</v>
      </c>
      <c r="N62" s="2111">
        <v>280</v>
      </c>
      <c r="O62" s="2122">
        <v>2561.6770815054447</v>
      </c>
      <c r="P62" s="2117"/>
      <c r="Q62" s="2114">
        <v>280</v>
      </c>
      <c r="R62" s="2120">
        <v>249.91189253230138</v>
      </c>
      <c r="T62" s="2111">
        <v>280</v>
      </c>
      <c r="U62" s="2122">
        <v>4909.9345868924765</v>
      </c>
      <c r="V62" s="2117"/>
      <c r="W62" s="2119">
        <v>280</v>
      </c>
      <c r="X62" s="2120">
        <v>393.31326316830564</v>
      </c>
      <c r="Z62" s="2121">
        <v>280</v>
      </c>
      <c r="AA62" s="2122">
        <v>2418.3588886221619</v>
      </c>
      <c r="AB62" s="2117"/>
      <c r="AC62" s="2119">
        <v>280</v>
      </c>
      <c r="AD62" s="2120">
        <v>291.60167995022425</v>
      </c>
      <c r="AF62" s="2137">
        <v>280</v>
      </c>
      <c r="AG62" s="2141">
        <f t="shared" si="0"/>
        <v>2770.9570571140812</v>
      </c>
      <c r="AH62" s="2139"/>
      <c r="AI62" s="2137">
        <v>280</v>
      </c>
      <c r="AJ62" s="2142">
        <f t="shared" si="1"/>
        <v>284.72553630685337</v>
      </c>
    </row>
    <row r="63" spans="2:36" x14ac:dyDescent="0.3">
      <c r="B63" s="2111">
        <v>285</v>
      </c>
      <c r="C63" s="2122">
        <v>2269.6599222889222</v>
      </c>
      <c r="D63" s="2113"/>
      <c r="E63" s="2114">
        <v>285</v>
      </c>
      <c r="F63" s="2120">
        <v>258.9633021134232</v>
      </c>
      <c r="H63" s="2111">
        <v>285</v>
      </c>
      <c r="I63" s="2122">
        <v>1659.3613569277741</v>
      </c>
      <c r="J63" s="2117"/>
      <c r="K63" s="2114">
        <v>285</v>
      </c>
      <c r="L63" s="2120">
        <v>224.23594537776998</v>
      </c>
      <c r="N63" s="2111">
        <v>285</v>
      </c>
      <c r="O63" s="2122">
        <v>2542.7910870317805</v>
      </c>
      <c r="P63" s="2117"/>
      <c r="Q63" s="2114">
        <v>285</v>
      </c>
      <c r="R63" s="2120">
        <v>247.16307621420177</v>
      </c>
      <c r="T63" s="2111">
        <v>285</v>
      </c>
      <c r="U63" s="2122">
        <v>4890.5707277345246</v>
      </c>
      <c r="V63" s="2117"/>
      <c r="W63" s="2119">
        <v>285</v>
      </c>
      <c r="X63" s="2120">
        <v>388.98475277962109</v>
      </c>
      <c r="Z63" s="2121">
        <v>285</v>
      </c>
      <c r="AA63" s="2122">
        <v>2416.486651903972</v>
      </c>
      <c r="AB63" s="2117"/>
      <c r="AC63" s="2119">
        <v>285</v>
      </c>
      <c r="AD63" s="2120">
        <v>288.52679030345075</v>
      </c>
      <c r="AF63" s="2137">
        <v>285</v>
      </c>
      <c r="AG63" s="2141">
        <f t="shared" si="0"/>
        <v>2755.7739491773946</v>
      </c>
      <c r="AH63" s="2139"/>
      <c r="AI63" s="2137">
        <v>285</v>
      </c>
      <c r="AJ63" s="2142">
        <f t="shared" si="1"/>
        <v>281.57477335769335</v>
      </c>
    </row>
    <row r="64" spans="2:36" x14ac:dyDescent="0.3">
      <c r="B64" s="2111">
        <v>290</v>
      </c>
      <c r="C64" s="2122">
        <v>2249.8794221609974</v>
      </c>
      <c r="D64" s="2113"/>
      <c r="E64" s="2114">
        <v>290</v>
      </c>
      <c r="F64" s="2120">
        <v>255.9795935687128</v>
      </c>
      <c r="H64" s="2111">
        <v>290</v>
      </c>
      <c r="I64" s="2122">
        <v>1644.4354758242296</v>
      </c>
      <c r="J64" s="2117"/>
      <c r="K64" s="2114">
        <v>290</v>
      </c>
      <c r="L64" s="2120">
        <v>221.80879177136856</v>
      </c>
      <c r="N64" s="2111">
        <v>290</v>
      </c>
      <c r="O64" s="2122">
        <v>2524.4108899868415</v>
      </c>
      <c r="P64" s="2117"/>
      <c r="Q64" s="2114">
        <v>290</v>
      </c>
      <c r="R64" s="2120">
        <v>244.50623254104542</v>
      </c>
      <c r="T64" s="2111">
        <v>290</v>
      </c>
      <c r="U64" s="2122">
        <v>4871.6666889653079</v>
      </c>
      <c r="V64" s="2117"/>
      <c r="W64" s="2119">
        <v>290</v>
      </c>
      <c r="X64" s="2120">
        <v>384.80175838016282</v>
      </c>
      <c r="Z64" s="2121">
        <v>290</v>
      </c>
      <c r="AA64" s="2122">
        <v>2414.9112538848431</v>
      </c>
      <c r="AB64" s="2117"/>
      <c r="AC64" s="2119">
        <v>290</v>
      </c>
      <c r="AD64" s="2120">
        <v>285.56411919744022</v>
      </c>
      <c r="AF64" s="2137">
        <v>290</v>
      </c>
      <c r="AG64" s="2141">
        <f t="shared" si="0"/>
        <v>2741.060746164444</v>
      </c>
      <c r="AH64" s="2139"/>
      <c r="AI64" s="2137">
        <v>290</v>
      </c>
      <c r="AJ64" s="2142">
        <f t="shared" si="1"/>
        <v>278.53209909174598</v>
      </c>
    </row>
    <row r="65" spans="2:36" x14ac:dyDescent="0.3">
      <c r="B65" s="2111">
        <v>295</v>
      </c>
      <c r="C65" s="2122">
        <v>2230.6251536197351</v>
      </c>
      <c r="D65" s="2113"/>
      <c r="E65" s="2114">
        <v>295</v>
      </c>
      <c r="F65" s="2120">
        <v>253.09464641875738</v>
      </c>
      <c r="H65" s="2111">
        <v>295</v>
      </c>
      <c r="I65" s="2122">
        <v>1630.0152955648286</v>
      </c>
      <c r="J65" s="2117"/>
      <c r="K65" s="2114">
        <v>295</v>
      </c>
      <c r="L65" s="2120">
        <v>219.46391455840472</v>
      </c>
      <c r="N65" s="2111">
        <v>295</v>
      </c>
      <c r="O65" s="2122">
        <v>2506.5107718573017</v>
      </c>
      <c r="P65" s="2117"/>
      <c r="Q65" s="2114">
        <v>295</v>
      </c>
      <c r="R65" s="2120">
        <v>241.93668493766486</v>
      </c>
      <c r="T65" s="2111">
        <v>295</v>
      </c>
      <c r="U65" s="2122">
        <v>4853.1990898870918</v>
      </c>
      <c r="V65" s="2117"/>
      <c r="W65" s="2119">
        <v>295</v>
      </c>
      <c r="X65" s="2120">
        <v>380.75688085183378</v>
      </c>
      <c r="Z65" s="2121">
        <v>295</v>
      </c>
      <c r="AA65" s="2122">
        <v>2413.6176010715999</v>
      </c>
      <c r="AB65" s="2117"/>
      <c r="AC65" s="2119">
        <v>295</v>
      </c>
      <c r="AD65" s="2120">
        <v>282.70796060469502</v>
      </c>
      <c r="AF65" s="2137">
        <v>295</v>
      </c>
      <c r="AG65" s="2141">
        <f t="shared" si="0"/>
        <v>2726.7935824001115</v>
      </c>
      <c r="AH65" s="2139"/>
      <c r="AI65" s="2137">
        <v>295</v>
      </c>
      <c r="AJ65" s="2142">
        <f t="shared" si="1"/>
        <v>275.59201747427113</v>
      </c>
    </row>
    <row r="66" spans="2:36" x14ac:dyDescent="0.3">
      <c r="B66" s="2111">
        <v>300</v>
      </c>
      <c r="C66" s="2122">
        <v>2211.8709294766627</v>
      </c>
      <c r="D66" s="2113"/>
      <c r="E66" s="2114">
        <v>300</v>
      </c>
      <c r="F66" s="2120">
        <v>250.30352259381837</v>
      </c>
      <c r="H66" s="2111">
        <v>300</v>
      </c>
      <c r="I66" s="2122">
        <v>1616.075537611074</v>
      </c>
      <c r="J66" s="2117"/>
      <c r="K66" s="2114">
        <v>300</v>
      </c>
      <c r="L66" s="2120">
        <v>217.19719991920601</v>
      </c>
      <c r="N66" s="2111">
        <v>300</v>
      </c>
      <c r="O66" s="2122">
        <v>2489.0667286973921</v>
      </c>
      <c r="P66" s="2117"/>
      <c r="Q66" s="2114">
        <v>300</v>
      </c>
      <c r="R66" s="2120">
        <v>239.45006860057194</v>
      </c>
      <c r="T66" s="2111">
        <v>300</v>
      </c>
      <c r="U66" s="2122">
        <v>4835.1461085153296</v>
      </c>
      <c r="V66" s="2117"/>
      <c r="W66" s="2119">
        <v>300</v>
      </c>
      <c r="X66" s="2120">
        <v>376.84321435107853</v>
      </c>
      <c r="Z66" s="2121">
        <v>300</v>
      </c>
      <c r="AA66" s="2122">
        <v>2412.5916062039514</v>
      </c>
      <c r="AB66" s="2117"/>
      <c r="AC66" s="2119">
        <v>300</v>
      </c>
      <c r="AD66" s="2120">
        <v>279.95298889955251</v>
      </c>
      <c r="AF66" s="2137">
        <v>300</v>
      </c>
      <c r="AG66" s="2141">
        <f t="shared" si="0"/>
        <v>2712.9501821008816</v>
      </c>
      <c r="AH66" s="2139"/>
      <c r="AI66" s="2137">
        <v>300</v>
      </c>
      <c r="AJ66" s="2142">
        <f t="shared" si="1"/>
        <v>272.74939887284552</v>
      </c>
    </row>
    <row r="67" spans="2:36" x14ac:dyDescent="0.3">
      <c r="B67" s="2111">
        <v>305</v>
      </c>
      <c r="C67" s="2122">
        <v>2193.5922746585356</v>
      </c>
      <c r="D67" s="2113"/>
      <c r="E67" s="2114">
        <v>305</v>
      </c>
      <c r="F67" s="2120">
        <v>247.60160783201047</v>
      </c>
      <c r="H67" s="2111">
        <v>305</v>
      </c>
      <c r="I67" s="2122">
        <v>1602.5925807680781</v>
      </c>
      <c r="J67" s="2117"/>
      <c r="K67" s="2114">
        <v>305</v>
      </c>
      <c r="L67" s="2120">
        <v>215.00480379276797</v>
      </c>
      <c r="N67" s="2111">
        <v>305</v>
      </c>
      <c r="O67" s="2122">
        <v>2472.0563305905739</v>
      </c>
      <c r="P67" s="2117"/>
      <c r="Q67" s="2114">
        <v>305</v>
      </c>
      <c r="R67" s="2120">
        <v>237.04230494290007</v>
      </c>
      <c r="T67" s="2111">
        <v>305</v>
      </c>
      <c r="U67" s="2122">
        <v>4817.4873538152751</v>
      </c>
      <c r="V67" s="2117"/>
      <c r="W67" s="2119">
        <v>305</v>
      </c>
      <c r="X67" s="2120">
        <v>373.0543058765403</v>
      </c>
      <c r="Z67" s="2121">
        <v>305</v>
      </c>
      <c r="AA67" s="2122">
        <v>2411.8201057763749</v>
      </c>
      <c r="AB67" s="2117"/>
      <c r="AC67" s="2119">
        <v>305</v>
      </c>
      <c r="AD67" s="2120">
        <v>277.29422767770478</v>
      </c>
      <c r="AF67" s="2137">
        <v>305</v>
      </c>
      <c r="AG67" s="2141">
        <f t="shared" si="0"/>
        <v>2699.5097291217671</v>
      </c>
      <c r="AH67" s="2139"/>
      <c r="AI67" s="2137">
        <v>305</v>
      </c>
      <c r="AJ67" s="2142">
        <f t="shared" si="1"/>
        <v>269.99945002438471</v>
      </c>
    </row>
    <row r="68" spans="2:36" x14ac:dyDescent="0.3">
      <c r="B68" s="2111">
        <v>310</v>
      </c>
      <c r="C68" s="2122">
        <v>2175.766288419034</v>
      </c>
      <c r="D68" s="2113"/>
      <c r="E68" s="2114">
        <v>310</v>
      </c>
      <c r="F68" s="2120">
        <v>244.9845855657629</v>
      </c>
      <c r="H68" s="2111">
        <v>310</v>
      </c>
      <c r="I68" s="2122">
        <v>1589.5443275427483</v>
      </c>
      <c r="J68" s="2117"/>
      <c r="K68" s="2114">
        <v>310</v>
      </c>
      <c r="L68" s="2120">
        <v>212.88313012202184</v>
      </c>
      <c r="N68" s="2111">
        <v>310</v>
      </c>
      <c r="O68" s="2122">
        <v>2455.4585947116971</v>
      </c>
      <c r="P68" s="2117"/>
      <c r="Q68" s="2114">
        <v>310</v>
      </c>
      <c r="R68" s="2120">
        <v>234.70957851241886</v>
      </c>
      <c r="T68" s="2111">
        <v>310</v>
      </c>
      <c r="U68" s="2122">
        <v>4800.2037503028168</v>
      </c>
      <c r="V68" s="2117"/>
      <c r="W68" s="2119">
        <v>310</v>
      </c>
      <c r="X68" s="2120">
        <v>369.38411874953118</v>
      </c>
      <c r="Z68" s="2121">
        <v>310</v>
      </c>
      <c r="AA68" s="2122">
        <v>2411.2907855417702</v>
      </c>
      <c r="AB68" s="2117"/>
      <c r="AC68" s="2119">
        <v>310</v>
      </c>
      <c r="AD68" s="2120">
        <v>274.72702159318504</v>
      </c>
      <c r="AF68" s="2137">
        <v>310</v>
      </c>
      <c r="AG68" s="2141">
        <f t="shared" si="0"/>
        <v>2686.4527493036135</v>
      </c>
      <c r="AH68" s="2139"/>
      <c r="AI68" s="2137">
        <v>310</v>
      </c>
      <c r="AJ68" s="2142">
        <f t="shared" si="1"/>
        <v>267.33768690858398</v>
      </c>
    </row>
    <row r="69" spans="2:36" x14ac:dyDescent="0.3">
      <c r="B69" s="2111">
        <v>315</v>
      </c>
      <c r="C69" s="2122">
        <v>2158.3715196528387</v>
      </c>
      <c r="D69" s="2113"/>
      <c r="E69" s="2114">
        <v>315</v>
      </c>
      <c r="F69" s="2120">
        <v>242.44841329528668</v>
      </c>
      <c r="H69" s="2111">
        <v>315</v>
      </c>
      <c r="I69" s="2122">
        <v>1576.9100832286986</v>
      </c>
      <c r="J69" s="2117"/>
      <c r="K69" s="2114">
        <v>315</v>
      </c>
      <c r="L69" s="2120">
        <v>210.82881117098148</v>
      </c>
      <c r="N69" s="2111">
        <v>315</v>
      </c>
      <c r="O69" s="2122">
        <v>2439.253870478477</v>
      </c>
      <c r="P69" s="2117"/>
      <c r="Q69" s="2114">
        <v>315</v>
      </c>
      <c r="R69" s="2120">
        <v>232.44831610783373</v>
      </c>
      <c r="T69" s="2111">
        <v>315</v>
      </c>
      <c r="U69" s="2122">
        <v>4783.2774336356833</v>
      </c>
      <c r="V69" s="2117"/>
      <c r="W69" s="2119">
        <v>315</v>
      </c>
      <c r="X69" s="2120">
        <v>365.82699957254943</v>
      </c>
      <c r="Z69" s="2121">
        <v>315</v>
      </c>
      <c r="AA69" s="2122">
        <v>2410.9921131099959</v>
      </c>
      <c r="AB69" s="2117"/>
      <c r="AC69" s="2119">
        <v>315</v>
      </c>
      <c r="AD69" s="2120">
        <v>272.24701087754983</v>
      </c>
      <c r="AF69" s="2137">
        <v>315</v>
      </c>
      <c r="AG69" s="2141">
        <f t="shared" si="0"/>
        <v>2673.7610040211389</v>
      </c>
      <c r="AH69" s="2139"/>
      <c r="AI69" s="2137">
        <v>315</v>
      </c>
      <c r="AJ69" s="2142">
        <f t="shared" si="1"/>
        <v>264.75991020484025</v>
      </c>
    </row>
    <row r="70" spans="2:36" x14ac:dyDescent="0.3">
      <c r="B70" s="2111">
        <v>320</v>
      </c>
      <c r="C70" s="2122">
        <v>2141.3878538807598</v>
      </c>
      <c r="D70" s="2113"/>
      <c r="E70" s="2114">
        <v>320</v>
      </c>
      <c r="F70" s="2120">
        <v>239.98930117702986</v>
      </c>
      <c r="H70" s="2111">
        <v>320</v>
      </c>
      <c r="I70" s="2122">
        <v>1564.670446326005</v>
      </c>
      <c r="J70" s="2117"/>
      <c r="K70" s="2114">
        <v>320</v>
      </c>
      <c r="L70" s="2120">
        <v>208.83868968716149</v>
      </c>
      <c r="N70" s="2111">
        <v>320</v>
      </c>
      <c r="O70" s="2122">
        <v>2423.4237354700263</v>
      </c>
      <c r="P70" s="2117"/>
      <c r="Q70" s="2114">
        <v>320</v>
      </c>
      <c r="R70" s="2120">
        <v>230.25516785293098</v>
      </c>
      <c r="T70" s="2111">
        <v>320</v>
      </c>
      <c r="U70" s="2122">
        <v>4766.691655993005</v>
      </c>
      <c r="V70" s="2117"/>
      <c r="W70" s="2119">
        <v>320</v>
      </c>
      <c r="X70" s="2120">
        <v>362.37764828543868</v>
      </c>
      <c r="Z70" s="2121">
        <v>320</v>
      </c>
      <c r="AA70" s="2122">
        <v>2410.9132768652948</v>
      </c>
      <c r="AB70" s="2117"/>
      <c r="AC70" s="2119">
        <v>320</v>
      </c>
      <c r="AD70" s="2120">
        <v>269.85010824788264</v>
      </c>
      <c r="AF70" s="2137">
        <v>320</v>
      </c>
      <c r="AG70" s="2141">
        <f t="shared" si="0"/>
        <v>2661.4173937070182</v>
      </c>
      <c r="AH70" s="2139"/>
      <c r="AI70" s="2137">
        <v>320</v>
      </c>
      <c r="AJ70" s="2142">
        <f t="shared" si="1"/>
        <v>262.26218305008877</v>
      </c>
    </row>
    <row r="71" spans="2:36" x14ac:dyDescent="0.3">
      <c r="B71" s="2111">
        <v>325</v>
      </c>
      <c r="C71" s="2122">
        <v>2124.7964106505547</v>
      </c>
      <c r="D71" s="2113"/>
      <c r="E71" s="2114">
        <v>325</v>
      </c>
      <c r="F71" s="2120">
        <v>237.60369258858242</v>
      </c>
      <c r="H71" s="2111">
        <v>325</v>
      </c>
      <c r="I71" s="2122">
        <v>1552.8072090751871</v>
      </c>
      <c r="J71" s="2117"/>
      <c r="K71" s="2114">
        <v>325</v>
      </c>
      <c r="L71" s="2120">
        <v>206.9098027105357</v>
      </c>
      <c r="N71" s="2111">
        <v>325</v>
      </c>
      <c r="O71" s="2122">
        <v>2407.9509009528929</v>
      </c>
      <c r="P71" s="2117"/>
      <c r="Q71" s="2114">
        <v>325</v>
      </c>
      <c r="R71" s="2120">
        <v>228.12699001772469</v>
      </c>
      <c r="T71" s="2111">
        <v>325</v>
      </c>
      <c r="U71" s="2122">
        <v>4750.4307001890347</v>
      </c>
      <c r="V71" s="2117"/>
      <c r="W71" s="2119">
        <v>325</v>
      </c>
      <c r="X71" s="2120">
        <v>359.03109098558838</v>
      </c>
      <c r="Z71" s="2121">
        <v>325</v>
      </c>
      <c r="AA71" s="2122">
        <v>2411.0441305221088</v>
      </c>
      <c r="AB71" s="2117"/>
      <c r="AC71" s="2119">
        <v>325</v>
      </c>
      <c r="AD71" s="2120">
        <v>267.53247794636917</v>
      </c>
      <c r="AF71" s="2137">
        <v>325</v>
      </c>
      <c r="AG71" s="2141">
        <f t="shared" si="0"/>
        <v>2649.4058702779557</v>
      </c>
      <c r="AH71" s="2139"/>
      <c r="AI71" s="2137">
        <v>325</v>
      </c>
      <c r="AJ71" s="2142">
        <f t="shared" si="1"/>
        <v>259.84081084976009</v>
      </c>
    </row>
    <row r="72" spans="2:36" x14ac:dyDescent="0.3">
      <c r="B72" s="2111">
        <v>330</v>
      </c>
      <c r="C72" s="2122">
        <v>2108.5794502501421</v>
      </c>
      <c r="D72" s="2113"/>
      <c r="E72" s="2114">
        <v>330</v>
      </c>
      <c r="F72" s="2120">
        <v>235.28824646040809</v>
      </c>
      <c r="H72" s="2111">
        <v>330</v>
      </c>
      <c r="I72" s="2122">
        <v>1541.3032670327952</v>
      </c>
      <c r="J72" s="2117"/>
      <c r="K72" s="2114">
        <v>330</v>
      </c>
      <c r="L72" s="2120">
        <v>205.03936685441406</v>
      </c>
      <c r="N72" s="2111">
        <v>330</v>
      </c>
      <c r="O72" s="2122">
        <v>2392.8191259956543</v>
      </c>
      <c r="P72" s="2117"/>
      <c r="Q72" s="2114">
        <v>330</v>
      </c>
      <c r="R72" s="2120">
        <v>226.06082940132023</v>
      </c>
      <c r="T72" s="2111">
        <v>330</v>
      </c>
      <c r="U72" s="2122">
        <v>4734.4798015947426</v>
      </c>
      <c r="V72" s="2117"/>
      <c r="W72" s="2119">
        <v>330</v>
      </c>
      <c r="X72" s="2120">
        <v>355.78265521903245</v>
      </c>
      <c r="Z72" s="2121">
        <v>330</v>
      </c>
      <c r="AA72" s="2122">
        <v>2411.3751427212796</v>
      </c>
      <c r="AB72" s="2117"/>
      <c r="AC72" s="2119">
        <v>330</v>
      </c>
      <c r="AD72" s="2120">
        <v>265.29051668536636</v>
      </c>
      <c r="AF72" s="2137">
        <v>330</v>
      </c>
      <c r="AG72" s="2141">
        <f t="shared" ref="AG72:AG135" si="2">AVERAGE(C72,I72,O72,U72,AA72)</f>
        <v>2637.7113575189223</v>
      </c>
      <c r="AH72" s="2139"/>
      <c r="AI72" s="2137">
        <v>330</v>
      </c>
      <c r="AJ72" s="2142">
        <f t="shared" ref="AJ72:AJ135" si="3">AVERAGE(F72,L72,R72,X72,AD72)</f>
        <v>257.49232292410824</v>
      </c>
    </row>
    <row r="73" spans="2:36" x14ac:dyDescent="0.3">
      <c r="B73" s="2111">
        <v>335</v>
      </c>
      <c r="C73" s="2122">
        <v>2092.7202887614399</v>
      </c>
      <c r="D73" s="2113"/>
      <c r="E73" s="2114">
        <v>335</v>
      </c>
      <c r="F73" s="2120">
        <v>233.03982118980758</v>
      </c>
      <c r="H73" s="2111">
        <v>335</v>
      </c>
      <c r="I73" s="2122">
        <v>1530.1425367439911</v>
      </c>
      <c r="J73" s="2117"/>
      <c r="K73" s="2114">
        <v>335</v>
      </c>
      <c r="L73" s="2120">
        <v>203.22476490444473</v>
      </c>
      <c r="N73" s="2111">
        <v>335</v>
      </c>
      <c r="O73" s="2122">
        <v>2378.0131392747294</v>
      </c>
      <c r="P73" s="2117"/>
      <c r="Q73" s="2114">
        <v>335</v>
      </c>
      <c r="R73" s="2120">
        <v>224.05390911332327</v>
      </c>
      <c r="T73" s="2111">
        <v>335</v>
      </c>
      <c r="U73" s="2122">
        <v>4718.8250770514851</v>
      </c>
      <c r="V73" s="2117"/>
      <c r="W73" s="2119">
        <v>335</v>
      </c>
      <c r="X73" s="2120">
        <v>352.62794748428064</v>
      </c>
      <c r="Z73" s="2121">
        <v>335</v>
      </c>
      <c r="AA73" s="2122">
        <v>2411.8973511400131</v>
      </c>
      <c r="AB73" s="2117"/>
      <c r="AC73" s="2119">
        <v>335</v>
      </c>
      <c r="AD73" s="2120">
        <v>263.12083629888099</v>
      </c>
      <c r="AF73" s="2137">
        <v>335</v>
      </c>
      <c r="AG73" s="2141">
        <f t="shared" si="2"/>
        <v>2626.3196785943319</v>
      </c>
      <c r="AH73" s="2139"/>
      <c r="AI73" s="2137">
        <v>335</v>
      </c>
      <c r="AJ73" s="2142">
        <f t="shared" si="3"/>
        <v>255.21345579814744</v>
      </c>
    </row>
    <row r="74" spans="2:36" x14ac:dyDescent="0.3">
      <c r="B74" s="2111">
        <v>340</v>
      </c>
      <c r="C74" s="2122">
        <v>2077.2032205973655</v>
      </c>
      <c r="D74" s="2113"/>
      <c r="E74" s="2114">
        <v>340</v>
      </c>
      <c r="F74" s="2120">
        <v>230.85545997424106</v>
      </c>
      <c r="H74" s="2111">
        <v>340</v>
      </c>
      <c r="I74" s="2122">
        <v>1519.3098806786948</v>
      </c>
      <c r="J74" s="2117"/>
      <c r="K74" s="2114">
        <v>340</v>
      </c>
      <c r="L74" s="2120">
        <v>201.46353360006341</v>
      </c>
      <c r="N74" s="2111">
        <v>340</v>
      </c>
      <c r="O74" s="2122">
        <v>2363.5185677796972</v>
      </c>
      <c r="P74" s="2117"/>
      <c r="Q74" s="2114">
        <v>340</v>
      </c>
      <c r="R74" s="2120">
        <v>222.10361560983341</v>
      </c>
      <c r="T74" s="2111">
        <v>340</v>
      </c>
      <c r="U74" s="2122">
        <v>4703.4534600570096</v>
      </c>
      <c r="V74" s="2117"/>
      <c r="W74" s="2119">
        <v>340</v>
      </c>
      <c r="X74" s="2120">
        <v>349.56283272110568</v>
      </c>
      <c r="Z74" s="2121">
        <v>340</v>
      </c>
      <c r="AA74" s="2122">
        <v>2412.6023206509776</v>
      </c>
      <c r="AB74" s="2117"/>
      <c r="AC74" s="2119">
        <v>340</v>
      </c>
      <c r="AD74" s="2120">
        <v>261.02024792480222</v>
      </c>
      <c r="AF74" s="2137">
        <v>340</v>
      </c>
      <c r="AG74" s="2141">
        <f t="shared" si="2"/>
        <v>2615.217489952749</v>
      </c>
      <c r="AH74" s="2139"/>
      <c r="AI74" s="2137">
        <v>340</v>
      </c>
      <c r="AJ74" s="2142">
        <f t="shared" si="3"/>
        <v>253.00113796600917</v>
      </c>
    </row>
    <row r="75" spans="2:36" x14ac:dyDescent="0.3">
      <c r="B75" s="2111">
        <v>345</v>
      </c>
      <c r="C75" s="2122">
        <v>2063.0340522431657</v>
      </c>
      <c r="D75" s="2113"/>
      <c r="E75" s="2114">
        <v>345</v>
      </c>
      <c r="F75" s="2120">
        <v>236.00840583210152</v>
      </c>
      <c r="H75" s="2111">
        <v>345</v>
      </c>
      <c r="I75" s="2122">
        <v>1492.772359583977</v>
      </c>
      <c r="J75" s="2117"/>
      <c r="K75" s="2114">
        <v>345</v>
      </c>
      <c r="L75" s="2120">
        <v>198.00759859369538</v>
      </c>
      <c r="N75" s="2111">
        <v>345</v>
      </c>
      <c r="O75" s="2122">
        <v>2367.0554615466344</v>
      </c>
      <c r="P75" s="2117"/>
      <c r="Q75" s="2114">
        <v>345</v>
      </c>
      <c r="R75" s="2120">
        <v>225.56059120787035</v>
      </c>
      <c r="T75" s="2111">
        <v>345</v>
      </c>
      <c r="U75" s="2122">
        <v>4688.3526415874558</v>
      </c>
      <c r="V75" s="2117"/>
      <c r="W75" s="2119">
        <v>345</v>
      </c>
      <c r="X75" s="2120">
        <v>346.58341558291704</v>
      </c>
      <c r="Z75" s="2121">
        <v>345</v>
      </c>
      <c r="AA75" s="2122">
        <v>2413.482105119725</v>
      </c>
      <c r="AB75" s="2117"/>
      <c r="AC75" s="2119">
        <v>345</v>
      </c>
      <c r="AD75" s="2120">
        <v>258.98574756259023</v>
      </c>
      <c r="AF75" s="2137">
        <v>345</v>
      </c>
      <c r="AG75" s="2141">
        <f t="shared" si="2"/>
        <v>2604.9393240161917</v>
      </c>
      <c r="AH75" s="2139"/>
      <c r="AI75" s="2137">
        <v>345</v>
      </c>
      <c r="AJ75" s="2142">
        <f t="shared" si="3"/>
        <v>253.0291517558349</v>
      </c>
    </row>
    <row r="76" spans="2:36" x14ac:dyDescent="0.3">
      <c r="B76" s="2111">
        <v>350</v>
      </c>
      <c r="C76" s="2122">
        <v>2051.2096531725124</v>
      </c>
      <c r="D76" s="2113"/>
      <c r="E76" s="2114">
        <v>350</v>
      </c>
      <c r="F76" s="2120">
        <v>233.89554658665418</v>
      </c>
      <c r="H76" s="2111">
        <v>350</v>
      </c>
      <c r="I76" s="2122">
        <v>1482.7440222101784</v>
      </c>
      <c r="J76" s="2117"/>
      <c r="K76" s="2114">
        <v>350</v>
      </c>
      <c r="L76" s="2120">
        <v>196.33030337892708</v>
      </c>
      <c r="N76" s="2111">
        <v>350</v>
      </c>
      <c r="O76" s="2122">
        <v>2349.0465308042444</v>
      </c>
      <c r="P76" s="2117"/>
      <c r="Q76" s="2114">
        <v>350</v>
      </c>
      <c r="R76" s="2120">
        <v>223.57838097677478</v>
      </c>
      <c r="T76" s="2111">
        <v>350</v>
      </c>
      <c r="U76" s="2122">
        <v>4673.5110159917585</v>
      </c>
      <c r="V76" s="2117"/>
      <c r="W76" s="2119">
        <v>350</v>
      </c>
      <c r="X76" s="2120">
        <v>343.68602331435903</v>
      </c>
      <c r="Z76" s="2121">
        <v>350</v>
      </c>
      <c r="AA76" s="2122">
        <v>2414.5292124766411</v>
      </c>
      <c r="AB76" s="2117"/>
      <c r="AC76" s="2119">
        <v>350</v>
      </c>
      <c r="AD76" s="2120">
        <v>257.01450286887984</v>
      </c>
      <c r="AF76" s="2137">
        <v>350</v>
      </c>
      <c r="AG76" s="2141">
        <f t="shared" si="2"/>
        <v>2594.2080869310666</v>
      </c>
      <c r="AH76" s="2139"/>
      <c r="AI76" s="2137">
        <v>350</v>
      </c>
      <c r="AJ76" s="2142">
        <f t="shared" si="3"/>
        <v>250.90095142511899</v>
      </c>
    </row>
    <row r="77" spans="2:36" x14ac:dyDescent="0.3">
      <c r="B77" s="2111">
        <v>355</v>
      </c>
      <c r="C77" s="2122">
        <v>2039.6854229409118</v>
      </c>
      <c r="D77" s="2113"/>
      <c r="E77" s="2114">
        <v>355</v>
      </c>
      <c r="F77" s="2120">
        <v>231.84178204671548</v>
      </c>
      <c r="H77" s="2111">
        <v>355</v>
      </c>
      <c r="I77" s="2122">
        <v>1472.9980130141964</v>
      </c>
      <c r="J77" s="2117"/>
      <c r="K77" s="2114">
        <v>355</v>
      </c>
      <c r="L77" s="2120">
        <v>194.70025591668741</v>
      </c>
      <c r="N77" s="2111">
        <v>355</v>
      </c>
      <c r="O77" s="2122">
        <v>2331.3182300514536</v>
      </c>
      <c r="P77" s="2117"/>
      <c r="Q77" s="2114">
        <v>355</v>
      </c>
      <c r="R77" s="2120">
        <v>221.64798464441904</v>
      </c>
      <c r="T77" s="2111">
        <v>355</v>
      </c>
      <c r="U77" s="2122">
        <v>4658.9176314583456</v>
      </c>
      <c r="V77" s="2117"/>
      <c r="W77" s="2119">
        <v>355</v>
      </c>
      <c r="X77" s="2120">
        <v>340.86719007586953</v>
      </c>
      <c r="Z77" s="2121">
        <v>355</v>
      </c>
      <c r="AA77" s="2122">
        <v>2415.7365727405331</v>
      </c>
      <c r="AB77" s="2117"/>
      <c r="AC77" s="2119">
        <v>355</v>
      </c>
      <c r="AD77" s="2120">
        <v>255.10384106894566</v>
      </c>
      <c r="AF77" s="2137">
        <v>355</v>
      </c>
      <c r="AG77" s="2141">
        <f t="shared" si="2"/>
        <v>2583.7311740410887</v>
      </c>
      <c r="AH77" s="2139"/>
      <c r="AI77" s="2137">
        <v>355</v>
      </c>
      <c r="AJ77" s="2142">
        <f t="shared" si="3"/>
        <v>248.83221075052742</v>
      </c>
    </row>
    <row r="78" spans="2:36" x14ac:dyDescent="0.3">
      <c r="B78" s="2111">
        <v>360</v>
      </c>
      <c r="C78" s="2122">
        <v>2028.4489195235033</v>
      </c>
      <c r="D78" s="2113"/>
      <c r="E78" s="2114">
        <v>360</v>
      </c>
      <c r="F78" s="2120">
        <v>229.84464993288969</v>
      </c>
      <c r="H78" s="2111">
        <v>360</v>
      </c>
      <c r="I78" s="2122">
        <v>1463.522571647927</v>
      </c>
      <c r="J78" s="2117"/>
      <c r="K78" s="2114">
        <v>360</v>
      </c>
      <c r="L78" s="2120">
        <v>193.11548755062071</v>
      </c>
      <c r="N78" s="2111">
        <v>360</v>
      </c>
      <c r="O78" s="2122">
        <v>2313.8588663720247</v>
      </c>
      <c r="P78" s="2117"/>
      <c r="Q78" s="2114">
        <v>360</v>
      </c>
      <c r="R78" s="2120">
        <v>219.76724329835599</v>
      </c>
      <c r="T78" s="2111">
        <v>360</v>
      </c>
      <c r="U78" s="2122">
        <v>4644.5621446096184</v>
      </c>
      <c r="V78" s="2117"/>
      <c r="W78" s="2119">
        <v>360</v>
      </c>
      <c r="X78" s="2120">
        <v>338.12364257452816</v>
      </c>
      <c r="Z78" s="2121">
        <v>360</v>
      </c>
      <c r="AA78" s="2122">
        <v>2417.0975087069414</v>
      </c>
      <c r="AB78" s="2117"/>
      <c r="AC78" s="2119">
        <v>360</v>
      </c>
      <c r="AD78" s="2120">
        <v>253.25123787554617</v>
      </c>
      <c r="AF78" s="2137">
        <v>360</v>
      </c>
      <c r="AG78" s="2141">
        <f t="shared" si="2"/>
        <v>2573.498002172003</v>
      </c>
      <c r="AH78" s="2139"/>
      <c r="AI78" s="2137">
        <v>360</v>
      </c>
      <c r="AJ78" s="2142">
        <f t="shared" si="3"/>
        <v>246.82045224638813</v>
      </c>
    </row>
    <row r="79" spans="2:36" x14ac:dyDescent="0.3">
      <c r="B79" s="2111">
        <v>365</v>
      </c>
      <c r="C79" s="2122">
        <v>2017.4883804313581</v>
      </c>
      <c r="D79" s="2113"/>
      <c r="E79" s="2114">
        <v>365</v>
      </c>
      <c r="F79" s="2120">
        <v>227.90182288519946</v>
      </c>
      <c r="H79" s="2111">
        <v>365</v>
      </c>
      <c r="I79" s="2122">
        <v>1454.3065820523873</v>
      </c>
      <c r="J79" s="2117"/>
      <c r="K79" s="2114">
        <v>365</v>
      </c>
      <c r="L79" s="2120">
        <v>191.57413749595341</v>
      </c>
      <c r="N79" s="2111">
        <v>365</v>
      </c>
      <c r="O79" s="2122">
        <v>2296.6573875574668</v>
      </c>
      <c r="P79" s="2117"/>
      <c r="Q79" s="2114">
        <v>365</v>
      </c>
      <c r="R79" s="2120">
        <v>217.93411632271076</v>
      </c>
      <c r="T79" s="2111">
        <v>365</v>
      </c>
      <c r="U79" s="2122">
        <v>4630.4347788284022</v>
      </c>
      <c r="V79" s="2117"/>
      <c r="W79" s="2119">
        <v>365</v>
      </c>
      <c r="X79" s="2120">
        <v>335.45228687593271</v>
      </c>
      <c r="Z79" s="2121">
        <v>365</v>
      </c>
      <c r="AA79" s="2122">
        <v>2418.6057090456288</v>
      </c>
      <c r="AB79" s="2117"/>
      <c r="AC79" s="2119">
        <v>365</v>
      </c>
      <c r="AD79" s="2120">
        <v>251.45430731855086</v>
      </c>
      <c r="AF79" s="2137">
        <v>365</v>
      </c>
      <c r="AG79" s="2141">
        <f t="shared" si="2"/>
        <v>2563.4985675830485</v>
      </c>
      <c r="AH79" s="2139"/>
      <c r="AI79" s="2137">
        <v>365</v>
      </c>
      <c r="AJ79" s="2142">
        <f t="shared" si="3"/>
        <v>244.86333417966944</v>
      </c>
    </row>
    <row r="80" spans="2:36" x14ac:dyDescent="0.3">
      <c r="B80" s="2111">
        <v>370</v>
      </c>
      <c r="C80" s="2122">
        <v>2006.7926769014825</v>
      </c>
      <c r="D80" s="2113"/>
      <c r="E80" s="2114">
        <v>370</v>
      </c>
      <c r="F80" s="2120">
        <v>226.01109934690948</v>
      </c>
      <c r="H80" s="2111">
        <v>370</v>
      </c>
      <c r="I80" s="2122">
        <v>1445.3395289300126</v>
      </c>
      <c r="J80" s="2117"/>
      <c r="K80" s="2114">
        <v>370</v>
      </c>
      <c r="L80" s="2120">
        <v>190.07444555087193</v>
      </c>
      <c r="N80" s="2111">
        <v>370</v>
      </c>
      <c r="O80" s="2122">
        <v>2279.7033388159616</v>
      </c>
      <c r="P80" s="2117"/>
      <c r="Q80" s="2114">
        <v>370</v>
      </c>
      <c r="R80" s="2120">
        <v>216.14667340516911</v>
      </c>
      <c r="T80" s="2111">
        <v>370</v>
      </c>
      <c r="U80" s="2122">
        <v>4616.5262859633131</v>
      </c>
      <c r="V80" s="2117"/>
      <c r="W80" s="2119">
        <v>370</v>
      </c>
      <c r="X80" s="2120">
        <v>332.8501962853768</v>
      </c>
      <c r="Z80" s="2121">
        <v>370</v>
      </c>
      <c r="AA80" s="2122">
        <v>2420.2552035793406</v>
      </c>
      <c r="AB80" s="2117"/>
      <c r="AC80" s="2119">
        <v>370</v>
      </c>
      <c r="AD80" s="2120">
        <v>249.71079239918589</v>
      </c>
      <c r="AF80" s="2137">
        <v>370</v>
      </c>
      <c r="AG80" s="2141">
        <f t="shared" si="2"/>
        <v>2553.7234068380226</v>
      </c>
      <c r="AH80" s="2139"/>
      <c r="AI80" s="2137">
        <v>370</v>
      </c>
      <c r="AJ80" s="2142">
        <f t="shared" si="3"/>
        <v>242.95864139750265</v>
      </c>
    </row>
    <row r="81" spans="2:36" x14ac:dyDescent="0.3">
      <c r="B81" s="2111">
        <v>375</v>
      </c>
      <c r="C81" s="2122">
        <v>1996.3512717453714</v>
      </c>
      <c r="D81" s="2113"/>
      <c r="E81" s="2114">
        <v>375</v>
      </c>
      <c r="F81" s="2120">
        <v>224.17039517764351</v>
      </c>
      <c r="H81" s="2111">
        <v>375</v>
      </c>
      <c r="I81" s="2122">
        <v>1436.6114576988543</v>
      </c>
      <c r="J81" s="2117"/>
      <c r="K81" s="2114">
        <v>375</v>
      </c>
      <c r="L81" s="2120">
        <v>188.61474539099231</v>
      </c>
      <c r="N81" s="2111">
        <v>375</v>
      </c>
      <c r="O81" s="2122">
        <v>2262.9868229445815</v>
      </c>
      <c r="P81" s="2117"/>
      <c r="Q81" s="2114">
        <v>375</v>
      </c>
      <c r="R81" s="2120">
        <v>214.40308718340617</v>
      </c>
      <c r="T81" s="2111">
        <v>375</v>
      </c>
      <c r="U81" s="2122">
        <v>4602.8279110976973</v>
      </c>
      <c r="V81" s="2117"/>
      <c r="W81" s="2119">
        <v>375</v>
      </c>
      <c r="X81" s="2120">
        <v>330.31460019853859</v>
      </c>
      <c r="Z81" s="2121">
        <v>375</v>
      </c>
      <c r="AA81" s="2122">
        <v>2422.0403405402735</v>
      </c>
      <c r="AB81" s="2117"/>
      <c r="AC81" s="2119">
        <v>375</v>
      </c>
      <c r="AD81" s="2120">
        <v>248.01855649194627</v>
      </c>
      <c r="AF81" s="2137">
        <v>375</v>
      </c>
      <c r="AG81" s="2141">
        <f t="shared" si="2"/>
        <v>2544.1635608053557</v>
      </c>
      <c r="AH81" s="2139"/>
      <c r="AI81" s="2137">
        <v>375</v>
      </c>
      <c r="AJ81" s="2142">
        <f t="shared" si="3"/>
        <v>241.10427688850535</v>
      </c>
    </row>
    <row r="82" spans="2:36" x14ac:dyDescent="0.3">
      <c r="B82" s="2111">
        <v>380</v>
      </c>
      <c r="C82" s="2122">
        <v>1986.15418051959</v>
      </c>
      <c r="D82" s="2113"/>
      <c r="E82" s="2114">
        <v>380</v>
      </c>
      <c r="F82" s="2120">
        <v>222.37773592862456</v>
      </c>
      <c r="H82" s="2111">
        <v>380</v>
      </c>
      <c r="I82" s="2122">
        <v>1428.1129376080025</v>
      </c>
      <c r="J82" s="2117"/>
      <c r="K82" s="2114">
        <v>380</v>
      </c>
      <c r="L82" s="2120">
        <v>187.19345839321463</v>
      </c>
      <c r="N82" s="2111">
        <v>380</v>
      </c>
      <c r="O82" s="2122">
        <v>2246.4984636458262</v>
      </c>
      <c r="P82" s="2117"/>
      <c r="Q82" s="2114">
        <v>380</v>
      </c>
      <c r="R82" s="2120">
        <v>212.7016264720626</v>
      </c>
      <c r="T82" s="2111">
        <v>380</v>
      </c>
      <c r="U82" s="2122">
        <v>4589.3313601000036</v>
      </c>
      <c r="V82" s="2117"/>
      <c r="W82" s="2119">
        <v>380</v>
      </c>
      <c r="X82" s="2120">
        <v>327.84287383237734</v>
      </c>
      <c r="Z82" s="2121">
        <v>380</v>
      </c>
      <c r="AA82" s="2122">
        <v>2423.9557656220913</v>
      </c>
      <c r="AB82" s="2117"/>
      <c r="AC82" s="2119">
        <v>380</v>
      </c>
      <c r="AD82" s="2120">
        <v>246.37557542530084</v>
      </c>
      <c r="AF82" s="2137">
        <v>380</v>
      </c>
      <c r="AG82" s="2141">
        <f t="shared" si="2"/>
        <v>2534.8105414991032</v>
      </c>
      <c r="AH82" s="2139"/>
      <c r="AI82" s="2137">
        <v>380</v>
      </c>
      <c r="AJ82" s="2142">
        <f t="shared" si="3"/>
        <v>239.29825401031599</v>
      </c>
    </row>
    <row r="83" spans="2:36" x14ac:dyDescent="0.3">
      <c r="B83" s="2111">
        <v>385</v>
      </c>
      <c r="C83" s="2122">
        <v>1976.1919357167756</v>
      </c>
      <c r="D83" s="2113"/>
      <c r="E83" s="2114">
        <v>385</v>
      </c>
      <c r="F83" s="2120">
        <v>220.63124971984303</v>
      </c>
      <c r="H83" s="2111">
        <v>385</v>
      </c>
      <c r="I83" s="2122">
        <v>1419.8350277268532</v>
      </c>
      <c r="J83" s="2117"/>
      <c r="K83" s="2114">
        <v>385</v>
      </c>
      <c r="L83" s="2120">
        <v>185.80908794083402</v>
      </c>
      <c r="N83" s="2111">
        <v>385</v>
      </c>
      <c r="O83" s="2122">
        <v>2230.22937170258</v>
      </c>
      <c r="P83" s="2117"/>
      <c r="Q83" s="2114">
        <v>385</v>
      </c>
      <c r="R83" s="2120">
        <v>211.04065001748631</v>
      </c>
      <c r="T83" s="2111">
        <v>385</v>
      </c>
      <c r="U83" s="2122">
        <v>4576.0287697026497</v>
      </c>
      <c r="V83" s="2117"/>
      <c r="W83" s="2119">
        <v>385</v>
      </c>
      <c r="X83" s="2120">
        <v>325.43252875621619</v>
      </c>
      <c r="Z83" s="2121">
        <v>385</v>
      </c>
      <c r="AA83" s="2122">
        <v>2425.9964026642415</v>
      </c>
      <c r="AB83" s="2117"/>
      <c r="AC83" s="2119">
        <v>385</v>
      </c>
      <c r="AD83" s="2120">
        <v>244.77993017948603</v>
      </c>
      <c r="AF83" s="2137">
        <v>385</v>
      </c>
      <c r="AG83" s="2141">
        <f t="shared" si="2"/>
        <v>2525.65630150262</v>
      </c>
      <c r="AH83" s="2139"/>
      <c r="AI83" s="2137">
        <v>385</v>
      </c>
      <c r="AJ83" s="2142">
        <f t="shared" si="3"/>
        <v>237.53868932277311</v>
      </c>
    </row>
    <row r="84" spans="2:36" x14ac:dyDescent="0.3">
      <c r="B84" s="2111">
        <v>390</v>
      </c>
      <c r="C84" s="2122">
        <v>1966.455553706375</v>
      </c>
      <c r="D84" s="2113"/>
      <c r="E84" s="2114">
        <v>390</v>
      </c>
      <c r="F84" s="2120">
        <v>218.92916066513564</v>
      </c>
      <c r="H84" s="2111">
        <v>390</v>
      </c>
      <c r="I84" s="2122">
        <v>1411.7692455503432</v>
      </c>
      <c r="J84" s="2117"/>
      <c r="K84" s="2114">
        <v>390</v>
      </c>
      <c r="L84" s="2120">
        <v>184.46021416671962</v>
      </c>
      <c r="N84" s="2111">
        <v>390</v>
      </c>
      <c r="O84" s="2122">
        <v>2214.1711137550142</v>
      </c>
      <c r="P84" s="2117"/>
      <c r="Q84" s="2114">
        <v>390</v>
      </c>
      <c r="R84" s="2120">
        <v>209.41860073287776</v>
      </c>
      <c r="T84" s="2111">
        <v>390</v>
      </c>
      <c r="U84" s="2122">
        <v>4562.9126798825437</v>
      </c>
      <c r="V84" s="2117"/>
      <c r="W84" s="2119">
        <v>390</v>
      </c>
      <c r="X84" s="2120">
        <v>323.08120415120982</v>
      </c>
      <c r="Z84" s="2121">
        <v>390</v>
      </c>
      <c r="AA84" s="2122">
        <v>2428.1574358220923</v>
      </c>
      <c r="AB84" s="2117"/>
      <c r="AC84" s="2119">
        <v>390</v>
      </c>
      <c r="AD84" s="2120">
        <v>243.2298001460083</v>
      </c>
      <c r="AF84" s="2137">
        <v>390</v>
      </c>
      <c r="AG84" s="2141">
        <f t="shared" si="2"/>
        <v>2516.6932057432737</v>
      </c>
      <c r="AH84" s="2139"/>
      <c r="AI84" s="2137">
        <v>390</v>
      </c>
      <c r="AJ84" s="2142">
        <f t="shared" si="3"/>
        <v>235.82379597239023</v>
      </c>
    </row>
    <row r="85" spans="2:36" x14ac:dyDescent="0.3">
      <c r="B85" s="2111">
        <v>395</v>
      </c>
      <c r="C85" s="2122">
        <v>1956.9365041818096</v>
      </c>
      <c r="D85" s="2113"/>
      <c r="E85" s="2114">
        <v>395</v>
      </c>
      <c r="F85" s="2120">
        <v>217.2697827966266</v>
      </c>
      <c r="H85" s="2111">
        <v>395</v>
      </c>
      <c r="I85" s="2122">
        <v>1403.9075379883782</v>
      </c>
      <c r="J85" s="2117"/>
      <c r="K85" s="2114">
        <v>395</v>
      </c>
      <c r="L85" s="2120">
        <v>183.14548909574731</v>
      </c>
      <c r="N85" s="2111">
        <v>395</v>
      </c>
      <c r="O85" s="2122">
        <v>2198.3156834488641</v>
      </c>
      <c r="P85" s="2117"/>
      <c r="Q85" s="2114">
        <v>395</v>
      </c>
      <c r="R85" s="2120">
        <v>207.83400037127677</v>
      </c>
      <c r="T85" s="2111">
        <v>395</v>
      </c>
      <c r="U85" s="2122">
        <v>4549.9760083392885</v>
      </c>
      <c r="V85" s="2117"/>
      <c r="W85" s="2119">
        <v>395</v>
      </c>
      <c r="X85" s="2120">
        <v>320.78665873364389</v>
      </c>
      <c r="Z85" s="2121">
        <v>395</v>
      </c>
      <c r="AA85" s="2122">
        <v>2430.4342930912544</v>
      </c>
      <c r="AB85" s="2117"/>
      <c r="AC85" s="2119">
        <v>395</v>
      </c>
      <c r="AD85" s="2120">
        <v>241.72345689908292</v>
      </c>
      <c r="AF85" s="2137">
        <v>395</v>
      </c>
      <c r="AG85" s="2141">
        <f t="shared" si="2"/>
        <v>2507.9140054099189</v>
      </c>
      <c r="AH85" s="2139"/>
      <c r="AI85" s="2137">
        <v>395</v>
      </c>
      <c r="AJ85" s="2142">
        <f t="shared" si="3"/>
        <v>234.15187757927552</v>
      </c>
    </row>
    <row r="86" spans="2:36" x14ac:dyDescent="0.3">
      <c r="B86" s="2111">
        <v>400</v>
      </c>
      <c r="C86" s="2122">
        <v>1947.6266818950348</v>
      </c>
      <c r="D86" s="2113"/>
      <c r="E86" s="2114">
        <v>400</v>
      </c>
      <c r="F86" s="2120">
        <v>215.65151444483345</v>
      </c>
      <c r="H86" s="2111">
        <v>400</v>
      </c>
      <c r="I86" s="2122">
        <v>1396.2422545308348</v>
      </c>
      <c r="J86" s="2117"/>
      <c r="K86" s="2114">
        <v>400</v>
      </c>
      <c r="L86" s="2120">
        <v>181.86363215154913</v>
      </c>
      <c r="N86" s="2111">
        <v>400</v>
      </c>
      <c r="O86" s="2122">
        <v>2182.6554747475752</v>
      </c>
      <c r="P86" s="2117"/>
      <c r="Q86" s="2114">
        <v>400</v>
      </c>
      <c r="R86" s="2120">
        <v>206.28544459806992</v>
      </c>
      <c r="T86" s="2111">
        <v>400</v>
      </c>
      <c r="U86" s="2122">
        <v>4537.2120268874942</v>
      </c>
      <c r="V86" s="2117"/>
      <c r="W86" s="2119">
        <v>400</v>
      </c>
      <c r="X86" s="2120">
        <v>318.5467632839879</v>
      </c>
      <c r="Z86" s="2121">
        <v>400</v>
      </c>
      <c r="AA86" s="2122">
        <v>2432.82263106755</v>
      </c>
      <c r="AB86" s="2117"/>
      <c r="AC86" s="2119">
        <v>400</v>
      </c>
      <c r="AD86" s="2120">
        <v>240.25925843421402</v>
      </c>
      <c r="AF86" s="2137">
        <v>400</v>
      </c>
      <c r="AG86" s="2141">
        <f t="shared" si="2"/>
        <v>2499.3118138256978</v>
      </c>
      <c r="AH86" s="2139"/>
      <c r="AI86" s="2137">
        <v>400</v>
      </c>
      <c r="AJ86" s="2142">
        <f t="shared" si="3"/>
        <v>232.52132258253087</v>
      </c>
    </row>
    <row r="87" spans="2:36" x14ac:dyDescent="0.3">
      <c r="B87" s="2111">
        <v>405</v>
      </c>
      <c r="C87" s="2122">
        <v>1924.877856254921</v>
      </c>
      <c r="D87" s="2113"/>
      <c r="E87" s="2114">
        <v>405</v>
      </c>
      <c r="F87" s="2120">
        <v>212.59101324927462</v>
      </c>
      <c r="H87" s="2111">
        <v>405</v>
      </c>
      <c r="I87" s="2122">
        <v>1388.7661224001615</v>
      </c>
      <c r="J87" s="2117"/>
      <c r="K87" s="2114">
        <v>405</v>
      </c>
      <c r="L87" s="2120">
        <v>180.61342599609671</v>
      </c>
      <c r="N87" s="2111">
        <v>405</v>
      </c>
      <c r="O87" s="2122">
        <v>2167.1832572213393</v>
      </c>
      <c r="P87" s="2117"/>
      <c r="Q87" s="2114">
        <v>405</v>
      </c>
      <c r="R87" s="2120">
        <v>204.77159842850264</v>
      </c>
      <c r="T87" s="2111">
        <v>405</v>
      </c>
      <c r="U87" s="2122">
        <v>4524.6143395978552</v>
      </c>
      <c r="V87" s="2117"/>
      <c r="W87" s="2119">
        <v>405</v>
      </c>
      <c r="X87" s="2120">
        <v>316.35949372935755</v>
      </c>
      <c r="Z87" s="2121">
        <v>405</v>
      </c>
      <c r="AA87" s="2122">
        <v>2435.3183208359019</v>
      </c>
      <c r="AB87" s="2117"/>
      <c r="AC87" s="2119">
        <v>405</v>
      </c>
      <c r="AD87" s="2120">
        <v>238.83564383354746</v>
      </c>
      <c r="AF87" s="2137">
        <v>405</v>
      </c>
      <c r="AG87" s="2141">
        <f t="shared" si="2"/>
        <v>2488.1519792620356</v>
      </c>
      <c r="AH87" s="2139"/>
      <c r="AI87" s="2137">
        <v>405</v>
      </c>
      <c r="AJ87" s="2142">
        <f t="shared" si="3"/>
        <v>230.63423504735579</v>
      </c>
    </row>
    <row r="88" spans="2:36" x14ac:dyDescent="0.3">
      <c r="B88" s="2111">
        <v>410</v>
      </c>
      <c r="C88" s="2122">
        <v>1916.1020084501481</v>
      </c>
      <c r="D88" s="2113"/>
      <c r="E88" s="2114">
        <v>410</v>
      </c>
      <c r="F88" s="2120">
        <v>211.03885258286937</v>
      </c>
      <c r="H88" s="2111">
        <v>410</v>
      </c>
      <c r="I88" s="2122">
        <v>1381.472223521896</v>
      </c>
      <c r="J88" s="2117"/>
      <c r="K88" s="2114">
        <v>410</v>
      </c>
      <c r="L88" s="2120">
        <v>179.39371267370433</v>
      </c>
      <c r="N88" s="2111">
        <v>410</v>
      </c>
      <c r="O88" s="2122">
        <v>2151.8921531442388</v>
      </c>
      <c r="P88" s="2117"/>
      <c r="Q88" s="2114">
        <v>410</v>
      </c>
      <c r="R88" s="2120">
        <v>203.29119199902664</v>
      </c>
      <c r="T88" s="2111">
        <v>410</v>
      </c>
      <c r="U88" s="2122">
        <v>4512.1768625376071</v>
      </c>
      <c r="V88" s="2117"/>
      <c r="W88" s="2119">
        <v>410</v>
      </c>
      <c r="X88" s="2120">
        <v>314.22292473212991</v>
      </c>
      <c r="Z88" s="2121">
        <v>410</v>
      </c>
      <c r="AA88" s="2122">
        <v>2437.9174348917213</v>
      </c>
      <c r="AB88" s="2117"/>
      <c r="AC88" s="2119">
        <v>410</v>
      </c>
      <c r="AD88" s="2120">
        <v>237.45112832156437</v>
      </c>
      <c r="AF88" s="2137">
        <v>410</v>
      </c>
      <c r="AG88" s="2141">
        <f t="shared" si="2"/>
        <v>2479.9121365091223</v>
      </c>
      <c r="AH88" s="2139"/>
      <c r="AI88" s="2137">
        <v>410</v>
      </c>
      <c r="AJ88" s="2142">
        <f t="shared" si="3"/>
        <v>229.07956206185889</v>
      </c>
    </row>
    <row r="89" spans="2:36" x14ac:dyDescent="0.3">
      <c r="B89" s="2111">
        <v>415</v>
      </c>
      <c r="C89" s="2122">
        <v>1907.5100406484312</v>
      </c>
      <c r="D89" s="2113"/>
      <c r="E89" s="2114">
        <v>415</v>
      </c>
      <c r="F89" s="2120">
        <v>209.52373199999468</v>
      </c>
      <c r="H89" s="2111">
        <v>415</v>
      </c>
      <c r="I89" s="2122">
        <v>1374.3539731598096</v>
      </c>
      <c r="J89" s="2117"/>
      <c r="K89" s="2114">
        <v>415</v>
      </c>
      <c r="L89" s="2120">
        <v>178.20339003377902</v>
      </c>
      <c r="N89" s="2111">
        <v>415</v>
      </c>
      <c r="O89" s="2122">
        <v>2136.7756162470264</v>
      </c>
      <c r="P89" s="2117"/>
      <c r="Q89" s="2114">
        <v>415</v>
      </c>
      <c r="R89" s="2120">
        <v>201.84301664433715</v>
      </c>
      <c r="T89" s="2111">
        <v>415</v>
      </c>
      <c r="U89" s="2122">
        <v>4499.8938049755643</v>
      </c>
      <c r="V89" s="2117"/>
      <c r="W89" s="2119">
        <v>415</v>
      </c>
      <c r="X89" s="2120">
        <v>312.13522374203677</v>
      </c>
      <c r="Z89" s="2121">
        <v>415</v>
      </c>
      <c r="AA89" s="2122">
        <v>2440.6162350077516</v>
      </c>
      <c r="AB89" s="2117"/>
      <c r="AC89" s="2119">
        <v>415</v>
      </c>
      <c r="AD89" s="2120">
        <v>236.10429867819107</v>
      </c>
      <c r="AF89" s="2137">
        <v>415</v>
      </c>
      <c r="AG89" s="2141">
        <f t="shared" si="2"/>
        <v>2471.8299340077169</v>
      </c>
      <c r="AH89" s="2139"/>
      <c r="AI89" s="2137">
        <v>415</v>
      </c>
      <c r="AJ89" s="2142">
        <f t="shared" si="3"/>
        <v>227.56193221966774</v>
      </c>
    </row>
    <row r="90" spans="2:36" x14ac:dyDescent="0.3">
      <c r="B90" s="2111">
        <v>420</v>
      </c>
      <c r="C90" s="2122">
        <v>1899.0954232815536</v>
      </c>
      <c r="D90" s="2113"/>
      <c r="E90" s="2114">
        <v>420</v>
      </c>
      <c r="F90" s="2120">
        <v>208.04432864052467</v>
      </c>
      <c r="H90" s="2111">
        <v>420</v>
      </c>
      <c r="I90" s="2122">
        <v>1367.4051000769621</v>
      </c>
      <c r="J90" s="2117"/>
      <c r="K90" s="2114">
        <v>420</v>
      </c>
      <c r="L90" s="2120">
        <v>177.04140840909</v>
      </c>
      <c r="N90" s="2111">
        <v>420</v>
      </c>
      <c r="O90" s="2122">
        <v>2121.8274119875659</v>
      </c>
      <c r="P90" s="2117"/>
      <c r="Q90" s="2114">
        <v>420</v>
      </c>
      <c r="R90" s="2120">
        <v>200.42592125462099</v>
      </c>
      <c r="T90" s="2111">
        <v>420</v>
      </c>
      <c r="U90" s="2122">
        <v>4487.759651929653</v>
      </c>
      <c r="V90" s="2117"/>
      <c r="W90" s="2119">
        <v>420</v>
      </c>
      <c r="X90" s="2120">
        <v>310.09464547310938</v>
      </c>
      <c r="Z90" s="2121">
        <v>420</v>
      </c>
      <c r="AA90" s="2122">
        <v>2443.4111609675579</v>
      </c>
      <c r="AB90" s="2117"/>
      <c r="AC90" s="2119">
        <v>420</v>
      </c>
      <c r="AD90" s="2120">
        <v>234.79380897954906</v>
      </c>
      <c r="AF90" s="2137">
        <v>420</v>
      </c>
      <c r="AG90" s="2141">
        <f t="shared" si="2"/>
        <v>2463.8997496486586</v>
      </c>
      <c r="AH90" s="2139"/>
      <c r="AI90" s="2137">
        <v>420</v>
      </c>
      <c r="AJ90" s="2142">
        <f t="shared" si="3"/>
        <v>226.08002255137882</v>
      </c>
    </row>
    <row r="91" spans="2:36" x14ac:dyDescent="0.3">
      <c r="B91" s="2111">
        <v>425</v>
      </c>
      <c r="C91" s="2122">
        <v>1890.8519329531632</v>
      </c>
      <c r="D91" s="2113"/>
      <c r="E91" s="2114">
        <v>425</v>
      </c>
      <c r="F91" s="2120">
        <v>206.59938189657419</v>
      </c>
      <c r="H91" s="2111">
        <v>425</v>
      </c>
      <c r="I91" s="2122">
        <v>1360.6196280970087</v>
      </c>
      <c r="J91" s="2117"/>
      <c r="K91" s="2114">
        <v>425</v>
      </c>
      <c r="L91" s="2120">
        <v>175.90676752851121</v>
      </c>
      <c r="N91" s="2111">
        <v>425</v>
      </c>
      <c r="O91" s="2122">
        <v>2107.0415992139347</v>
      </c>
      <c r="P91" s="2117"/>
      <c r="Q91" s="2114">
        <v>425</v>
      </c>
      <c r="R91" s="2120">
        <v>199.03880888993748</v>
      </c>
      <c r="T91" s="2111">
        <v>425</v>
      </c>
      <c r="U91" s="2122">
        <v>4475.7691479463556</v>
      </c>
      <c r="V91" s="2117"/>
      <c r="W91" s="2119">
        <v>425</v>
      </c>
      <c r="X91" s="2120">
        <v>308.09952677048295</v>
      </c>
      <c r="Z91" s="2121">
        <v>425</v>
      </c>
      <c r="AA91" s="2122">
        <v>2446.2988200942968</v>
      </c>
      <c r="AB91" s="2117"/>
      <c r="AC91" s="2119">
        <v>425</v>
      </c>
      <c r="AD91" s="2120">
        <v>233.51837663935328</v>
      </c>
      <c r="AF91" s="2137">
        <v>425</v>
      </c>
      <c r="AG91" s="2141">
        <f t="shared" si="2"/>
        <v>2456.1162256609518</v>
      </c>
      <c r="AH91" s="2139"/>
      <c r="AI91" s="2137">
        <v>425</v>
      </c>
      <c r="AJ91" s="2142">
        <f t="shared" si="3"/>
        <v>224.63257234497183</v>
      </c>
    </row>
    <row r="92" spans="2:36" x14ac:dyDescent="0.3">
      <c r="B92" s="2111">
        <v>430</v>
      </c>
      <c r="C92" s="2122">
        <v>1882.7736346828099</v>
      </c>
      <c r="D92" s="2113"/>
      <c r="E92" s="2114">
        <v>430</v>
      </c>
      <c r="F92" s="2120">
        <v>205.18768979318358</v>
      </c>
      <c r="H92" s="2111">
        <v>430</v>
      </c>
      <c r="I92" s="2122">
        <v>1353.9918589518095</v>
      </c>
      <c r="J92" s="2117"/>
      <c r="K92" s="2114">
        <v>430</v>
      </c>
      <c r="L92" s="2120">
        <v>174.79851364515548</v>
      </c>
      <c r="N92" s="2111">
        <v>430</v>
      </c>
      <c r="O92" s="2122">
        <v>2092.4125131068618</v>
      </c>
      <c r="P92" s="2117"/>
      <c r="Q92" s="2114">
        <v>430</v>
      </c>
      <c r="R92" s="2120">
        <v>197.68063363080913</v>
      </c>
      <c r="T92" s="2111">
        <v>430</v>
      </c>
      <c r="U92" s="2122">
        <v>4463.9172820118665</v>
      </c>
      <c r="V92" s="2117"/>
      <c r="W92" s="2119">
        <v>430</v>
      </c>
      <c r="X92" s="2120">
        <v>306.14828183533342</v>
      </c>
      <c r="Z92" s="2121">
        <v>430</v>
      </c>
      <c r="AA92" s="2122">
        <v>2449.2759775100562</v>
      </c>
      <c r="AB92" s="2117"/>
      <c r="AC92" s="2119">
        <v>430</v>
      </c>
      <c r="AD92" s="2120">
        <v>232.27677872649565</v>
      </c>
      <c r="AF92" s="2137">
        <v>430</v>
      </c>
      <c r="AG92" s="2141">
        <f t="shared" si="2"/>
        <v>2448.4742532526807</v>
      </c>
      <c r="AH92" s="2139"/>
      <c r="AI92" s="2137">
        <v>430</v>
      </c>
      <c r="AJ92" s="2142">
        <f t="shared" si="3"/>
        <v>223.21837952619543</v>
      </c>
    </row>
    <row r="93" spans="2:36" x14ac:dyDescent="0.3">
      <c r="B93" s="2111">
        <v>435</v>
      </c>
      <c r="C93" s="2122">
        <v>1874.8548653722082</v>
      </c>
      <c r="D93" s="2113"/>
      <c r="E93" s="2114">
        <v>435</v>
      </c>
      <c r="F93" s="2120">
        <v>203.80810561860949</v>
      </c>
      <c r="H93" s="2111">
        <v>435</v>
      </c>
      <c r="I93" s="2122">
        <v>1347.5163563118356</v>
      </c>
      <c r="J93" s="2117"/>
      <c r="K93" s="2114">
        <v>435</v>
      </c>
      <c r="L93" s="2120">
        <v>173.7157368625663</v>
      </c>
      <c r="N93" s="2111">
        <v>435</v>
      </c>
      <c r="O93" s="2122">
        <v>2077.9347492985316</v>
      </c>
      <c r="P93" s="2117"/>
      <c r="Q93" s="2114">
        <v>435</v>
      </c>
      <c r="R93" s="2120">
        <v>196.35039764600941</v>
      </c>
      <c r="T93" s="2111">
        <v>435</v>
      </c>
      <c r="U93" s="2122">
        <v>4452.1992735038093</v>
      </c>
      <c r="V93" s="2117"/>
      <c r="W93" s="2119">
        <v>435</v>
      </c>
      <c r="X93" s="2120">
        <v>304.23939777912648</v>
      </c>
      <c r="Z93" s="2121">
        <v>435</v>
      </c>
      <c r="AA93" s="2122">
        <v>2452.3395470669357</v>
      </c>
      <c r="AB93" s="2117"/>
      <c r="AC93" s="2119">
        <v>435</v>
      </c>
      <c r="AD93" s="2120">
        <v>231.06784853658499</v>
      </c>
      <c r="AF93" s="2137">
        <v>435</v>
      </c>
      <c r="AG93" s="2141">
        <f t="shared" si="2"/>
        <v>2440.9689583106642</v>
      </c>
      <c r="AH93" s="2139"/>
      <c r="AI93" s="2137">
        <v>435</v>
      </c>
      <c r="AJ93" s="2142">
        <f t="shared" si="3"/>
        <v>221.83629728857932</v>
      </c>
    </row>
    <row r="94" spans="2:36" x14ac:dyDescent="0.3">
      <c r="B94" s="2111">
        <v>440</v>
      </c>
      <c r="C94" s="2122">
        <v>1867.0902183966796</v>
      </c>
      <c r="D94" s="2113"/>
      <c r="E94" s="2114">
        <v>440</v>
      </c>
      <c r="F94" s="2120">
        <v>202.45953478436903</v>
      </c>
      <c r="H94" s="2111">
        <v>440</v>
      </c>
      <c r="I94" s="2122">
        <v>1341.1879309053108</v>
      </c>
      <c r="J94" s="2117"/>
      <c r="K94" s="2114">
        <v>440</v>
      </c>
      <c r="L94" s="2120">
        <v>172.65756864321779</v>
      </c>
      <c r="N94" s="2111">
        <v>440</v>
      </c>
      <c r="O94" s="2122">
        <v>2063.6031490742175</v>
      </c>
      <c r="P94" s="2117"/>
      <c r="Q94" s="2114">
        <v>440</v>
      </c>
      <c r="R94" s="2120">
        <v>195.04714846027761</v>
      </c>
      <c r="T94" s="2111">
        <v>440</v>
      </c>
      <c r="U94" s="2122">
        <v>4440.6105591008336</v>
      </c>
      <c r="V94" s="2117"/>
      <c r="W94" s="2119">
        <v>440</v>
      </c>
      <c r="X94" s="2120">
        <v>302.37143048098977</v>
      </c>
      <c r="Z94" s="2121">
        <v>440</v>
      </c>
      <c r="AA94" s="2122">
        <v>2455.4865828964935</v>
      </c>
      <c r="AB94" s="2117"/>
      <c r="AC94" s="2119">
        <v>440</v>
      </c>
      <c r="AD94" s="2120">
        <v>229.89047239724832</v>
      </c>
      <c r="AF94" s="2137">
        <v>440</v>
      </c>
      <c r="AG94" s="2141">
        <f t="shared" si="2"/>
        <v>2433.5956880747071</v>
      </c>
      <c r="AH94" s="2139"/>
      <c r="AI94" s="2137">
        <v>440</v>
      </c>
      <c r="AJ94" s="2142">
        <f t="shared" si="3"/>
        <v>220.48523095322048</v>
      </c>
    </row>
    <row r="95" spans="2:36" x14ac:dyDescent="0.3">
      <c r="B95" s="2111">
        <v>445</v>
      </c>
      <c r="C95" s="2122">
        <v>1859.4745292333771</v>
      </c>
      <c r="D95" s="2113"/>
      <c r="E95" s="2114">
        <v>445</v>
      </c>
      <c r="F95" s="2120">
        <v>201.14093189696848</v>
      </c>
      <c r="H95" s="2111">
        <v>445</v>
      </c>
      <c r="I95" s="2122">
        <v>1335.00162664044</v>
      </c>
      <c r="J95" s="2117"/>
      <c r="K95" s="2114">
        <v>445</v>
      </c>
      <c r="L95" s="2120">
        <v>171.62317948497829</v>
      </c>
      <c r="N95" s="2111">
        <v>445</v>
      </c>
      <c r="O95" s="2122">
        <v>2049.412785571536</v>
      </c>
      <c r="P95" s="2117"/>
      <c r="Q95" s="2114">
        <v>445</v>
      </c>
      <c r="R95" s="2120">
        <v>193.7699764062292</v>
      </c>
      <c r="T95" s="2111">
        <v>445</v>
      </c>
      <c r="U95" s="2122">
        <v>4429.1467805746724</v>
      </c>
      <c r="V95" s="2117"/>
      <c r="W95" s="2119">
        <v>445</v>
      </c>
      <c r="X95" s="2120">
        <v>300.54300072435825</v>
      </c>
      <c r="Z95" s="2121">
        <v>445</v>
      </c>
      <c r="AA95" s="2122">
        <v>2458.7142715288569</v>
      </c>
      <c r="AB95" s="2117"/>
      <c r="AC95" s="2119">
        <v>445</v>
      </c>
      <c r="AD95" s="2120">
        <v>228.74358668880274</v>
      </c>
      <c r="AF95" s="2137">
        <v>445</v>
      </c>
      <c r="AG95" s="2141">
        <f t="shared" si="2"/>
        <v>2426.3499987097766</v>
      </c>
      <c r="AH95" s="2139"/>
      <c r="AI95" s="2137">
        <v>445</v>
      </c>
      <c r="AJ95" s="2142">
        <f t="shared" si="3"/>
        <v>219.16413504026741</v>
      </c>
    </row>
    <row r="96" spans="2:36" x14ac:dyDescent="0.3">
      <c r="B96" s="2111">
        <v>450</v>
      </c>
      <c r="C96" s="2122">
        <v>1852.0028620458029</v>
      </c>
      <c r="D96" s="2113"/>
      <c r="E96" s="2114">
        <v>450</v>
      </c>
      <c r="F96" s="2120">
        <v>199.85129802484579</v>
      </c>
      <c r="H96" s="2111">
        <v>450</v>
      </c>
      <c r="I96" s="2122">
        <v>1328.9527076527515</v>
      </c>
      <c r="J96" s="2117"/>
      <c r="K96" s="2114">
        <v>450</v>
      </c>
      <c r="L96" s="2120">
        <v>170.61177675247771</v>
      </c>
      <c r="N96" s="2111">
        <v>450</v>
      </c>
      <c r="O96" s="2122">
        <v>2035.3589508997652</v>
      </c>
      <c r="P96" s="2117"/>
      <c r="Q96" s="2114">
        <v>450</v>
      </c>
      <c r="R96" s="2120">
        <v>192.51801224614127</v>
      </c>
      <c r="T96" s="2111">
        <v>450</v>
      </c>
      <c r="U96" s="2122">
        <v>4417.803773396101</v>
      </c>
      <c r="V96" s="2117"/>
      <c r="W96" s="2119">
        <v>450</v>
      </c>
      <c r="X96" s="2120">
        <v>298.7527905911827</v>
      </c>
      <c r="Z96" s="2121">
        <v>450</v>
      </c>
      <c r="AA96" s="2122">
        <v>2462.0199245372701</v>
      </c>
      <c r="AB96" s="2117"/>
      <c r="AC96" s="2119">
        <v>450</v>
      </c>
      <c r="AD96" s="2120">
        <v>227.62617506355249</v>
      </c>
      <c r="AF96" s="2137">
        <v>450</v>
      </c>
      <c r="AG96" s="2141">
        <f t="shared" si="2"/>
        <v>2419.2276437063383</v>
      </c>
      <c r="AH96" s="2139"/>
      <c r="AI96" s="2137">
        <v>450</v>
      </c>
      <c r="AJ96" s="2142">
        <f t="shared" si="3"/>
        <v>217.87201053563999</v>
      </c>
    </row>
    <row r="97" spans="2:36" x14ac:dyDescent="0.3">
      <c r="B97" s="2111">
        <v>455</v>
      </c>
      <c r="C97" s="2122">
        <v>1844.6704971511558</v>
      </c>
      <c r="D97" s="2113"/>
      <c r="E97" s="2114">
        <v>455</v>
      </c>
      <c r="F97" s="2120">
        <v>198.58967814551983</v>
      </c>
      <c r="H97" s="2111">
        <v>455</v>
      </c>
      <c r="I97" s="2122">
        <v>1323.0366462063503</v>
      </c>
      <c r="J97" s="2117"/>
      <c r="K97" s="2114">
        <v>455</v>
      </c>
      <c r="L97" s="2120">
        <v>169.62260265146037</v>
      </c>
      <c r="N97" s="2111">
        <v>455</v>
      </c>
      <c r="O97" s="2122">
        <v>2021.4371441084356</v>
      </c>
      <c r="P97" s="2117"/>
      <c r="Q97" s="2114">
        <v>455</v>
      </c>
      <c r="R97" s="2120">
        <v>191.2904249505427</v>
      </c>
      <c r="T97" s="2111">
        <v>455</v>
      </c>
      <c r="U97" s="2122">
        <v>4406.5775560921211</v>
      </c>
      <c r="V97" s="2117"/>
      <c r="W97" s="2119">
        <v>455</v>
      </c>
      <c r="X97" s="2120">
        <v>296.99954009387608</v>
      </c>
      <c r="Z97" s="2121">
        <v>455</v>
      </c>
      <c r="AA97" s="2122">
        <v>2465.400971667576</v>
      </c>
      <c r="AB97" s="2117"/>
      <c r="AC97" s="2119">
        <v>455</v>
      </c>
      <c r="AD97" s="2120">
        <v>226.53726584842508</v>
      </c>
      <c r="AF97" s="2137">
        <v>455</v>
      </c>
      <c r="AG97" s="2141">
        <f t="shared" si="2"/>
        <v>2412.2245630451275</v>
      </c>
      <c r="AH97" s="2139"/>
      <c r="AI97" s="2137">
        <v>455</v>
      </c>
      <c r="AJ97" s="2142">
        <f t="shared" si="3"/>
        <v>216.60790233796479</v>
      </c>
    </row>
    <row r="98" spans="2:36" x14ac:dyDescent="0.3">
      <c r="B98" s="2111">
        <v>460</v>
      </c>
      <c r="C98" s="2122">
        <v>1837.4729193034245</v>
      </c>
      <c r="D98" s="2113"/>
      <c r="E98" s="2114">
        <v>460</v>
      </c>
      <c r="F98" s="2120">
        <v>197.35515875922522</v>
      </c>
      <c r="H98" s="2111">
        <v>460</v>
      </c>
      <c r="I98" s="2122">
        <v>1317.2491113841534</v>
      </c>
      <c r="J98" s="2117"/>
      <c r="K98" s="2114">
        <v>460</v>
      </c>
      <c r="L98" s="2120">
        <v>168.65493233524768</v>
      </c>
      <c r="N98" s="2111">
        <v>460</v>
      </c>
      <c r="O98" s="2122">
        <v>2007.6430599405776</v>
      </c>
      <c r="P98" s="2117"/>
      <c r="Q98" s="2114">
        <v>460</v>
      </c>
      <c r="R98" s="2120">
        <v>190.08641962167826</v>
      </c>
      <c r="T98" s="2111">
        <v>460</v>
      </c>
      <c r="U98" s="2122">
        <v>4395.4643202972575</v>
      </c>
      <c r="V98" s="2117"/>
      <c r="W98" s="2119">
        <v>460</v>
      </c>
      <c r="X98" s="2120">
        <v>295.28204402692091</v>
      </c>
      <c r="Z98" s="2121">
        <v>460</v>
      </c>
      <c r="AA98" s="2122">
        <v>2468.8549544158013</v>
      </c>
      <c r="AB98" s="2117"/>
      <c r="AC98" s="2119">
        <v>460</v>
      </c>
      <c r="AD98" s="2120">
        <v>225.47592961700317</v>
      </c>
      <c r="AF98" s="2137">
        <v>460</v>
      </c>
      <c r="AG98" s="2141">
        <f t="shared" si="2"/>
        <v>2405.3368730682428</v>
      </c>
      <c r="AH98" s="2139"/>
      <c r="AI98" s="2137">
        <v>460</v>
      </c>
      <c r="AJ98" s="2142">
        <f t="shared" si="3"/>
        <v>215.37089687201507</v>
      </c>
    </row>
    <row r="99" spans="2:36" x14ac:dyDescent="0.3">
      <c r="B99" s="2111">
        <v>465</v>
      </c>
      <c r="C99" s="2122">
        <v>1830.4058067309547</v>
      </c>
      <c r="D99" s="2113"/>
      <c r="E99" s="2114">
        <v>465</v>
      </c>
      <c r="F99" s="2120">
        <v>196.1468656565095</v>
      </c>
      <c r="H99" s="2111">
        <v>465</v>
      </c>
      <c r="I99" s="2122">
        <v>1311.5859585077096</v>
      </c>
      <c r="J99" s="2117"/>
      <c r="K99" s="2114">
        <v>465</v>
      </c>
      <c r="L99" s="2120">
        <v>167.70807213336232</v>
      </c>
      <c r="N99" s="2111">
        <v>465</v>
      </c>
      <c r="O99" s="2122">
        <v>1993.9725783115616</v>
      </c>
      <c r="P99" s="2117"/>
      <c r="Q99" s="2114">
        <v>465</v>
      </c>
      <c r="R99" s="2120">
        <v>188.90523555094427</v>
      </c>
      <c r="T99" s="2111">
        <v>465</v>
      </c>
      <c r="U99" s="2122">
        <v>4384.4604214467035</v>
      </c>
      <c r="V99" s="2117"/>
      <c r="W99" s="2119">
        <v>465</v>
      </c>
      <c r="X99" s="2120">
        <v>293.59914902159676</v>
      </c>
      <c r="Z99" s="2121">
        <v>465</v>
      </c>
      <c r="AA99" s="2122">
        <v>2472.3795200200775</v>
      </c>
      <c r="AB99" s="2117"/>
      <c r="AC99" s="2119">
        <v>465</v>
      </c>
      <c r="AD99" s="2120">
        <v>224.44127691819997</v>
      </c>
      <c r="AF99" s="2137">
        <v>465</v>
      </c>
      <c r="AG99" s="2141">
        <f t="shared" si="2"/>
        <v>2398.560857003401</v>
      </c>
      <c r="AH99" s="2139"/>
      <c r="AI99" s="2137">
        <v>465</v>
      </c>
      <c r="AJ99" s="2142">
        <f t="shared" si="3"/>
        <v>214.16011985612258</v>
      </c>
    </row>
    <row r="100" spans="2:36" x14ac:dyDescent="0.3">
      <c r="B100" s="2111">
        <v>470</v>
      </c>
      <c r="C100" s="2122">
        <v>1823.4650208723506</v>
      </c>
      <c r="D100" s="2113"/>
      <c r="E100" s="2114">
        <v>470</v>
      </c>
      <c r="F100" s="2120">
        <v>194.96396182832197</v>
      </c>
      <c r="H100" s="2111">
        <v>470</v>
      </c>
      <c r="I100" s="2122">
        <v>1306.0432192322678</v>
      </c>
      <c r="J100" s="2117"/>
      <c r="K100" s="2114">
        <v>470</v>
      </c>
      <c r="L100" s="2120">
        <v>166.78135789321925</v>
      </c>
      <c r="N100" s="2111">
        <v>470</v>
      </c>
      <c r="O100" s="2122">
        <v>1980.4217544595085</v>
      </c>
      <c r="P100" s="2117"/>
      <c r="Q100" s="2114">
        <v>470</v>
      </c>
      <c r="R100" s="2120">
        <v>187.74614440031434</v>
      </c>
      <c r="T100" s="2111">
        <v>470</v>
      </c>
      <c r="U100" s="2122">
        <v>4373.5623700635006</v>
      </c>
      <c r="V100" s="2117"/>
      <c r="W100" s="2119">
        <v>470</v>
      </c>
      <c r="X100" s="2120">
        <v>291.94975078870175</v>
      </c>
      <c r="Z100" s="2121">
        <v>470</v>
      </c>
      <c r="AA100" s="2122">
        <v>2475.9724158360573</v>
      </c>
      <c r="AB100" s="2117"/>
      <c r="AC100" s="2119">
        <v>470</v>
      </c>
      <c r="AD100" s="2120">
        <v>223.43245614991014</v>
      </c>
      <c r="AF100" s="2137">
        <v>470</v>
      </c>
      <c r="AG100" s="2141">
        <f t="shared" si="2"/>
        <v>2391.8929560927368</v>
      </c>
      <c r="AH100" s="2139"/>
      <c r="AI100" s="2137">
        <v>470</v>
      </c>
      <c r="AJ100" s="2142">
        <f t="shared" si="3"/>
        <v>212.97473421209352</v>
      </c>
    </row>
    <row r="101" spans="2:36" x14ac:dyDescent="0.3">
      <c r="B101" s="2111">
        <v>475</v>
      </c>
      <c r="C101" s="2122">
        <v>1816.6465967593799</v>
      </c>
      <c r="D101" s="2113"/>
      <c r="E101" s="2114">
        <v>475</v>
      </c>
      <c r="F101" s="2120">
        <v>193.80564550809879</v>
      </c>
      <c r="H101" s="2111">
        <v>475</v>
      </c>
      <c r="I101" s="2122">
        <v>1300.617092267378</v>
      </c>
      <c r="J101" s="2117"/>
      <c r="K101" s="2114">
        <v>475</v>
      </c>
      <c r="L101" s="2120">
        <v>165.87415342655268</v>
      </c>
      <c r="N101" s="2111">
        <v>475</v>
      </c>
      <c r="O101" s="2122">
        <v>1966.9868097177809</v>
      </c>
      <c r="P101" s="2117"/>
      <c r="Q101" s="2114">
        <v>475</v>
      </c>
      <c r="R101" s="2120">
        <v>186.60844849862772</v>
      </c>
      <c r="T101" s="2111">
        <v>475</v>
      </c>
      <c r="U101" s="2122">
        <v>4362.7668235960637</v>
      </c>
      <c r="V101" s="2117"/>
      <c r="W101" s="2119">
        <v>475</v>
      </c>
      <c r="X101" s="2120">
        <v>290.33279153542344</v>
      </c>
      <c r="Z101" s="2121">
        <v>475</v>
      </c>
      <c r="AA101" s="2122">
        <v>2479.6314840675905</v>
      </c>
      <c r="AB101" s="2117"/>
      <c r="AC101" s="2119">
        <v>475</v>
      </c>
      <c r="AD101" s="2120">
        <v>222.44865156695974</v>
      </c>
      <c r="AF101" s="2137">
        <v>475</v>
      </c>
      <c r="AG101" s="2141">
        <f t="shared" si="2"/>
        <v>2385.3297612816386</v>
      </c>
      <c r="AH101" s="2139"/>
      <c r="AI101" s="2137">
        <v>475</v>
      </c>
      <c r="AJ101" s="2142">
        <f t="shared" si="3"/>
        <v>211.81393810713249</v>
      </c>
    </row>
    <row r="102" spans="2:36" x14ac:dyDescent="0.3">
      <c r="B102" s="2111">
        <v>480</v>
      </c>
      <c r="C102" s="2122">
        <v>1809.9467339997252</v>
      </c>
      <c r="D102" s="2113"/>
      <c r="E102" s="2114">
        <v>480</v>
      </c>
      <c r="F102" s="2120">
        <v>192.67114833621613</v>
      </c>
      <c r="H102" s="2111">
        <v>480</v>
      </c>
      <c r="I102" s="2122">
        <v>1295.3039346773669</v>
      </c>
      <c r="J102" s="2117"/>
      <c r="K102" s="2114">
        <v>480</v>
      </c>
      <c r="L102" s="2120">
        <v>164.98584905294169</v>
      </c>
      <c r="N102" s="2111">
        <v>480</v>
      </c>
      <c r="O102" s="2122">
        <v>1953.6641228641793</v>
      </c>
      <c r="P102" s="2117"/>
      <c r="Q102" s="2114">
        <v>480</v>
      </c>
      <c r="R102" s="2120">
        <v>185.49147924435536</v>
      </c>
      <c r="T102" s="2111">
        <v>480</v>
      </c>
      <c r="U102" s="2122">
        <v>4352.0705787657662</v>
      </c>
      <c r="V102" s="2117"/>
      <c r="W102" s="2119">
        <v>480</v>
      </c>
      <c r="X102" s="2120">
        <v>288.74725754364744</v>
      </c>
      <c r="Z102" s="2121">
        <v>480</v>
      </c>
      <c r="AA102" s="2122">
        <v>2483.3546568266856</v>
      </c>
      <c r="AB102" s="2117"/>
      <c r="AC102" s="2119">
        <v>480</v>
      </c>
      <c r="AD102" s="2120">
        <v>221.4890814135571</v>
      </c>
      <c r="AF102" s="2137">
        <v>480</v>
      </c>
      <c r="AG102" s="2141">
        <f t="shared" si="2"/>
        <v>2378.8680054267447</v>
      </c>
      <c r="AH102" s="2139"/>
      <c r="AI102" s="2137">
        <v>480</v>
      </c>
      <c r="AJ102" s="2142">
        <f t="shared" si="3"/>
        <v>210.67696311814356</v>
      </c>
    </row>
    <row r="103" spans="2:36" x14ac:dyDescent="0.3">
      <c r="B103" s="2111">
        <v>485</v>
      </c>
      <c r="C103" s="2122">
        <v>1803.3617883164097</v>
      </c>
      <c r="D103" s="2113"/>
      <c r="E103" s="2114">
        <v>485</v>
      </c>
      <c r="F103" s="2120">
        <v>191.55973363798307</v>
      </c>
      <c r="H103" s="2111">
        <v>485</v>
      </c>
      <c r="I103" s="2122">
        <v>1290.1002537198892</v>
      </c>
      <c r="J103" s="2117"/>
      <c r="K103" s="2114">
        <v>485</v>
      </c>
      <c r="L103" s="2120">
        <v>164.11586023342588</v>
      </c>
      <c r="N103" s="2111">
        <v>485</v>
      </c>
      <c r="O103" s="2122">
        <v>1940.450222005257</v>
      </c>
      <c r="P103" s="2117"/>
      <c r="Q103" s="2114">
        <v>485</v>
      </c>
      <c r="R103" s="2120">
        <v>184.39459560716429</v>
      </c>
      <c r="T103" s="2111">
        <v>485</v>
      </c>
      <c r="U103" s="2122">
        <v>4341.4705643879597</v>
      </c>
      <c r="V103" s="2117"/>
      <c r="W103" s="2119">
        <v>485</v>
      </c>
      <c r="X103" s="2120">
        <v>287.19217689807078</v>
      </c>
      <c r="Z103" s="2121">
        <v>485</v>
      </c>
      <c r="AA103" s="2122">
        <v>2487.1399514990899</v>
      </c>
      <c r="AB103" s="2117"/>
      <c r="AC103" s="2119">
        <v>485</v>
      </c>
      <c r="AD103" s="2120">
        <v>220.55299617126269</v>
      </c>
      <c r="AF103" s="2137">
        <v>485</v>
      </c>
      <c r="AG103" s="2141">
        <f t="shared" si="2"/>
        <v>2372.5045559857213</v>
      </c>
      <c r="AH103" s="2139"/>
      <c r="AI103" s="2137">
        <v>485</v>
      </c>
      <c r="AJ103" s="2142">
        <f t="shared" si="3"/>
        <v>209.56307250958133</v>
      </c>
    </row>
    <row r="104" spans="2:36" x14ac:dyDescent="0.3">
      <c r="B104" s="2111">
        <v>490</v>
      </c>
      <c r="C104" s="2122">
        <v>1796.8882636041678</v>
      </c>
      <c r="D104" s="2113"/>
      <c r="E104" s="2114">
        <v>490</v>
      </c>
      <c r="F104" s="2120">
        <v>190.47069480706313</v>
      </c>
      <c r="H104" s="2111">
        <v>490</v>
      </c>
      <c r="I104" s="2122">
        <v>1285.0026991841007</v>
      </c>
      <c r="J104" s="2117"/>
      <c r="K104" s="2114">
        <v>490</v>
      </c>
      <c r="L104" s="2120">
        <v>163.26362628777787</v>
      </c>
      <c r="N104" s="2111">
        <v>490</v>
      </c>
      <c r="O104" s="2122">
        <v>1927.3417769575019</v>
      </c>
      <c r="P104" s="2117"/>
      <c r="Q104" s="2114">
        <v>490</v>
      </c>
      <c r="R104" s="2120">
        <v>183.31718272122538</v>
      </c>
      <c r="T104" s="2111">
        <v>490</v>
      </c>
      <c r="U104" s="2122">
        <v>4330.96383463246</v>
      </c>
      <c r="V104" s="2117"/>
      <c r="W104" s="2119">
        <v>490</v>
      </c>
      <c r="X104" s="2120">
        <v>285.66661735340068</v>
      </c>
      <c r="Z104" s="2121">
        <v>490</v>
      </c>
      <c r="AA104" s="2122">
        <v>2490.9854663935776</v>
      </c>
      <c r="AB104" s="2117"/>
      <c r="AC104" s="2119">
        <v>490</v>
      </c>
      <c r="AD104" s="2120">
        <v>219.6396769142255</v>
      </c>
      <c r="AF104" s="2137">
        <v>490</v>
      </c>
      <c r="AG104" s="2141">
        <f t="shared" si="2"/>
        <v>2366.2364081543615</v>
      </c>
      <c r="AH104" s="2139"/>
      <c r="AI104" s="2137">
        <v>490</v>
      </c>
      <c r="AJ104" s="2142">
        <f t="shared" si="3"/>
        <v>208.47155961673849</v>
      </c>
    </row>
    <row r="105" spans="2:36" x14ac:dyDescent="0.3">
      <c r="B105" s="2111">
        <v>495</v>
      </c>
      <c r="C105" s="2122">
        <v>1790.5228044662813</v>
      </c>
      <c r="D105" s="2113"/>
      <c r="E105" s="2114">
        <v>495</v>
      </c>
      <c r="F105" s="2120">
        <v>189.40335378687135</v>
      </c>
      <c r="H105" s="2111">
        <v>495</v>
      </c>
      <c r="I105" s="2122">
        <v>1280.0080561931343</v>
      </c>
      <c r="J105" s="2117"/>
      <c r="K105" s="2114">
        <v>495</v>
      </c>
      <c r="L105" s="2120">
        <v>162.42860918951646</v>
      </c>
      <c r="N105" s="2111">
        <v>495</v>
      </c>
      <c r="O105" s="2122">
        <v>1934.3020123801496</v>
      </c>
      <c r="P105" s="2117"/>
      <c r="Q105" s="2114">
        <v>495</v>
      </c>
      <c r="R105" s="2120">
        <v>191.36332763418545</v>
      </c>
      <c r="T105" s="2111">
        <v>495</v>
      </c>
      <c r="U105" s="2122">
        <v>4320.5475626925345</v>
      </c>
      <c r="V105" s="2117"/>
      <c r="W105" s="2119">
        <v>495</v>
      </c>
      <c r="X105" s="2120">
        <v>284.16968433082269</v>
      </c>
      <c r="Z105" s="2121">
        <v>495</v>
      </c>
      <c r="AA105" s="2122">
        <v>2494.8893766549349</v>
      </c>
      <c r="AB105" s="2117"/>
      <c r="AC105" s="2119">
        <v>495</v>
      </c>
      <c r="AD105" s="2120">
        <v>218.74843376410522</v>
      </c>
      <c r="AF105" s="2137">
        <v>495</v>
      </c>
      <c r="AG105" s="2141">
        <f t="shared" si="2"/>
        <v>2364.0539624774069</v>
      </c>
      <c r="AH105" s="2139"/>
      <c r="AI105" s="2137">
        <v>495</v>
      </c>
      <c r="AJ105" s="2142">
        <f t="shared" si="3"/>
        <v>209.22268174110022</v>
      </c>
    </row>
    <row r="106" spans="2:36" x14ac:dyDescent="0.3">
      <c r="B106" s="2111">
        <v>500</v>
      </c>
      <c r="C106" s="2122">
        <v>1784.2621891982888</v>
      </c>
      <c r="D106" s="2113"/>
      <c r="E106" s="2114">
        <v>500</v>
      </c>
      <c r="F106" s="2120">
        <v>188.3570596430859</v>
      </c>
      <c r="H106" s="2111">
        <v>500</v>
      </c>
      <c r="I106" s="2122">
        <v>1275.1132384383811</v>
      </c>
      <c r="J106" s="2117"/>
      <c r="K106" s="2114">
        <v>500</v>
      </c>
      <c r="L106" s="2120">
        <v>161.61029243322022</v>
      </c>
      <c r="N106" s="2111">
        <v>500</v>
      </c>
      <c r="O106" s="2122">
        <v>1929.3085831881747</v>
      </c>
      <c r="P106" s="2117"/>
      <c r="Q106" s="2114">
        <v>500</v>
      </c>
      <c r="R106" s="2120">
        <v>190.37606299763365</v>
      </c>
      <c r="T106" s="2111">
        <v>500</v>
      </c>
      <c r="U106" s="2122">
        <v>4310.2190348337144</v>
      </c>
      <c r="V106" s="2117"/>
      <c r="W106" s="2119">
        <v>500</v>
      </c>
      <c r="X106" s="2120">
        <v>282.70051903467356</v>
      </c>
      <c r="Z106" s="2121">
        <v>500</v>
      </c>
      <c r="AA106" s="2122">
        <v>2498.8499304221586</v>
      </c>
      <c r="AB106" s="2117"/>
      <c r="AC106" s="2119">
        <v>500</v>
      </c>
      <c r="AD106" s="2120">
        <v>217.87860443769415</v>
      </c>
      <c r="AF106" s="2137">
        <v>500</v>
      </c>
      <c r="AG106" s="2141">
        <f t="shared" si="2"/>
        <v>2359.5505952161434</v>
      </c>
      <c r="AH106" s="2139"/>
      <c r="AI106" s="2137">
        <v>500</v>
      </c>
      <c r="AJ106" s="2142">
        <f t="shared" si="3"/>
        <v>208.18450770926151</v>
      </c>
    </row>
    <row r="107" spans="2:36" x14ac:dyDescent="0.3">
      <c r="B107" s="2111">
        <v>505</v>
      </c>
      <c r="C107" s="2122">
        <v>1769.9599534182969</v>
      </c>
      <c r="D107" s="2113"/>
      <c r="E107" s="2114">
        <v>505</v>
      </c>
      <c r="F107" s="2120">
        <v>192.38671311360872</v>
      </c>
      <c r="H107" s="2111">
        <v>505</v>
      </c>
      <c r="I107" s="2122">
        <v>1262.1719120462888</v>
      </c>
      <c r="J107" s="2117"/>
      <c r="K107" s="2114">
        <v>505</v>
      </c>
      <c r="L107" s="2120">
        <v>165.86370586177489</v>
      </c>
      <c r="N107" s="2111">
        <v>505</v>
      </c>
      <c r="O107" s="2122">
        <v>1916.2706640128149</v>
      </c>
      <c r="P107" s="2117"/>
      <c r="Q107" s="2114">
        <v>505</v>
      </c>
      <c r="R107" s="2120">
        <v>194.46387404851183</v>
      </c>
      <c r="T107" s="2111">
        <v>505</v>
      </c>
      <c r="U107" s="2122">
        <v>4299.9756447961654</v>
      </c>
      <c r="V107" s="2117"/>
      <c r="W107" s="2119">
        <v>505</v>
      </c>
      <c r="X107" s="2120">
        <v>281.25829668099976</v>
      </c>
      <c r="Z107" s="2121">
        <v>505</v>
      </c>
      <c r="AA107" s="2122">
        <v>2502.8654452148717</v>
      </c>
      <c r="AB107" s="2117"/>
      <c r="AC107" s="2119">
        <v>505</v>
      </c>
      <c r="AD107" s="2120">
        <v>217.02955288082254</v>
      </c>
      <c r="AF107" s="2137">
        <v>505</v>
      </c>
      <c r="AG107" s="2141">
        <f t="shared" si="2"/>
        <v>2350.2487238976873</v>
      </c>
      <c r="AH107" s="2139"/>
      <c r="AI107" s="2137">
        <v>505</v>
      </c>
      <c r="AJ107" s="2142">
        <f t="shared" si="3"/>
        <v>210.20042851714356</v>
      </c>
    </row>
    <row r="108" spans="2:36" x14ac:dyDescent="0.3">
      <c r="B108" s="2111">
        <v>510</v>
      </c>
      <c r="C108" s="2122">
        <v>1764.7089019776997</v>
      </c>
      <c r="D108" s="2113"/>
      <c r="E108" s="2114">
        <v>510</v>
      </c>
      <c r="F108" s="2120">
        <v>191.35652959595808</v>
      </c>
      <c r="H108" s="2111">
        <v>510</v>
      </c>
      <c r="I108" s="2122">
        <v>1258.2770077124169</v>
      </c>
      <c r="J108" s="2117"/>
      <c r="K108" s="2114">
        <v>510</v>
      </c>
      <c r="L108" s="2120">
        <v>165.05318891474155</v>
      </c>
      <c r="N108" s="2111">
        <v>510</v>
      </c>
      <c r="O108" s="2122">
        <v>1912.2811252099345</v>
      </c>
      <c r="P108" s="2117"/>
      <c r="Q108" s="2114">
        <v>510</v>
      </c>
      <c r="R108" s="2120">
        <v>193.49100182924673</v>
      </c>
      <c r="T108" s="2111">
        <v>510</v>
      </c>
      <c r="U108" s="2122">
        <v>4289.8148885263208</v>
      </c>
      <c r="V108" s="2117"/>
      <c r="W108" s="2119">
        <v>510</v>
      </c>
      <c r="X108" s="2120">
        <v>279.84222483031687</v>
      </c>
      <c r="Z108" s="2121">
        <v>510</v>
      </c>
      <c r="AA108" s="2122">
        <v>2506.934304532328</v>
      </c>
      <c r="AB108" s="2117"/>
      <c r="AC108" s="2119">
        <v>510</v>
      </c>
      <c r="AD108" s="2120">
        <v>216.2006679826215</v>
      </c>
      <c r="AF108" s="2137">
        <v>510</v>
      </c>
      <c r="AG108" s="2141">
        <f t="shared" si="2"/>
        <v>2346.40324559174</v>
      </c>
      <c r="AH108" s="2139"/>
      <c r="AI108" s="2137">
        <v>510</v>
      </c>
      <c r="AJ108" s="2142">
        <f t="shared" si="3"/>
        <v>209.18872263057696</v>
      </c>
    </row>
    <row r="109" spans="2:36" x14ac:dyDescent="0.3">
      <c r="B109" s="2111">
        <v>515</v>
      </c>
      <c r="C109" s="2122">
        <v>1759.5380578588477</v>
      </c>
      <c r="D109" s="2113"/>
      <c r="E109" s="2114">
        <v>515</v>
      </c>
      <c r="F109" s="2120">
        <v>190.34605843399234</v>
      </c>
      <c r="H109" s="2111">
        <v>515</v>
      </c>
      <c r="I109" s="2122">
        <v>1254.4576698101373</v>
      </c>
      <c r="J109" s="2117"/>
      <c r="K109" s="2114">
        <v>515</v>
      </c>
      <c r="L109" s="2120">
        <v>164.25841016085414</v>
      </c>
      <c r="N109" s="2111">
        <v>515</v>
      </c>
      <c r="O109" s="2122">
        <v>1908.3690531799248</v>
      </c>
      <c r="P109" s="2117"/>
      <c r="Q109" s="2114">
        <v>515</v>
      </c>
      <c r="R109" s="2120">
        <v>192.53702033268556</v>
      </c>
      <c r="T109" s="2111">
        <v>515</v>
      </c>
      <c r="U109" s="2122">
        <v>4279.7343592154111</v>
      </c>
      <c r="V109" s="2117"/>
      <c r="W109" s="2119">
        <v>515</v>
      </c>
      <c r="X109" s="2120">
        <v>278.45154181748973</v>
      </c>
      <c r="Z109" s="2121">
        <v>515</v>
      </c>
      <c r="AA109" s="2122">
        <v>2511.054954650504</v>
      </c>
      <c r="AB109" s="2117"/>
      <c r="AC109" s="2119">
        <v>515</v>
      </c>
      <c r="AD109" s="2120">
        <v>215.39136236468332</v>
      </c>
      <c r="AF109" s="2137">
        <v>515</v>
      </c>
      <c r="AG109" s="2141">
        <f t="shared" si="2"/>
        <v>2342.6308189429651</v>
      </c>
      <c r="AH109" s="2139"/>
      <c r="AI109" s="2137">
        <v>515</v>
      </c>
      <c r="AJ109" s="2142">
        <f t="shared" si="3"/>
        <v>208.19687862194101</v>
      </c>
    </row>
    <row r="110" spans="2:36" x14ac:dyDescent="0.3">
      <c r="B110" s="2111">
        <v>520</v>
      </c>
      <c r="C110" s="2122">
        <v>1754.445125026725</v>
      </c>
      <c r="D110" s="2113"/>
      <c r="E110" s="2114">
        <v>520</v>
      </c>
      <c r="F110" s="2120">
        <v>189.35473100206659</v>
      </c>
      <c r="H110" s="2111">
        <v>520</v>
      </c>
      <c r="I110" s="2122">
        <v>1250.7117194418358</v>
      </c>
      <c r="J110" s="2117"/>
      <c r="K110" s="2114">
        <v>520</v>
      </c>
      <c r="L110" s="2120">
        <v>163.47891561377256</v>
      </c>
      <c r="N110" s="2111">
        <v>520</v>
      </c>
      <c r="O110" s="2122">
        <v>1904.5322133043392</v>
      </c>
      <c r="P110" s="2117"/>
      <c r="Q110" s="2114">
        <v>520</v>
      </c>
      <c r="R110" s="2120">
        <v>191.6013846341352</v>
      </c>
      <c r="T110" s="2111">
        <v>520</v>
      </c>
      <c r="U110" s="2122">
        <v>4269.731742624238</v>
      </c>
      <c r="V110" s="2117"/>
      <c r="W110" s="2119">
        <v>520</v>
      </c>
      <c r="X110" s="2120">
        <v>277.08551527219487</v>
      </c>
      <c r="Z110" s="2121">
        <v>520</v>
      </c>
      <c r="AA110" s="2122">
        <v>2515.2259016039957</v>
      </c>
      <c r="AB110" s="2117"/>
      <c r="AC110" s="2119">
        <v>520</v>
      </c>
      <c r="AD110" s="2120">
        <v>214.6010712400776</v>
      </c>
      <c r="AF110" s="2137">
        <v>520</v>
      </c>
      <c r="AG110" s="2141">
        <f t="shared" si="2"/>
        <v>2338.9293404002265</v>
      </c>
      <c r="AH110" s="2139"/>
      <c r="AI110" s="2137">
        <v>520</v>
      </c>
      <c r="AJ110" s="2142">
        <f t="shared" si="3"/>
        <v>207.22432355244936</v>
      </c>
    </row>
    <row r="111" spans="2:36" x14ac:dyDescent="0.3">
      <c r="B111" s="2111">
        <v>525</v>
      </c>
      <c r="C111" s="2122">
        <v>1749.4278944953635</v>
      </c>
      <c r="D111" s="2113"/>
      <c r="E111" s="2114">
        <v>525</v>
      </c>
      <c r="F111" s="2120">
        <v>188.38200033646552</v>
      </c>
      <c r="H111" s="2111">
        <v>525</v>
      </c>
      <c r="I111" s="2122">
        <v>1247.0370606940662</v>
      </c>
      <c r="J111" s="2117"/>
      <c r="K111" s="2114">
        <v>525</v>
      </c>
      <c r="L111" s="2120">
        <v>162.71426858187326</v>
      </c>
      <c r="N111" s="2111">
        <v>525</v>
      </c>
      <c r="O111" s="2122">
        <v>1900.7684560930497</v>
      </c>
      <c r="P111" s="2117"/>
      <c r="Q111" s="2114">
        <v>525</v>
      </c>
      <c r="R111" s="2120">
        <v>190.6835705679382</v>
      </c>
      <c r="T111" s="2111">
        <v>525</v>
      </c>
      <c r="U111" s="2122">
        <v>4259.8048126750964</v>
      </c>
      <c r="V111" s="2117"/>
      <c r="W111" s="2119">
        <v>525</v>
      </c>
      <c r="X111" s="2120">
        <v>275.74344072393166</v>
      </c>
      <c r="Z111" s="2121">
        <v>525</v>
      </c>
      <c r="AA111" s="2122">
        <v>2519.4457083403649</v>
      </c>
      <c r="AB111" s="2117"/>
      <c r="AC111" s="2119">
        <v>525</v>
      </c>
      <c r="AD111" s="2120">
        <v>213.82925133756572</v>
      </c>
      <c r="AF111" s="2137">
        <v>525</v>
      </c>
      <c r="AG111" s="2141">
        <f t="shared" si="2"/>
        <v>2335.296786459588</v>
      </c>
      <c r="AH111" s="2139"/>
      <c r="AI111" s="2137">
        <v>525</v>
      </c>
      <c r="AJ111" s="2142">
        <f t="shared" si="3"/>
        <v>206.27050630955486</v>
      </c>
    </row>
    <row r="112" spans="2:36" x14ac:dyDescent="0.3">
      <c r="B112" s="2111">
        <v>530</v>
      </c>
      <c r="C112" s="2122">
        <v>1779.3429444383123</v>
      </c>
      <c r="D112" s="2113"/>
      <c r="E112" s="2114">
        <v>530</v>
      </c>
      <c r="F112" s="2120">
        <v>189.45221439081661</v>
      </c>
      <c r="H112" s="2111">
        <v>530</v>
      </c>
      <c r="I112" s="2122">
        <v>1278.2903809266679</v>
      </c>
      <c r="J112" s="2117"/>
      <c r="K112" s="2114">
        <v>530</v>
      </c>
      <c r="L112" s="2120">
        <v>163.9889231296653</v>
      </c>
      <c r="N112" s="2111">
        <v>530</v>
      </c>
      <c r="O112" s="2122">
        <v>1897.0757131687662</v>
      </c>
      <c r="P112" s="2117"/>
      <c r="Q112" s="2114">
        <v>530</v>
      </c>
      <c r="R112" s="2120">
        <v>189.78307374827321</v>
      </c>
      <c r="T112" s="2111">
        <v>530</v>
      </c>
      <c r="U112" s="2122">
        <v>4249.9514272932074</v>
      </c>
      <c r="V112" s="2117"/>
      <c r="W112" s="2119">
        <v>530</v>
      </c>
      <c r="X112" s="2120">
        <v>274.42464028599193</v>
      </c>
      <c r="Z112" s="2121">
        <v>530</v>
      </c>
      <c r="AA112" s="2122">
        <v>2523.7129920355678</v>
      </c>
      <c r="AB112" s="2117"/>
      <c r="AC112" s="2119">
        <v>530</v>
      </c>
      <c r="AD112" s="2120">
        <v>213.07537988671169</v>
      </c>
      <c r="AF112" s="2137">
        <v>530</v>
      </c>
      <c r="AG112" s="2141">
        <f t="shared" si="2"/>
        <v>2345.6746915725043</v>
      </c>
      <c r="AH112" s="2139"/>
      <c r="AI112" s="2137">
        <v>530</v>
      </c>
      <c r="AJ112" s="2142">
        <f t="shared" si="3"/>
        <v>206.14484628829172</v>
      </c>
    </row>
    <row r="113" spans="2:36" x14ac:dyDescent="0.3">
      <c r="B113" s="2111">
        <v>535</v>
      </c>
      <c r="C113" s="2122">
        <v>1774.145037231938</v>
      </c>
      <c r="D113" s="2113"/>
      <c r="E113" s="2114">
        <v>535</v>
      </c>
      <c r="F113" s="2120">
        <v>188.49619390412133</v>
      </c>
      <c r="H113" s="2111">
        <v>535</v>
      </c>
      <c r="I113" s="2122">
        <v>1274.4265479852427</v>
      </c>
      <c r="J113" s="2117"/>
      <c r="K113" s="2114">
        <v>535</v>
      </c>
      <c r="L113" s="2120">
        <v>163.23380214026997</v>
      </c>
      <c r="N113" s="2111">
        <v>535</v>
      </c>
      <c r="O113" s="2122">
        <v>1893.4519934767122</v>
      </c>
      <c r="P113" s="2117"/>
      <c r="Q113" s="2114">
        <v>535</v>
      </c>
      <c r="R113" s="2120">
        <v>188.89940864486368</v>
      </c>
      <c r="T113" s="2111">
        <v>535</v>
      </c>
      <c r="U113" s="2122">
        <v>4240.1695244813609</v>
      </c>
      <c r="V113" s="2117"/>
      <c r="W113" s="2119">
        <v>535</v>
      </c>
      <c r="X113" s="2120">
        <v>273.12846141322598</v>
      </c>
      <c r="Z113" s="2121">
        <v>535</v>
      </c>
      <c r="AA113" s="2122">
        <v>2528.0264215599168</v>
      </c>
      <c r="AB113" s="2117"/>
      <c r="AC113" s="2119">
        <v>535</v>
      </c>
      <c r="AD113" s="2120">
        <v>212.3389536598981</v>
      </c>
      <c r="AF113" s="2137">
        <v>535</v>
      </c>
      <c r="AG113" s="2141">
        <f t="shared" si="2"/>
        <v>2342.0439049470342</v>
      </c>
      <c r="AH113" s="2139"/>
      <c r="AI113" s="2137">
        <v>535</v>
      </c>
      <c r="AJ113" s="2142">
        <f t="shared" si="3"/>
        <v>205.21936395247582</v>
      </c>
    </row>
    <row r="114" spans="2:36" x14ac:dyDescent="0.3">
      <c r="B114" s="2111">
        <v>540</v>
      </c>
      <c r="C114" s="2122">
        <v>1769.0227208747208</v>
      </c>
      <c r="D114" s="2113"/>
      <c r="E114" s="2114">
        <v>540</v>
      </c>
      <c r="F114" s="2120">
        <v>187.55759977458939</v>
      </c>
      <c r="H114" s="2111">
        <v>540</v>
      </c>
      <c r="I114" s="2122">
        <v>1270.6342117807442</v>
      </c>
      <c r="J114" s="2117"/>
      <c r="K114" s="2114">
        <v>540</v>
      </c>
      <c r="L114" s="2120">
        <v>162.49266487290029</v>
      </c>
      <c r="N114" s="2111">
        <v>540</v>
      </c>
      <c r="O114" s="2122">
        <v>1889.8953797048819</v>
      </c>
      <c r="P114" s="2117"/>
      <c r="Q114" s="2114">
        <v>540</v>
      </c>
      <c r="R114" s="2120">
        <v>188.03210771003594</v>
      </c>
      <c r="T114" s="2111">
        <v>540</v>
      </c>
      <c r="U114" s="2122">
        <v>4230.4571186126122</v>
      </c>
      <c r="V114" s="2117"/>
      <c r="W114" s="2119">
        <v>540</v>
      </c>
      <c r="X114" s="2120">
        <v>271.85427572882361</v>
      </c>
      <c r="Z114" s="2121">
        <v>540</v>
      </c>
      <c r="AA114" s="2122">
        <v>2532.3847150848255</v>
      </c>
      <c r="AB114" s="2117"/>
      <c r="AC114" s="2119">
        <v>540</v>
      </c>
      <c r="AD114" s="2120">
        <v>211.61948806756916</v>
      </c>
      <c r="AF114" s="2137">
        <v>540</v>
      </c>
      <c r="AG114" s="2141">
        <f t="shared" si="2"/>
        <v>2338.4788292115568</v>
      </c>
      <c r="AH114" s="2139"/>
      <c r="AI114" s="2137">
        <v>540</v>
      </c>
      <c r="AJ114" s="2142">
        <f t="shared" si="3"/>
        <v>204.31122723078369</v>
      </c>
    </row>
    <row r="115" spans="2:36" x14ac:dyDescent="0.3">
      <c r="B115" s="2111">
        <v>545</v>
      </c>
      <c r="C115" s="2122">
        <v>1763.9739298239981</v>
      </c>
      <c r="D115" s="2113"/>
      <c r="E115" s="2114">
        <v>545</v>
      </c>
      <c r="F115" s="2120">
        <v>186.63595237771139</v>
      </c>
      <c r="H115" s="2111">
        <v>545</v>
      </c>
      <c r="I115" s="2122">
        <v>1266.9114052781797</v>
      </c>
      <c r="J115" s="2117"/>
      <c r="K115" s="2114">
        <v>545</v>
      </c>
      <c r="L115" s="2120">
        <v>161.76512645447315</v>
      </c>
      <c r="N115" s="2111">
        <v>545</v>
      </c>
      <c r="O115" s="2122">
        <v>1886.4040249013412</v>
      </c>
      <c r="P115" s="2117"/>
      <c r="Q115" s="2114">
        <v>545</v>
      </c>
      <c r="R115" s="2120">
        <v>187.18072055382876</v>
      </c>
      <c r="T115" s="2111">
        <v>545</v>
      </c>
      <c r="U115" s="2122">
        <v>4220.8122969270553</v>
      </c>
      <c r="V115" s="2117"/>
      <c r="W115" s="2119">
        <v>545</v>
      </c>
      <c r="X115" s="2120">
        <v>270.60147791567408</v>
      </c>
      <c r="Z115" s="2121">
        <v>545</v>
      </c>
      <c r="AA115" s="2122">
        <v>2536.786637821288</v>
      </c>
      <c r="AB115" s="2117"/>
      <c r="AC115" s="2119">
        <v>545</v>
      </c>
      <c r="AD115" s="2120">
        <v>210.91651630327047</v>
      </c>
      <c r="AF115" s="2137">
        <v>545</v>
      </c>
      <c r="AG115" s="2141">
        <f t="shared" si="2"/>
        <v>2334.9776589503726</v>
      </c>
      <c r="AH115" s="2139"/>
      <c r="AI115" s="2137">
        <v>545</v>
      </c>
      <c r="AJ115" s="2142">
        <f t="shared" si="3"/>
        <v>203.41995872099159</v>
      </c>
    </row>
    <row r="116" spans="2:36" x14ac:dyDescent="0.3">
      <c r="B116" s="2111">
        <v>550</v>
      </c>
      <c r="C116" s="2122">
        <v>1758.9966733089811</v>
      </c>
      <c r="D116" s="2113"/>
      <c r="E116" s="2114">
        <v>550</v>
      </c>
      <c r="F116" s="2120">
        <v>185.7307895298699</v>
      </c>
      <c r="H116" s="2111">
        <v>550</v>
      </c>
      <c r="I116" s="2122">
        <v>1263.2562329537523</v>
      </c>
      <c r="J116" s="2117"/>
      <c r="K116" s="2114">
        <v>550</v>
      </c>
      <c r="L116" s="2120">
        <v>161.05081600729031</v>
      </c>
      <c r="N116" s="2111">
        <v>550</v>
      </c>
      <c r="O116" s="2122">
        <v>1882.9761492760458</v>
      </c>
      <c r="P116" s="2117"/>
      <c r="Q116" s="2114">
        <v>550</v>
      </c>
      <c r="R116" s="2120">
        <v>186.34481316409793</v>
      </c>
      <c r="T116" s="2111">
        <v>550</v>
      </c>
      <c r="U116" s="2122">
        <v>4211.2332162196972</v>
      </c>
      <c r="V116" s="2117"/>
      <c r="W116" s="2119">
        <v>550</v>
      </c>
      <c r="X116" s="2120">
        <v>269.3694846681974</v>
      </c>
      <c r="Z116" s="2121">
        <v>550</v>
      </c>
      <c r="AA116" s="2122">
        <v>2541.2309998817127</v>
      </c>
      <c r="AB116" s="2117"/>
      <c r="AC116" s="2119">
        <v>550</v>
      </c>
      <c r="AD116" s="2120">
        <v>210.2295885353289</v>
      </c>
      <c r="AF116" s="2137">
        <v>550</v>
      </c>
      <c r="AG116" s="2141">
        <f t="shared" si="2"/>
        <v>2331.5386543280374</v>
      </c>
      <c r="AH116" s="2139"/>
      <c r="AI116" s="2137">
        <v>550</v>
      </c>
      <c r="AJ116" s="2142">
        <f t="shared" si="3"/>
        <v>202.54509838095686</v>
      </c>
    </row>
    <row r="117" spans="2:36" x14ac:dyDescent="0.3">
      <c r="B117" s="2111">
        <v>555</v>
      </c>
      <c r="C117" s="2122">
        <v>1754.0890319733164</v>
      </c>
      <c r="D117" s="2113"/>
      <c r="E117" s="2114">
        <v>555</v>
      </c>
      <c r="F117" s="2120">
        <v>184.84166570271236</v>
      </c>
      <c r="H117" s="2111">
        <v>555</v>
      </c>
      <c r="I117" s="2122">
        <v>1259.6668675741839</v>
      </c>
      <c r="J117" s="2117"/>
      <c r="K117" s="2114">
        <v>555</v>
      </c>
      <c r="L117" s="2120">
        <v>160.34937601861517</v>
      </c>
      <c r="N117" s="2111">
        <v>555</v>
      </c>
      <c r="O117" s="2122">
        <v>1879.6100371755333</v>
      </c>
      <c r="P117" s="2117"/>
      <c r="Q117" s="2114">
        <v>555</v>
      </c>
      <c r="R117" s="2120">
        <v>185.52396716877706</v>
      </c>
      <c r="T117" s="2111">
        <v>555</v>
      </c>
      <c r="U117" s="2122">
        <v>4201.7180997073483</v>
      </c>
      <c r="V117" s="2117"/>
      <c r="W117" s="2119">
        <v>555</v>
      </c>
      <c r="X117" s="2120">
        <v>268.15773370083508</v>
      </c>
      <c r="Z117" s="2121">
        <v>555</v>
      </c>
      <c r="AA117" s="2122">
        <v>2545.7166542573523</v>
      </c>
      <c r="AB117" s="2117"/>
      <c r="AC117" s="2119">
        <v>555</v>
      </c>
      <c r="AD117" s="2120">
        <v>209.5582711422212</v>
      </c>
      <c r="AF117" s="2137">
        <v>555</v>
      </c>
      <c r="AG117" s="2141">
        <f t="shared" si="2"/>
        <v>2328.1601381375467</v>
      </c>
      <c r="AH117" s="2139"/>
      <c r="AI117" s="2137">
        <v>555</v>
      </c>
      <c r="AJ117" s="2142">
        <f t="shared" si="3"/>
        <v>201.68620274663218</v>
      </c>
    </row>
    <row r="118" spans="2:36" x14ac:dyDescent="0.3">
      <c r="B118" s="2111">
        <v>560</v>
      </c>
      <c r="C118" s="2122">
        <v>1749.2491546970621</v>
      </c>
      <c r="D118" s="2113"/>
      <c r="E118" s="2114">
        <v>560</v>
      </c>
      <c r="F118" s="2120">
        <v>183.96815127961347</v>
      </c>
      <c r="H118" s="2111">
        <v>560</v>
      </c>
      <c r="I118" s="2122">
        <v>1256.1415471485418</v>
      </c>
      <c r="J118" s="2117"/>
      <c r="K118" s="2114">
        <v>560</v>
      </c>
      <c r="L118" s="2120">
        <v>159.66046174402368</v>
      </c>
      <c r="N118" s="2111">
        <v>560</v>
      </c>
      <c r="O118" s="2122">
        <v>1876.3040342196703</v>
      </c>
      <c r="P118" s="2117"/>
      <c r="Q118" s="2114">
        <v>560</v>
      </c>
      <c r="R118" s="2120">
        <v>184.717779137658</v>
      </c>
      <c r="T118" s="2111">
        <v>560</v>
      </c>
      <c r="U118" s="2122">
        <v>4192.2652340633449</v>
      </c>
      <c r="V118" s="2117"/>
      <c r="W118" s="2119">
        <v>560</v>
      </c>
      <c r="X118" s="2120">
        <v>266.96568280965545</v>
      </c>
      <c r="Z118" s="2121">
        <v>560</v>
      </c>
      <c r="AA118" s="2122">
        <v>2550.2424949040396</v>
      </c>
      <c r="AB118" s="2117"/>
      <c r="AC118" s="2119">
        <v>560</v>
      </c>
      <c r="AD118" s="2120">
        <v>208.90214598890717</v>
      </c>
      <c r="AF118" s="2137">
        <v>560</v>
      </c>
      <c r="AG118" s="2141">
        <f t="shared" si="2"/>
        <v>2324.8404930065317</v>
      </c>
      <c r="AH118" s="2139"/>
      <c r="AI118" s="2137">
        <v>560</v>
      </c>
      <c r="AJ118" s="2142">
        <f t="shared" si="3"/>
        <v>200.84284419197155</v>
      </c>
    </row>
    <row r="119" spans="2:36" x14ac:dyDescent="0.3">
      <c r="B119" s="2111">
        <v>565</v>
      </c>
      <c r="C119" s="2122">
        <v>1744.4752555870398</v>
      </c>
      <c r="D119" s="2113"/>
      <c r="E119" s="2114">
        <v>565</v>
      </c>
      <c r="F119" s="2120">
        <v>183.10983185161558</v>
      </c>
      <c r="H119" s="2111">
        <v>565</v>
      </c>
      <c r="I119" s="2122">
        <v>1252.6785720419173</v>
      </c>
      <c r="J119" s="2117"/>
      <c r="K119" s="2114">
        <v>565</v>
      </c>
      <c r="L119" s="2120">
        <v>158.98374064243362</v>
      </c>
      <c r="N119" s="2111">
        <v>565</v>
      </c>
      <c r="O119" s="2122">
        <v>1873.0565445904615</v>
      </c>
      <c r="P119" s="2117"/>
      <c r="Q119" s="2114">
        <v>565</v>
      </c>
      <c r="R119" s="2120">
        <v>183.9258599212491</v>
      </c>
      <c r="T119" s="2111">
        <v>565</v>
      </c>
      <c r="U119" s="2122">
        <v>4182.8729666097752</v>
      </c>
      <c r="V119" s="2117"/>
      <c r="W119" s="2119">
        <v>565</v>
      </c>
      <c r="X119" s="2120">
        <v>265.79280898378607</v>
      </c>
      <c r="Z119" s="2121">
        <v>565</v>
      </c>
      <c r="AA119" s="2122">
        <v>2554.8074549296284</v>
      </c>
      <c r="AB119" s="2117"/>
      <c r="AC119" s="2119">
        <v>565</v>
      </c>
      <c r="AD119" s="2120">
        <v>208.26080974158651</v>
      </c>
      <c r="AF119" s="2137">
        <v>565</v>
      </c>
      <c r="AG119" s="2141">
        <f t="shared" si="2"/>
        <v>2321.5781587517645</v>
      </c>
      <c r="AH119" s="2139"/>
      <c r="AI119" s="2137">
        <v>565</v>
      </c>
      <c r="AJ119" s="2142">
        <f t="shared" si="3"/>
        <v>200.01461022813416</v>
      </c>
    </row>
    <row r="120" spans="2:36" x14ac:dyDescent="0.3">
      <c r="B120" s="2111">
        <v>570</v>
      </c>
      <c r="C120" s="2122">
        <v>1739.7656111251761</v>
      </c>
      <c r="D120" s="2113"/>
      <c r="E120" s="2114">
        <v>570</v>
      </c>
      <c r="F120" s="2120">
        <v>182.26630755042694</v>
      </c>
      <c r="H120" s="2111">
        <v>570</v>
      </c>
      <c r="I120" s="2122">
        <v>1249.2763022409674</v>
      </c>
      <c r="J120" s="2117"/>
      <c r="K120" s="2114">
        <v>570</v>
      </c>
      <c r="L120" s="2120">
        <v>158.3188918408716</v>
      </c>
      <c r="N120" s="2111">
        <v>570</v>
      </c>
      <c r="O120" s="2122">
        <v>1869.8660284635182</v>
      </c>
      <c r="P120" s="2117"/>
      <c r="Q120" s="2114">
        <v>570</v>
      </c>
      <c r="R120" s="2120">
        <v>183.1478340244264</v>
      </c>
      <c r="T120" s="2111">
        <v>570</v>
      </c>
      <c r="U120" s="2122">
        <v>4173.5397026574165</v>
      </c>
      <c r="V120" s="2117"/>
      <c r="W120" s="2119">
        <v>570</v>
      </c>
      <c r="X120" s="2120">
        <v>264.63860756361447</v>
      </c>
      <c r="Z120" s="2121">
        <v>570</v>
      </c>
      <c r="AA120" s="2122">
        <v>2559.4105048767792</v>
      </c>
      <c r="AB120" s="2117"/>
      <c r="AC120" s="2119">
        <v>570</v>
      </c>
      <c r="AD120" s="2120">
        <v>207.63387321852338</v>
      </c>
      <c r="AF120" s="2137">
        <v>570</v>
      </c>
      <c r="AG120" s="2141">
        <f t="shared" si="2"/>
        <v>2318.3716298727713</v>
      </c>
      <c r="AH120" s="2139"/>
      <c r="AI120" s="2137">
        <v>570</v>
      </c>
      <c r="AJ120" s="2142">
        <f t="shared" si="3"/>
        <v>199.20110283957257</v>
      </c>
    </row>
    <row r="121" spans="2:36" x14ac:dyDescent="0.3">
      <c r="B121" s="2111">
        <v>575</v>
      </c>
      <c r="C121" s="2122">
        <v>1735.1185574652893</v>
      </c>
      <c r="D121" s="2113"/>
      <c r="E121" s="2114">
        <v>575</v>
      </c>
      <c r="F121" s="2120">
        <v>181.4371924162173</v>
      </c>
      <c r="H121" s="2111">
        <v>575</v>
      </c>
      <c r="I121" s="2122">
        <v>1245.9331547621318</v>
      </c>
      <c r="J121" s="2117"/>
      <c r="K121" s="2114">
        <v>575</v>
      </c>
      <c r="L121" s="2120">
        <v>157.66560562716268</v>
      </c>
      <c r="N121" s="2111">
        <v>575</v>
      </c>
      <c r="O121" s="2122">
        <v>1866.7309995735657</v>
      </c>
      <c r="P121" s="2117"/>
      <c r="Q121" s="2114">
        <v>575</v>
      </c>
      <c r="R121" s="2120">
        <v>182.38333901276579</v>
      </c>
      <c r="T121" s="2111">
        <v>575</v>
      </c>
      <c r="U121" s="2122">
        <v>4164.2639029844968</v>
      </c>
      <c r="V121" s="2117"/>
      <c r="W121" s="2119">
        <v>575</v>
      </c>
      <c r="X121" s="2120">
        <v>263.50259144290391</v>
      </c>
      <c r="Z121" s="2121">
        <v>575</v>
      </c>
      <c r="AA121" s="2122">
        <v>2564.0506510953628</v>
      </c>
      <c r="AB121" s="2117"/>
      <c r="AC121" s="2119">
        <v>575</v>
      </c>
      <c r="AD121" s="2120">
        <v>207.02096077473672</v>
      </c>
      <c r="AF121" s="2137">
        <v>575</v>
      </c>
      <c r="AG121" s="2141">
        <f t="shared" si="2"/>
        <v>2315.2194531761693</v>
      </c>
      <c r="AH121" s="2139"/>
      <c r="AI121" s="2137">
        <v>575</v>
      </c>
      <c r="AJ121" s="2142">
        <f t="shared" si="3"/>
        <v>198.40193785475725</v>
      </c>
    </row>
    <row r="122" spans="2:36" x14ac:dyDescent="0.3">
      <c r="B122" s="2111">
        <v>580</v>
      </c>
      <c r="C122" s="2122">
        <v>1730.5324878693489</v>
      </c>
      <c r="D122" s="2113"/>
      <c r="E122" s="2114">
        <v>580</v>
      </c>
      <c r="F122" s="2120">
        <v>180.62211379811689</v>
      </c>
      <c r="H122" s="2111">
        <v>580</v>
      </c>
      <c r="I122" s="2122">
        <v>1242.6476011938735</v>
      </c>
      <c r="J122" s="2117"/>
      <c r="K122" s="2114">
        <v>580</v>
      </c>
      <c r="L122" s="2120">
        <v>157.02358296886277</v>
      </c>
      <c r="N122" s="2111">
        <v>580</v>
      </c>
      <c r="O122" s="2122">
        <v>1863.6500229058543</v>
      </c>
      <c r="P122" s="2117"/>
      <c r="Q122" s="2114">
        <v>580</v>
      </c>
      <c r="R122" s="2120">
        <v>181.63202494958202</v>
      </c>
      <c r="T122" s="2111">
        <v>580</v>
      </c>
      <c r="U122" s="2122">
        <v>4155.0440814458552</v>
      </c>
      <c r="V122" s="2117"/>
      <c r="W122" s="2119">
        <v>580</v>
      </c>
      <c r="X122" s="2120">
        <v>262.38429031218641</v>
      </c>
      <c r="Z122" s="2121">
        <v>580</v>
      </c>
      <c r="AA122" s="2122">
        <v>2568.7269341990491</v>
      </c>
      <c r="AB122" s="2117"/>
      <c r="AC122" s="2119">
        <v>580</v>
      </c>
      <c r="AD122" s="2120">
        <v>206.42170971852099</v>
      </c>
      <c r="AF122" s="2137">
        <v>580</v>
      </c>
      <c r="AG122" s="2141">
        <f t="shared" si="2"/>
        <v>2312.1202255227963</v>
      </c>
      <c r="AH122" s="2139"/>
      <c r="AI122" s="2137">
        <v>580</v>
      </c>
      <c r="AJ122" s="2142">
        <f t="shared" si="3"/>
        <v>197.61674434945382</v>
      </c>
    </row>
    <row r="123" spans="2:36" x14ac:dyDescent="0.3">
      <c r="B123" s="2111">
        <v>585</v>
      </c>
      <c r="C123" s="2122">
        <v>1726.0058502748946</v>
      </c>
      <c r="D123" s="2113"/>
      <c r="E123" s="2114">
        <v>585</v>
      </c>
      <c r="F123" s="2120">
        <v>179.8207117854561</v>
      </c>
      <c r="H123" s="2111">
        <v>585</v>
      </c>
      <c r="I123" s="2122">
        <v>1239.4181653649484</v>
      </c>
      <c r="J123" s="2117"/>
      <c r="K123" s="2114">
        <v>585</v>
      </c>
      <c r="L123" s="2120">
        <v>156.39253505685824</v>
      </c>
      <c r="N123" s="2111">
        <v>585</v>
      </c>
      <c r="O123" s="2122">
        <v>1860.6217125059661</v>
      </c>
      <c r="P123" s="2117"/>
      <c r="Q123" s="2114">
        <v>585</v>
      </c>
      <c r="R123" s="2120">
        <v>180.89355386183729</v>
      </c>
      <c r="T123" s="2111">
        <v>585</v>
      </c>
      <c r="U123" s="2122">
        <v>4145.8788027047185</v>
      </c>
      <c r="V123" s="2117"/>
      <c r="W123" s="2119">
        <v>585</v>
      </c>
      <c r="X123" s="2120">
        <v>261.28324994094874</v>
      </c>
      <c r="Z123" s="2121">
        <v>585</v>
      </c>
      <c r="AA123" s="2122">
        <v>2573.4384276010405</v>
      </c>
      <c r="AB123" s="2117"/>
      <c r="AC123" s="2119">
        <v>585</v>
      </c>
      <c r="AD123" s="2120">
        <v>205.83576975788756</v>
      </c>
      <c r="AF123" s="2137">
        <v>585</v>
      </c>
      <c r="AG123" s="2141">
        <f t="shared" si="2"/>
        <v>2309.0725916903134</v>
      </c>
      <c r="AH123" s="2139"/>
      <c r="AI123" s="2137">
        <v>585</v>
      </c>
      <c r="AJ123" s="2142">
        <f t="shared" si="3"/>
        <v>196.84516408059758</v>
      </c>
    </row>
    <row r="124" spans="2:36" x14ac:dyDescent="0.3">
      <c r="B124" s="2111">
        <v>590</v>
      </c>
      <c r="C124" s="2122">
        <v>1721.5371449858394</v>
      </c>
      <c r="D124" s="2113"/>
      <c r="E124" s="2114">
        <v>590</v>
      </c>
      <c r="F124" s="2120">
        <v>179.03263866792744</v>
      </c>
      <c r="H124" s="2111">
        <v>590</v>
      </c>
      <c r="I124" s="2122">
        <v>1236.243421131222</v>
      </c>
      <c r="J124" s="2117"/>
      <c r="K124" s="2114">
        <v>590</v>
      </c>
      <c r="L124" s="2120">
        <v>155.77218287217613</v>
      </c>
      <c r="N124" s="2111">
        <v>590</v>
      </c>
      <c r="O124" s="2122">
        <v>1857.6447294009915</v>
      </c>
      <c r="P124" s="2117"/>
      <c r="Q124" s="2114">
        <v>590</v>
      </c>
      <c r="R124" s="2120">
        <v>180.16759923320683</v>
      </c>
      <c r="T124" s="2111">
        <v>590</v>
      </c>
      <c r="U124" s="2122">
        <v>4136.7666800797942</v>
      </c>
      <c r="V124" s="2117"/>
      <c r="W124" s="2119">
        <v>590</v>
      </c>
      <c r="X124" s="2120">
        <v>260.19903149632302</v>
      </c>
      <c r="Z124" s="2121">
        <v>590</v>
      </c>
      <c r="AA124" s="2122">
        <v>2578.1842361242616</v>
      </c>
      <c r="AB124" s="2117"/>
      <c r="AC124" s="2119">
        <v>590</v>
      </c>
      <c r="AD124" s="2120">
        <v>205.26280247515157</v>
      </c>
      <c r="AF124" s="2137">
        <v>590</v>
      </c>
      <c r="AG124" s="2141">
        <f t="shared" si="2"/>
        <v>2306.0752423444219</v>
      </c>
      <c r="AH124" s="2139"/>
      <c r="AI124" s="2137">
        <v>590</v>
      </c>
      <c r="AJ124" s="2142">
        <f t="shared" si="3"/>
        <v>196.08685094895699</v>
      </c>
    </row>
    <row r="125" spans="2:36" x14ac:dyDescent="0.3">
      <c r="B125" s="2111">
        <v>595</v>
      </c>
      <c r="C125" s="2122">
        <v>1717.1249224794221</v>
      </c>
      <c r="D125" s="2113"/>
      <c r="E125" s="2114">
        <v>595</v>
      </c>
      <c r="F125" s="2120">
        <v>178.25755842296405</v>
      </c>
      <c r="H125" s="2111">
        <v>595</v>
      </c>
      <c r="I125" s="2122">
        <v>1233.1086814682026</v>
      </c>
      <c r="J125" s="2117"/>
      <c r="K125" s="2114">
        <v>595</v>
      </c>
      <c r="L125" s="2120">
        <v>155.15962879446431</v>
      </c>
      <c r="N125" s="2111">
        <v>595</v>
      </c>
      <c r="O125" s="2122">
        <v>1854.7177796255128</v>
      </c>
      <c r="P125" s="2117"/>
      <c r="Q125" s="2114">
        <v>595</v>
      </c>
      <c r="R125" s="2120">
        <v>179.45384552270471</v>
      </c>
      <c r="T125" s="2111">
        <v>595</v>
      </c>
      <c r="U125" s="2122">
        <v>4127.706373500926</v>
      </c>
      <c r="V125" s="2117"/>
      <c r="W125" s="2119">
        <v>595</v>
      </c>
      <c r="X125" s="2120">
        <v>259.13121089612588</v>
      </c>
      <c r="Z125" s="2121">
        <v>595</v>
      </c>
      <c r="AA125" s="2122">
        <v>2582.9634946816232</v>
      </c>
      <c r="AB125" s="2117"/>
      <c r="AC125" s="2119">
        <v>595</v>
      </c>
      <c r="AD125" s="2120">
        <v>204.70248082801373</v>
      </c>
      <c r="AF125" s="2137">
        <v>595</v>
      </c>
      <c r="AG125" s="2141">
        <f t="shared" si="2"/>
        <v>2303.1242503511371</v>
      </c>
      <c r="AH125" s="2139"/>
      <c r="AI125" s="2137">
        <v>595</v>
      </c>
      <c r="AJ125" s="2142">
        <f t="shared" si="3"/>
        <v>195.34094489285454</v>
      </c>
    </row>
    <row r="126" spans="2:36" x14ac:dyDescent="0.3">
      <c r="B126" s="2111">
        <v>600</v>
      </c>
      <c r="C126" s="2122">
        <v>1712.7677813225362</v>
      </c>
      <c r="D126" s="2113"/>
      <c r="E126" s="2114">
        <v>600</v>
      </c>
      <c r="F126" s="2120">
        <v>177.49514622875208</v>
      </c>
      <c r="H126" s="2111">
        <v>600</v>
      </c>
      <c r="I126" s="2122">
        <v>1229.8298502881839</v>
      </c>
      <c r="J126" s="2117"/>
      <c r="K126" s="2114">
        <v>600</v>
      </c>
      <c r="L126" s="2120">
        <v>154.51852331115765</v>
      </c>
      <c r="N126" s="2111">
        <v>600</v>
      </c>
      <c r="O126" s="2122">
        <v>1851.8396123462917</v>
      </c>
      <c r="P126" s="2117"/>
      <c r="Q126" s="2114">
        <v>600</v>
      </c>
      <c r="R126" s="2120">
        <v>178.75198770737757</v>
      </c>
      <c r="T126" s="2111">
        <v>600</v>
      </c>
      <c r="U126" s="2122">
        <v>4118.6965875669603</v>
      </c>
      <c r="V126" s="2117"/>
      <c r="W126" s="2119">
        <v>600</v>
      </c>
      <c r="X126" s="2120">
        <v>258.07937819424649</v>
      </c>
      <c r="Z126" s="2121">
        <v>600</v>
      </c>
      <c r="AA126" s="2122">
        <v>2587.7753670222714</v>
      </c>
      <c r="AB126" s="2117"/>
      <c r="AC126" s="2119">
        <v>600</v>
      </c>
      <c r="AD126" s="2120">
        <v>204.15448867558359</v>
      </c>
      <c r="AF126" s="2137">
        <v>600</v>
      </c>
      <c r="AG126" s="2141">
        <f t="shared" si="2"/>
        <v>2300.1818397092488</v>
      </c>
      <c r="AH126" s="2139"/>
      <c r="AI126" s="2137">
        <v>600</v>
      </c>
      <c r="AJ126" s="2142">
        <f t="shared" si="3"/>
        <v>194.59990482342349</v>
      </c>
    </row>
    <row r="127" spans="2:36" x14ac:dyDescent="0.3">
      <c r="B127" s="2111">
        <v>605</v>
      </c>
      <c r="C127" s="2122">
        <v>1708.464366191133</v>
      </c>
      <c r="D127" s="2113"/>
      <c r="E127" s="2114">
        <v>605</v>
      </c>
      <c r="F127" s="2120">
        <v>176.74508800138864</v>
      </c>
      <c r="H127" s="2111">
        <v>605</v>
      </c>
      <c r="I127" s="2122">
        <v>1226.6051727865201</v>
      </c>
      <c r="J127" s="2117"/>
      <c r="K127" s="2114">
        <v>605</v>
      </c>
      <c r="L127" s="2120">
        <v>153.88801461269898</v>
      </c>
      <c r="N127" s="2111">
        <v>605</v>
      </c>
      <c r="O127" s="2122">
        <v>1849.0090180799505</v>
      </c>
      <c r="P127" s="2117"/>
      <c r="Q127" s="2114">
        <v>605</v>
      </c>
      <c r="R127" s="2120">
        <v>178.06173084767585</v>
      </c>
      <c r="T127" s="2111">
        <v>605</v>
      </c>
      <c r="U127" s="2122">
        <v>4109.736069699924</v>
      </c>
      <c r="V127" s="2117"/>
      <c r="W127" s="2119">
        <v>605</v>
      </c>
      <c r="X127" s="2120">
        <v>257.04313699651135</v>
      </c>
      <c r="Z127" s="2121">
        <v>605</v>
      </c>
      <c r="AA127" s="2122">
        <v>2592.619044540008</v>
      </c>
      <c r="AB127" s="2117"/>
      <c r="AC127" s="2119">
        <v>605</v>
      </c>
      <c r="AD127" s="2120">
        <v>203.61852032790986</v>
      </c>
      <c r="AF127" s="2137">
        <v>605</v>
      </c>
      <c r="AG127" s="2141">
        <f t="shared" si="2"/>
        <v>2297.2867342595073</v>
      </c>
      <c r="AH127" s="2139"/>
      <c r="AI127" s="2137">
        <v>605</v>
      </c>
      <c r="AJ127" s="2142">
        <f t="shared" si="3"/>
        <v>193.87129815723694</v>
      </c>
    </row>
    <row r="128" spans="2:36" x14ac:dyDescent="0.3">
      <c r="B128" s="2111">
        <v>610</v>
      </c>
      <c r="C128" s="2122">
        <v>1704.213365986782</v>
      </c>
      <c r="D128" s="2113"/>
      <c r="E128" s="2114">
        <v>610</v>
      </c>
      <c r="F128" s="2120">
        <v>176.0070799548032</v>
      </c>
      <c r="H128" s="2111">
        <v>610</v>
      </c>
      <c r="I128" s="2122">
        <v>1223.4333178292295</v>
      </c>
      <c r="J128" s="2117"/>
      <c r="K128" s="2114">
        <v>610</v>
      </c>
      <c r="L128" s="2120">
        <v>153.26784212241182</v>
      </c>
      <c r="N128" s="2111">
        <v>610</v>
      </c>
      <c r="O128" s="2122">
        <v>1846.2248269983027</v>
      </c>
      <c r="P128" s="2117"/>
      <c r="Q128" s="2114">
        <v>610</v>
      </c>
      <c r="R128" s="2120">
        <v>177.38278967419859</v>
      </c>
      <c r="T128" s="2111">
        <v>610</v>
      </c>
      <c r="U128" s="2122">
        <v>4100.8236083899792</v>
      </c>
      <c r="V128" s="2117"/>
      <c r="W128" s="2119">
        <v>610</v>
      </c>
      <c r="X128" s="2120">
        <v>256.02210390527847</v>
      </c>
      <c r="Z128" s="2121">
        <v>610</v>
      </c>
      <c r="AA128" s="2122">
        <v>2597.4937451403171</v>
      </c>
      <c r="AB128" s="2117"/>
      <c r="AC128" s="2119">
        <v>610</v>
      </c>
      <c r="AD128" s="2120">
        <v>203.09428011766278</v>
      </c>
      <c r="AF128" s="2137">
        <v>610</v>
      </c>
      <c r="AG128" s="2141">
        <f t="shared" si="2"/>
        <v>2294.4377728689224</v>
      </c>
      <c r="AH128" s="2139"/>
      <c r="AI128" s="2137">
        <v>610</v>
      </c>
      <c r="AJ128" s="2142">
        <f t="shared" si="3"/>
        <v>193.15481915487098</v>
      </c>
    </row>
    <row r="129" spans="2:36" x14ac:dyDescent="0.3">
      <c r="B129" s="2111">
        <v>615</v>
      </c>
      <c r="C129" s="2122">
        <v>1700.0135120448815</v>
      </c>
      <c r="D129" s="2113"/>
      <c r="E129" s="2114">
        <v>615</v>
      </c>
      <c r="F129" s="2120">
        <v>175.28082818214835</v>
      </c>
      <c r="H129" s="2111">
        <v>615</v>
      </c>
      <c r="I129" s="2122">
        <v>1220.3129975608181</v>
      </c>
      <c r="J129" s="2117"/>
      <c r="K129" s="2114">
        <v>615</v>
      </c>
      <c r="L129" s="2120">
        <v>152.65775373765769</v>
      </c>
      <c r="N129" s="2111">
        <v>615</v>
      </c>
      <c r="O129" s="2122">
        <v>1843.4859073163566</v>
      </c>
      <c r="P129" s="2117"/>
      <c r="Q129" s="2114">
        <v>615</v>
      </c>
      <c r="R129" s="2120">
        <v>176.71488819459907</v>
      </c>
      <c r="T129" s="2111">
        <v>615</v>
      </c>
      <c r="U129" s="2122">
        <v>4091.9580315259745</v>
      </c>
      <c r="V129" s="2117"/>
      <c r="W129" s="2119">
        <v>615</v>
      </c>
      <c r="X129" s="2120">
        <v>255.01590799112</v>
      </c>
      <c r="Z129" s="2121">
        <v>615</v>
      </c>
      <c r="AA129" s="2122">
        <v>2602.3987121626456</v>
      </c>
      <c r="AB129" s="2117"/>
      <c r="AC129" s="2119">
        <v>615</v>
      </c>
      <c r="AD129" s="2120">
        <v>202.58148199270966</v>
      </c>
      <c r="AF129" s="2137">
        <v>615</v>
      </c>
      <c r="AG129" s="2141">
        <f t="shared" si="2"/>
        <v>2291.6338321221351</v>
      </c>
      <c r="AH129" s="2139"/>
      <c r="AI129" s="2137">
        <v>615</v>
      </c>
      <c r="AJ129" s="2142">
        <f t="shared" si="3"/>
        <v>192.45017201964694</v>
      </c>
    </row>
    <row r="130" spans="2:36" x14ac:dyDescent="0.3">
      <c r="B130" s="2111">
        <v>620</v>
      </c>
      <c r="C130" s="2122">
        <v>1695.8576914397834</v>
      </c>
      <c r="D130" s="2113"/>
      <c r="E130" s="2114">
        <v>620</v>
      </c>
      <c r="F130" s="2120">
        <v>174.56488619707048</v>
      </c>
      <c r="H130" s="2111">
        <v>620</v>
      </c>
      <c r="I130" s="2122">
        <v>1217.2429656594725</v>
      </c>
      <c r="J130" s="2117"/>
      <c r="K130" s="2114">
        <v>620</v>
      </c>
      <c r="L130" s="2120">
        <v>152.05750548814174</v>
      </c>
      <c r="N130" s="2111">
        <v>620</v>
      </c>
      <c r="O130" s="2122">
        <v>1840.7911637583143</v>
      </c>
      <c r="P130" s="2117"/>
      <c r="Q130" s="2114">
        <v>620</v>
      </c>
      <c r="R130" s="2120">
        <v>176.05775931950927</v>
      </c>
      <c r="T130" s="2111">
        <v>620</v>
      </c>
      <c r="U130" s="2122">
        <v>4083.1382048067981</v>
      </c>
      <c r="V130" s="2117"/>
      <c r="W130" s="2119">
        <v>620</v>
      </c>
      <c r="X130" s="2120">
        <v>254.02419029007498</v>
      </c>
      <c r="Z130" s="2121">
        <v>620</v>
      </c>
      <c r="AA130" s="2122">
        <v>2607.3332133548497</v>
      </c>
      <c r="AB130" s="2117"/>
      <c r="AC130" s="2119">
        <v>620</v>
      </c>
      <c r="AD130" s="2120">
        <v>202.07984912840604</v>
      </c>
      <c r="AF130" s="2137">
        <v>620</v>
      </c>
      <c r="AG130" s="2141">
        <f t="shared" si="2"/>
        <v>2288.8726478038434</v>
      </c>
      <c r="AH130" s="2139"/>
      <c r="AI130" s="2137">
        <v>620</v>
      </c>
      <c r="AJ130" s="2142">
        <f t="shared" si="3"/>
        <v>191.75683808464049</v>
      </c>
    </row>
    <row r="131" spans="2:36" x14ac:dyDescent="0.3">
      <c r="B131" s="2111">
        <v>625</v>
      </c>
      <c r="C131" s="2122">
        <v>1691.5635842528786</v>
      </c>
      <c r="D131" s="2113"/>
      <c r="E131" s="2114">
        <v>625</v>
      </c>
      <c r="F131" s="2120">
        <v>173.82321221274162</v>
      </c>
      <c r="H131" s="2111">
        <v>625</v>
      </c>
      <c r="I131" s="2122">
        <v>1214.2220156759904</v>
      </c>
      <c r="J131" s="2117"/>
      <c r="K131" s="2114">
        <v>625</v>
      </c>
      <c r="L131" s="2120">
        <v>151.46686121061785</v>
      </c>
      <c r="N131" s="2111">
        <v>625</v>
      </c>
      <c r="O131" s="2122">
        <v>1838.1395360971994</v>
      </c>
      <c r="P131" s="2117"/>
      <c r="Q131" s="2114">
        <v>625</v>
      </c>
      <c r="R131" s="2120">
        <v>175.41114450642078</v>
      </c>
      <c r="T131" s="2111">
        <v>625</v>
      </c>
      <c r="U131" s="2122">
        <v>4074.3630302289753</v>
      </c>
      <c r="V131" s="2117"/>
      <c r="W131" s="2119">
        <v>625</v>
      </c>
      <c r="X131" s="2120">
        <v>253.04660332502863</v>
      </c>
      <c r="Z131" s="2121">
        <v>625</v>
      </c>
      <c r="AA131" s="2122">
        <v>2612.2965398968508</v>
      </c>
      <c r="AB131" s="2117"/>
      <c r="AC131" s="2119">
        <v>625</v>
      </c>
      <c r="AD131" s="2120">
        <v>201.58911355849696</v>
      </c>
      <c r="AF131" s="2137">
        <v>625</v>
      </c>
      <c r="AG131" s="2141">
        <f t="shared" si="2"/>
        <v>2286.1169412303789</v>
      </c>
      <c r="AH131" s="2139"/>
      <c r="AI131" s="2137">
        <v>625</v>
      </c>
      <c r="AJ131" s="2142">
        <f t="shared" si="3"/>
        <v>191.06738696266115</v>
      </c>
    </row>
    <row r="132" spans="2:36" x14ac:dyDescent="0.3">
      <c r="B132" s="2111">
        <v>630</v>
      </c>
      <c r="C132" s="2122">
        <v>1687.3201172099148</v>
      </c>
      <c r="D132" s="2113"/>
      <c r="E132" s="2114">
        <v>630</v>
      </c>
      <c r="F132" s="2120">
        <v>173.09307278054658</v>
      </c>
      <c r="H132" s="2111">
        <v>630</v>
      </c>
      <c r="I132" s="2122">
        <v>1211.2489794518081</v>
      </c>
      <c r="J132" s="2117"/>
      <c r="K132" s="2114">
        <v>630</v>
      </c>
      <c r="L132" s="2120">
        <v>150.88559223908646</v>
      </c>
      <c r="N132" s="2111">
        <v>630</v>
      </c>
      <c r="O132" s="2122">
        <v>1835.5299977640393</v>
      </c>
      <c r="P132" s="2117"/>
      <c r="Q132" s="2114">
        <v>630</v>
      </c>
      <c r="R132" s="2120">
        <v>174.7747934205243</v>
      </c>
      <c r="T132" s="2111">
        <v>630</v>
      </c>
      <c r="U132" s="2122">
        <v>4065.6314446462798</v>
      </c>
      <c r="V132" s="2117"/>
      <c r="W132" s="2119">
        <v>630</v>
      </c>
      <c r="X132" s="2120">
        <v>252.0828106498852</v>
      </c>
      <c r="Z132" s="2121">
        <v>630</v>
      </c>
      <c r="AA132" s="2122">
        <v>2617.2880054707962</v>
      </c>
      <c r="AB132" s="2117"/>
      <c r="AC132" s="2119">
        <v>630</v>
      </c>
      <c r="AD132" s="2120">
        <v>201.10901582359168</v>
      </c>
      <c r="AF132" s="2137">
        <v>630</v>
      </c>
      <c r="AG132" s="2141">
        <f t="shared" si="2"/>
        <v>2283.4037089085678</v>
      </c>
      <c r="AH132" s="2139"/>
      <c r="AI132" s="2137">
        <v>630</v>
      </c>
      <c r="AJ132" s="2142">
        <f t="shared" si="3"/>
        <v>190.38905698272683</v>
      </c>
    </row>
    <row r="133" spans="2:36" x14ac:dyDescent="0.3">
      <c r="B133" s="2111">
        <v>635</v>
      </c>
      <c r="C133" s="2122">
        <v>1683.1261027937987</v>
      </c>
      <c r="D133" s="2113"/>
      <c r="E133" s="2114">
        <v>635</v>
      </c>
      <c r="F133" s="2120">
        <v>172.37419543075046</v>
      </c>
      <c r="H133" s="2111">
        <v>635</v>
      </c>
      <c r="I133" s="2122">
        <v>1208.3227256117486</v>
      </c>
      <c r="J133" s="2117"/>
      <c r="K133" s="2114">
        <v>635</v>
      </c>
      <c r="L133" s="2120">
        <v>150.31347710962643</v>
      </c>
      <c r="N133" s="2111">
        <v>635</v>
      </c>
      <c r="O133" s="2122">
        <v>1832.9615545227389</v>
      </c>
      <c r="P133" s="2117"/>
      <c r="Q133" s="2114">
        <v>635</v>
      </c>
      <c r="R133" s="2120">
        <v>174.148463611571</v>
      </c>
      <c r="T133" s="2111">
        <v>635</v>
      </c>
      <c r="U133" s="2122">
        <v>4056.942418397412</v>
      </c>
      <c r="V133" s="2117"/>
      <c r="W133" s="2119">
        <v>635</v>
      </c>
      <c r="X133" s="2120">
        <v>251.13248641527807</v>
      </c>
      <c r="Z133" s="2121">
        <v>635</v>
      </c>
      <c r="AA133" s="2122">
        <v>2622.3069453751455</v>
      </c>
      <c r="AB133" s="2117"/>
      <c r="AC133" s="2119">
        <v>635</v>
      </c>
      <c r="AD133" s="2120">
        <v>200.63930463624911</v>
      </c>
      <c r="AF133" s="2137">
        <v>635</v>
      </c>
      <c r="AG133" s="2141">
        <f t="shared" si="2"/>
        <v>2280.7319493401687</v>
      </c>
      <c r="AH133" s="2139"/>
      <c r="AI133" s="2137">
        <v>635</v>
      </c>
      <c r="AJ133" s="2142">
        <f t="shared" si="3"/>
        <v>189.72158544069501</v>
      </c>
    </row>
    <row r="134" spans="2:36" x14ac:dyDescent="0.3">
      <c r="B134" s="2111">
        <v>640</v>
      </c>
      <c r="C134" s="2122">
        <v>1678.9803904276223</v>
      </c>
      <c r="D134" s="2113"/>
      <c r="E134" s="2114">
        <v>640</v>
      </c>
      <c r="F134" s="2120">
        <v>171.66631620829668</v>
      </c>
      <c r="H134" s="2111">
        <v>640</v>
      </c>
      <c r="I134" s="2122">
        <v>1205.4421581274166</v>
      </c>
      <c r="J134" s="2117"/>
      <c r="K134" s="2114">
        <v>640</v>
      </c>
      <c r="L134" s="2120">
        <v>149.75030127906425</v>
      </c>
      <c r="N134" s="2111">
        <v>640</v>
      </c>
      <c r="O134" s="2122">
        <v>1830.4332432070853</v>
      </c>
      <c r="P134" s="2117"/>
      <c r="Q134" s="2114">
        <v>640</v>
      </c>
      <c r="R134" s="2120">
        <v>173.53192020588256</v>
      </c>
      <c r="T134" s="2111">
        <v>640</v>
      </c>
      <c r="U134" s="2122">
        <v>4048.2949539979859</v>
      </c>
      <c r="V134" s="2117"/>
      <c r="W134" s="2119">
        <v>640</v>
      </c>
      <c r="X134" s="2120">
        <v>250.19531495463099</v>
      </c>
      <c r="Z134" s="2121">
        <v>640</v>
      </c>
      <c r="AA134" s="2122">
        <v>2627.3527156802807</v>
      </c>
      <c r="AB134" s="2117"/>
      <c r="AC134" s="2119">
        <v>640</v>
      </c>
      <c r="AD134" s="2120">
        <v>200.17973656176119</v>
      </c>
      <c r="AF134" s="2137">
        <v>640</v>
      </c>
      <c r="AG134" s="2141">
        <f t="shared" si="2"/>
        <v>2278.1006922880779</v>
      </c>
      <c r="AH134" s="2139"/>
      <c r="AI134" s="2137">
        <v>640</v>
      </c>
      <c r="AJ134" s="2142">
        <f t="shared" si="3"/>
        <v>189.06471784192712</v>
      </c>
    </row>
    <row r="135" spans="2:36" x14ac:dyDescent="0.3">
      <c r="B135" s="2111">
        <v>645</v>
      </c>
      <c r="C135" s="2122">
        <v>1674.881865047467</v>
      </c>
      <c r="D135" s="2113"/>
      <c r="E135" s="2114">
        <v>645</v>
      </c>
      <c r="F135" s="2120">
        <v>170.96917934278193</v>
      </c>
      <c r="H135" s="2111">
        <v>645</v>
      </c>
      <c r="I135" s="2122">
        <v>1202.606214947403</v>
      </c>
      <c r="J135" s="2117"/>
      <c r="K135" s="2114">
        <v>645</v>
      </c>
      <c r="L135" s="2120">
        <v>149.19585685672783</v>
      </c>
      <c r="N135" s="2111">
        <v>645</v>
      </c>
      <c r="O135" s="2122">
        <v>1827.9441305164798</v>
      </c>
      <c r="P135" s="2117"/>
      <c r="Q135" s="2114">
        <v>645</v>
      </c>
      <c r="R135" s="2120">
        <v>172.92493561268537</v>
      </c>
      <c r="T135" s="2111">
        <v>645</v>
      </c>
      <c r="U135" s="2122">
        <v>4039.688084893367</v>
      </c>
      <c r="V135" s="2117"/>
      <c r="W135" s="2119">
        <v>645</v>
      </c>
      <c r="X135" s="2120">
        <v>249.2709903894806</v>
      </c>
      <c r="Z135" s="2121">
        <v>645</v>
      </c>
      <c r="AA135" s="2122">
        <v>2632.4246924233912</v>
      </c>
      <c r="AB135" s="2117"/>
      <c r="AC135" s="2119">
        <v>645</v>
      </c>
      <c r="AD135" s="2120">
        <v>199.73007571378187</v>
      </c>
      <c r="AF135" s="2137">
        <v>645</v>
      </c>
      <c r="AG135" s="2141">
        <f t="shared" si="2"/>
        <v>2275.5089975656215</v>
      </c>
      <c r="AH135" s="2139"/>
      <c r="AI135" s="2137">
        <v>645</v>
      </c>
      <c r="AJ135" s="2142">
        <f t="shared" si="3"/>
        <v>188.41820758309152</v>
      </c>
    </row>
    <row r="136" spans="2:36" x14ac:dyDescent="0.3">
      <c r="B136" s="2111">
        <v>650</v>
      </c>
      <c r="C136" s="2122">
        <v>1670.8294457409218</v>
      </c>
      <c r="D136" s="2113"/>
      <c r="E136" s="2114">
        <v>650</v>
      </c>
      <c r="F136" s="2120">
        <v>170.28253693366173</v>
      </c>
      <c r="H136" s="2111">
        <v>650</v>
      </c>
      <c r="I136" s="2122">
        <v>1199.813866690705</v>
      </c>
      <c r="J136" s="2117"/>
      <c r="K136" s="2114">
        <v>650</v>
      </c>
      <c r="L136" s="2120">
        <v>148.64994234858113</v>
      </c>
      <c r="N136" s="2111">
        <v>650</v>
      </c>
      <c r="O136" s="2122">
        <v>1825.4933118672682</v>
      </c>
      <c r="P136" s="2117"/>
      <c r="Q136" s="2114">
        <v>650</v>
      </c>
      <c r="R136" s="2120">
        <v>172.32728924399893</v>
      </c>
      <c r="T136" s="2111">
        <v>650</v>
      </c>
      <c r="U136" s="2122">
        <v>4031.1208742690496</v>
      </c>
      <c r="V136" s="2117"/>
      <c r="W136" s="2119">
        <v>650</v>
      </c>
      <c r="X136" s="2120">
        <v>248.35921625300713</v>
      </c>
      <c r="Z136" s="2121">
        <v>650</v>
      </c>
      <c r="AA136" s="2122">
        <v>2637.5222708405213</v>
      </c>
      <c r="AB136" s="2117"/>
      <c r="AC136" s="2119">
        <v>650</v>
      </c>
      <c r="AD136" s="2120">
        <v>199.29009346400753</v>
      </c>
      <c r="AF136" s="2137">
        <v>650</v>
      </c>
      <c r="AG136" s="2141">
        <f t="shared" ref="AG136:AG199" si="4">AVERAGE(C136,I136,O136,U136,AA136)</f>
        <v>2272.9559538816934</v>
      </c>
      <c r="AH136" s="2139"/>
      <c r="AI136" s="2137">
        <v>650</v>
      </c>
      <c r="AJ136" s="2142">
        <f t="shared" ref="AJ136:AJ199" si="5">AVERAGE(F136,L136,R136,X136,AD136)</f>
        <v>187.7818156486513</v>
      </c>
    </row>
    <row r="137" spans="2:36" x14ac:dyDescent="0.3">
      <c r="B137" s="2111">
        <v>655</v>
      </c>
      <c r="C137" s="2122">
        <v>1666.8220844478101</v>
      </c>
      <c r="D137" s="2113"/>
      <c r="E137" s="2114">
        <v>655</v>
      </c>
      <c r="F137" s="2120">
        <v>169.60614864987335</v>
      </c>
      <c r="H137" s="2111">
        <v>655</v>
      </c>
      <c r="I137" s="2122">
        <v>1197.0641153999791</v>
      </c>
      <c r="J137" s="2117"/>
      <c r="K137" s="2114">
        <v>655</v>
      </c>
      <c r="L137" s="2120">
        <v>148.11236241307793</v>
      </c>
      <c r="N137" s="2111">
        <v>655</v>
      </c>
      <c r="O137" s="2122">
        <v>1823.0799102966703</v>
      </c>
      <c r="P137" s="2117"/>
      <c r="Q137" s="2114">
        <v>655</v>
      </c>
      <c r="R137" s="2120">
        <v>171.73876724735351</v>
      </c>
      <c r="T137" s="2111">
        <v>655</v>
      </c>
      <c r="U137" s="2122">
        <v>4022.5924139155691</v>
      </c>
      <c r="V137" s="2117"/>
      <c r="W137" s="2119">
        <v>655</v>
      </c>
      <c r="X137" s="2120">
        <v>247.45970513081357</v>
      </c>
      <c r="Z137" s="2121">
        <v>655</v>
      </c>
      <c r="AA137" s="2122">
        <v>2642.6448646337963</v>
      </c>
      <c r="AB137" s="2117"/>
      <c r="AC137" s="2119">
        <v>655</v>
      </c>
      <c r="AD137" s="2120">
        <v>198.85956816515068</v>
      </c>
      <c r="AF137" s="2137">
        <v>655</v>
      </c>
      <c r="AG137" s="2141">
        <f t="shared" si="4"/>
        <v>2270.4406777387649</v>
      </c>
      <c r="AH137" s="2139"/>
      <c r="AI137" s="2137">
        <v>655</v>
      </c>
      <c r="AJ137" s="2142">
        <f t="shared" si="5"/>
        <v>187.15531032125381</v>
      </c>
    </row>
    <row r="138" spans="2:36" x14ac:dyDescent="0.3">
      <c r="B138" s="2111">
        <v>660</v>
      </c>
      <c r="C138" s="2122">
        <v>1662.8587647198276</v>
      </c>
      <c r="D138" s="2113"/>
      <c r="E138" s="2114">
        <v>660</v>
      </c>
      <c r="F138" s="2120">
        <v>168.93978144311373</v>
      </c>
      <c r="H138" s="2111">
        <v>660</v>
      </c>
      <c r="I138" s="2122">
        <v>1194.3559933514582</v>
      </c>
      <c r="J138" s="2117"/>
      <c r="K138" s="2114">
        <v>660</v>
      </c>
      <c r="L138" s="2120">
        <v>147.5829276281128</v>
      </c>
      <c r="N138" s="2111">
        <v>660</v>
      </c>
      <c r="O138" s="2122">
        <v>1820.7030754165371</v>
      </c>
      <c r="P138" s="2117"/>
      <c r="Q138" s="2114">
        <v>660</v>
      </c>
      <c r="R138" s="2120">
        <v>171.15916225065743</v>
      </c>
      <c r="T138" s="2111">
        <v>660</v>
      </c>
      <c r="U138" s="2122">
        <v>4014.1018231449525</v>
      </c>
      <c r="V138" s="2117"/>
      <c r="W138" s="2119">
        <v>660</v>
      </c>
      <c r="X138" s="2120">
        <v>246.57217831803041</v>
      </c>
      <c r="Z138" s="2121">
        <v>660</v>
      </c>
      <c r="AA138" s="2122">
        <v>2647.7919052719412</v>
      </c>
      <c r="AB138" s="2117"/>
      <c r="AC138" s="2119">
        <v>660</v>
      </c>
      <c r="AD138" s="2120">
        <v>198.43828488650917</v>
      </c>
      <c r="AF138" s="2137">
        <v>660</v>
      </c>
      <c r="AG138" s="2141">
        <f t="shared" si="4"/>
        <v>2267.9623123809433</v>
      </c>
      <c r="AH138" s="2139"/>
      <c r="AI138" s="2137">
        <v>660</v>
      </c>
      <c r="AJ138" s="2142">
        <f t="shared" si="5"/>
        <v>186.53846690528471</v>
      </c>
    </row>
    <row r="139" spans="2:36" x14ac:dyDescent="0.3">
      <c r="B139" s="2111">
        <v>665</v>
      </c>
      <c r="C139" s="2122">
        <v>1658.9385005359979</v>
      </c>
      <c r="D139" s="2113"/>
      <c r="E139" s="2114">
        <v>665</v>
      </c>
      <c r="F139" s="2120">
        <v>168.28320927405173</v>
      </c>
      <c r="H139" s="2111">
        <v>665</v>
      </c>
      <c r="I139" s="2122">
        <v>1191.688561918548</v>
      </c>
      <c r="J139" s="2117"/>
      <c r="K139" s="2114">
        <v>665</v>
      </c>
      <c r="L139" s="2120">
        <v>147.06145426848533</v>
      </c>
      <c r="N139" s="2111">
        <v>665</v>
      </c>
      <c r="O139" s="2122">
        <v>1818.3619824142997</v>
      </c>
      <c r="P139" s="2117"/>
      <c r="Q139" s="2114">
        <v>665</v>
      </c>
      <c r="R139" s="2120">
        <v>170.58827311857314</v>
      </c>
      <c r="T139" s="2111">
        <v>665</v>
      </c>
      <c r="U139" s="2122">
        <v>4005.6482477560767</v>
      </c>
      <c r="V139" s="2117"/>
      <c r="W139" s="2119">
        <v>665</v>
      </c>
      <c r="X139" s="2120">
        <v>245.69636549188837</v>
      </c>
      <c r="Z139" s="2121">
        <v>665</v>
      </c>
      <c r="AA139" s="2122">
        <v>2652.9628413223618</v>
      </c>
      <c r="AB139" s="2117"/>
      <c r="AC139" s="2119">
        <v>665</v>
      </c>
      <c r="AD139" s="2120">
        <v>198.02603516146135</v>
      </c>
      <c r="AF139" s="2137">
        <v>665</v>
      </c>
      <c r="AG139" s="2141">
        <f t="shared" si="4"/>
        <v>2265.520026789457</v>
      </c>
      <c r="AH139" s="2139"/>
      <c r="AI139" s="2137">
        <v>665</v>
      </c>
      <c r="AJ139" s="2142">
        <f t="shared" si="5"/>
        <v>185.931067462892</v>
      </c>
    </row>
    <row r="140" spans="2:36" x14ac:dyDescent="0.3">
      <c r="B140" s="2111">
        <v>670</v>
      </c>
      <c r="C140" s="2122">
        <v>1655.0603351710477</v>
      </c>
      <c r="D140" s="2113"/>
      <c r="E140" s="2114">
        <v>670</v>
      </c>
      <c r="F140" s="2120">
        <v>167.63621285079836</v>
      </c>
      <c r="H140" s="2111">
        <v>670</v>
      </c>
      <c r="I140" s="2122">
        <v>1189.0609104863045</v>
      </c>
      <c r="J140" s="2117"/>
      <c r="K140" s="2114">
        <v>670</v>
      </c>
      <c r="L140" s="2120">
        <v>146.54776409332993</v>
      </c>
      <c r="N140" s="2111">
        <v>670</v>
      </c>
      <c r="O140" s="2122">
        <v>1816.055831098663</v>
      </c>
      <c r="P140" s="2117"/>
      <c r="Q140" s="2114">
        <v>670</v>
      </c>
      <c r="R140" s="2120">
        <v>170.02590471980358</v>
      </c>
      <c r="T140" s="2111">
        <v>670</v>
      </c>
      <c r="U140" s="2122">
        <v>3997.2308590463681</v>
      </c>
      <c r="V140" s="2117"/>
      <c r="W140" s="2119">
        <v>670</v>
      </c>
      <c r="X140" s="2120">
        <v>244.83200439895538</v>
      </c>
      <c r="Z140" s="2121">
        <v>670</v>
      </c>
      <c r="AA140" s="2122">
        <v>2658.1571378131412</v>
      </c>
      <c r="AB140" s="2117"/>
      <c r="AC140" s="2119">
        <v>670</v>
      </c>
      <c r="AD140" s="2120">
        <v>197.62261674626976</v>
      </c>
      <c r="AF140" s="2137">
        <v>670</v>
      </c>
      <c r="AG140" s="2141">
        <f t="shared" si="4"/>
        <v>2263.1130147231052</v>
      </c>
      <c r="AH140" s="2139"/>
      <c r="AI140" s="2137">
        <v>670</v>
      </c>
      <c r="AJ140" s="2142">
        <f t="shared" si="5"/>
        <v>185.33290056183139</v>
      </c>
    </row>
    <row r="141" spans="2:36" x14ac:dyDescent="0.3">
      <c r="B141" s="2111">
        <v>675</v>
      </c>
      <c r="C141" s="2122">
        <v>1651.2233401139385</v>
      </c>
      <c r="D141" s="2113"/>
      <c r="E141" s="2114">
        <v>675</v>
      </c>
      <c r="F141" s="2120">
        <v>166.99857937900222</v>
      </c>
      <c r="H141" s="2111">
        <v>675</v>
      </c>
      <c r="I141" s="2122">
        <v>1186.4721554141456</v>
      </c>
      <c r="J141" s="2117"/>
      <c r="K141" s="2114">
        <v>675</v>
      </c>
      <c r="L141" s="2120">
        <v>146.04168414299167</v>
      </c>
      <c r="N141" s="2111">
        <v>675</v>
      </c>
      <c r="O141" s="2122">
        <v>1813.783844987702</v>
      </c>
      <c r="P141" s="2117"/>
      <c r="Q141" s="2114">
        <v>675</v>
      </c>
      <c r="R141" s="2120">
        <v>169.47186770471944</v>
      </c>
      <c r="T141" s="2111">
        <v>675</v>
      </c>
      <c r="U141" s="2122">
        <v>3988.8488528674038</v>
      </c>
      <c r="V141" s="2117"/>
      <c r="W141" s="2119">
        <v>675</v>
      </c>
      <c r="X141" s="2120">
        <v>243.97884055627154</v>
      </c>
      <c r="Z141" s="2121">
        <v>675</v>
      </c>
      <c r="AA141" s="2122">
        <v>2663.3742756233855</v>
      </c>
      <c r="AB141" s="2117"/>
      <c r="AC141" s="2119">
        <v>675</v>
      </c>
      <c r="AD141" s="2120">
        <v>197.22783338960443</v>
      </c>
      <c r="AF141" s="2137">
        <v>675</v>
      </c>
      <c r="AG141" s="2141">
        <f t="shared" si="4"/>
        <v>2260.7404938013151</v>
      </c>
      <c r="AH141" s="2139"/>
      <c r="AI141" s="2137">
        <v>675</v>
      </c>
      <c r="AJ141" s="2142">
        <f t="shared" si="5"/>
        <v>184.74376103451786</v>
      </c>
    </row>
    <row r="142" spans="2:36" x14ac:dyDescent="0.3">
      <c r="B142" s="2111">
        <v>680</v>
      </c>
      <c r="C142" s="2122">
        <v>1647.4266140340048</v>
      </c>
      <c r="D142" s="2113"/>
      <c r="E142" s="2114">
        <v>680</v>
      </c>
      <c r="F142" s="2120">
        <v>166.37010232296976</v>
      </c>
      <c r="H142" s="2111">
        <v>680</v>
      </c>
      <c r="I142" s="2122">
        <v>1183.921439044324</v>
      </c>
      <c r="J142" s="2117"/>
      <c r="K142" s="2114">
        <v>680</v>
      </c>
      <c r="L142" s="2120">
        <v>145.54304654486421</v>
      </c>
      <c r="N142" s="2111">
        <v>680</v>
      </c>
      <c r="O142" s="2122">
        <v>1811.5452704371967</v>
      </c>
      <c r="P142" s="2117"/>
      <c r="Q142" s="2114">
        <v>680</v>
      </c>
      <c r="R142" s="2120">
        <v>168.92597829279856</v>
      </c>
      <c r="T142" s="2111">
        <v>680</v>
      </c>
      <c r="U142" s="2122">
        <v>3980.5014487221797</v>
      </c>
      <c r="V142" s="2117"/>
      <c r="W142" s="2119">
        <v>680</v>
      </c>
      <c r="X142" s="2120">
        <v>243.13662696566919</v>
      </c>
      <c r="Z142" s="2121">
        <v>680</v>
      </c>
      <c r="AA142" s="2122">
        <v>2668.6137509004584</v>
      </c>
      <c r="AB142" s="2117"/>
      <c r="AC142" s="2119">
        <v>680</v>
      </c>
      <c r="AD142" s="2120">
        <v>196.8414946122333</v>
      </c>
      <c r="AF142" s="2137">
        <v>680</v>
      </c>
      <c r="AG142" s="2141">
        <f t="shared" si="4"/>
        <v>2258.4017046276326</v>
      </c>
      <c r="AH142" s="2139"/>
      <c r="AI142" s="2137">
        <v>680</v>
      </c>
      <c r="AJ142" s="2142">
        <f t="shared" si="5"/>
        <v>184.16344974770701</v>
      </c>
    </row>
    <row r="143" spans="2:36" x14ac:dyDescent="0.3">
      <c r="B143" s="2111">
        <v>685</v>
      </c>
      <c r="C143" s="2122">
        <v>1643.6692817922515</v>
      </c>
      <c r="D143" s="2113"/>
      <c r="E143" s="2114">
        <v>685</v>
      </c>
      <c r="F143" s="2120">
        <v>165.75058117724583</v>
      </c>
      <c r="H143" s="2111">
        <v>685</v>
      </c>
      <c r="I143" s="2122">
        <v>1181.4079287538152</v>
      </c>
      <c r="J143" s="2117"/>
      <c r="K143" s="2114">
        <v>685</v>
      </c>
      <c r="L143" s="2120">
        <v>145.0516883277314</v>
      </c>
      <c r="N143" s="2111">
        <v>685</v>
      </c>
      <c r="O143" s="2122">
        <v>1809.3393758071365</v>
      </c>
      <c r="P143" s="2117"/>
      <c r="Q143" s="2114">
        <v>685</v>
      </c>
      <c r="R143" s="2120">
        <v>168.38805806937262</v>
      </c>
      <c r="T143" s="2111">
        <v>685</v>
      </c>
      <c r="U143" s="2122">
        <v>3972.1878889019267</v>
      </c>
      <c r="V143" s="2117"/>
      <c r="W143" s="2119">
        <v>685</v>
      </c>
      <c r="X143" s="2120">
        <v>242.30512384060634</v>
      </c>
      <c r="Z143" s="2121">
        <v>685</v>
      </c>
      <c r="AA143" s="2122">
        <v>2673.8750745027501</v>
      </c>
      <c r="AB143" s="2117"/>
      <c r="AC143" s="2119">
        <v>685</v>
      </c>
      <c r="AD143" s="2120">
        <v>196.46341549636179</v>
      </c>
      <c r="AF143" s="2137">
        <v>685</v>
      </c>
      <c r="AG143" s="2141">
        <f t="shared" si="4"/>
        <v>2256.0959099515758</v>
      </c>
      <c r="AH143" s="2139"/>
      <c r="AI143" s="2137">
        <v>685</v>
      </c>
      <c r="AJ143" s="2142">
        <f t="shared" si="5"/>
        <v>183.5917733822636</v>
      </c>
    </row>
    <row r="144" spans="2:36" x14ac:dyDescent="0.3">
      <c r="B144" s="2111">
        <v>690</v>
      </c>
      <c r="C144" s="2122">
        <v>1641.4460691357494</v>
      </c>
      <c r="D144" s="2113"/>
      <c r="E144" s="2114">
        <v>690</v>
      </c>
      <c r="F144" s="2120">
        <v>172.12157923995855</v>
      </c>
      <c r="H144" s="2111">
        <v>690</v>
      </c>
      <c r="I144" s="2122">
        <v>1178.9308160474231</v>
      </c>
      <c r="J144" s="2117"/>
      <c r="K144" s="2114">
        <v>690</v>
      </c>
      <c r="L144" s="2120">
        <v>144.56745124418012</v>
      </c>
      <c r="N144" s="2111">
        <v>690</v>
      </c>
      <c r="O144" s="2122">
        <v>1807.041247888096</v>
      </c>
      <c r="P144" s="2117"/>
      <c r="Q144" s="2114">
        <v>690</v>
      </c>
      <c r="R144" s="2120">
        <v>167.83340849296223</v>
      </c>
      <c r="T144" s="2111">
        <v>690</v>
      </c>
      <c r="U144" s="2122">
        <v>3963.9074376604476</v>
      </c>
      <c r="V144" s="2117"/>
      <c r="W144" s="2119">
        <v>690</v>
      </c>
      <c r="X144" s="2120">
        <v>241.4840983448762</v>
      </c>
      <c r="Z144" s="2121">
        <v>690</v>
      </c>
      <c r="AA144" s="2122">
        <v>2679.1577714666651</v>
      </c>
      <c r="AB144" s="2117"/>
      <c r="AC144" s="2119">
        <v>690</v>
      </c>
      <c r="AD144" s="2120">
        <v>196.09341648413061</v>
      </c>
      <c r="AF144" s="2137">
        <v>690</v>
      </c>
      <c r="AG144" s="2141">
        <f t="shared" si="4"/>
        <v>2254.0966684396763</v>
      </c>
      <c r="AH144" s="2139"/>
      <c r="AI144" s="2137">
        <v>690</v>
      </c>
      <c r="AJ144" s="2142">
        <f t="shared" si="5"/>
        <v>184.41999076122156</v>
      </c>
    </row>
    <row r="145" spans="2:36" x14ac:dyDescent="0.3">
      <c r="B145" s="2111">
        <v>695</v>
      </c>
      <c r="C145" s="2122">
        <v>1639.6450992179005</v>
      </c>
      <c r="D145" s="2113"/>
      <c r="E145" s="2114">
        <v>695</v>
      </c>
      <c r="F145" s="2120">
        <v>171.51836998910338</v>
      </c>
      <c r="H145" s="2111">
        <v>695</v>
      </c>
      <c r="I145" s="2122">
        <v>1176.4893156900321</v>
      </c>
      <c r="J145" s="2117"/>
      <c r="K145" s="2114">
        <v>695</v>
      </c>
      <c r="L145" s="2120">
        <v>144.09018160068007</v>
      </c>
      <c r="N145" s="2111">
        <v>695</v>
      </c>
      <c r="O145" s="2122">
        <v>1804.7427286889329</v>
      </c>
      <c r="P145" s="2117"/>
      <c r="Q145" s="2114">
        <v>695</v>
      </c>
      <c r="R145" s="2120">
        <v>167.28013283647354</v>
      </c>
      <c r="T145" s="2111">
        <v>695</v>
      </c>
      <c r="U145" s="2122">
        <v>3955.6593804241074</v>
      </c>
      <c r="V145" s="2117"/>
      <c r="W145" s="2119">
        <v>695</v>
      </c>
      <c r="X145" s="2120">
        <v>240.67332434259305</v>
      </c>
      <c r="Z145" s="2121">
        <v>695</v>
      </c>
      <c r="AA145" s="2122">
        <v>2684.4613804966375</v>
      </c>
      <c r="AB145" s="2117"/>
      <c r="AC145" s="2119">
        <v>695</v>
      </c>
      <c r="AD145" s="2120">
        <v>195.7313231848143</v>
      </c>
      <c r="AF145" s="2137">
        <v>695</v>
      </c>
      <c r="AG145" s="2141">
        <f t="shared" si="4"/>
        <v>2252.199580903522</v>
      </c>
      <c r="AH145" s="2139"/>
      <c r="AI145" s="2137">
        <v>695</v>
      </c>
      <c r="AJ145" s="2142">
        <f t="shared" si="5"/>
        <v>183.85866639073288</v>
      </c>
    </row>
    <row r="146" spans="2:36" x14ac:dyDescent="0.3">
      <c r="B146" s="2111">
        <v>700</v>
      </c>
      <c r="C146" s="2122">
        <v>1637.8810466364127</v>
      </c>
      <c r="D146" s="2113"/>
      <c r="E146" s="2114">
        <v>700</v>
      </c>
      <c r="F146" s="2120">
        <v>170.92408612423577</v>
      </c>
      <c r="H146" s="2111">
        <v>700</v>
      </c>
      <c r="I146" s="2122">
        <v>1174.0826648760308</v>
      </c>
      <c r="J146" s="2117"/>
      <c r="K146" s="2114">
        <v>700</v>
      </c>
      <c r="L146" s="2120">
        <v>143.61973009494415</v>
      </c>
      <c r="N146" s="2111">
        <v>700</v>
      </c>
      <c r="O146" s="2122">
        <v>1802.4770454783279</v>
      </c>
      <c r="P146" s="2117"/>
      <c r="Q146" s="2114">
        <v>700</v>
      </c>
      <c r="R146" s="2120">
        <v>166.73476111793451</v>
      </c>
      <c r="T146" s="2111">
        <v>700</v>
      </c>
      <c r="U146" s="2122">
        <v>3947.4430230356479</v>
      </c>
      <c r="V146" s="2117"/>
      <c r="W146" s="2119">
        <v>700</v>
      </c>
      <c r="X146" s="2120">
        <v>239.8725821588983</v>
      </c>
      <c r="Z146" s="2121">
        <v>700</v>
      </c>
      <c r="AA146" s="2122">
        <v>2689.7854534769581</v>
      </c>
      <c r="AB146" s="2117"/>
      <c r="AC146" s="2119">
        <v>700</v>
      </c>
      <c r="AD146" s="2120">
        <v>195.37696619027861</v>
      </c>
      <c r="AF146" s="2137">
        <v>700</v>
      </c>
      <c r="AG146" s="2141">
        <f t="shared" si="4"/>
        <v>2250.3338467006752</v>
      </c>
      <c r="AH146" s="2139"/>
      <c r="AI146" s="2137">
        <v>700</v>
      </c>
      <c r="AJ146" s="2142">
        <f t="shared" si="5"/>
        <v>183.30562513725826</v>
      </c>
    </row>
    <row r="147" spans="2:36" x14ac:dyDescent="0.3">
      <c r="B147" s="2111">
        <v>705</v>
      </c>
      <c r="C147" s="2122">
        <v>1636.1531319390642</v>
      </c>
      <c r="D147" s="2113"/>
      <c r="E147" s="2114">
        <v>705</v>
      </c>
      <c r="F147" s="2120">
        <v>170.3385377435263</v>
      </c>
      <c r="H147" s="2111">
        <v>705</v>
      </c>
      <c r="I147" s="2122">
        <v>1171.710122434092</v>
      </c>
      <c r="J147" s="2117"/>
      <c r="K147" s="2114">
        <v>705</v>
      </c>
      <c r="L147" s="2120">
        <v>143.15595166021171</v>
      </c>
      <c r="N147" s="2111">
        <v>705</v>
      </c>
      <c r="O147" s="2122">
        <v>1800.2434996182283</v>
      </c>
      <c r="P147" s="2117"/>
      <c r="Q147" s="2114">
        <v>705</v>
      </c>
      <c r="R147" s="2120">
        <v>166.19712516845308</v>
      </c>
      <c r="T147" s="2111">
        <v>705</v>
      </c>
      <c r="U147" s="2122">
        <v>3939.2576910302214</v>
      </c>
      <c r="V147" s="2117"/>
      <c r="W147" s="2119">
        <v>705</v>
      </c>
      <c r="X147" s="2120">
        <v>239.0816583508423</v>
      </c>
      <c r="Z147" s="2121">
        <v>705</v>
      </c>
      <c r="AA147" s="2122">
        <v>2695.1295550044324</v>
      </c>
      <c r="AB147" s="2117"/>
      <c r="AC147" s="2119">
        <v>705</v>
      </c>
      <c r="AD147" s="2120">
        <v>195.03018089829428</v>
      </c>
      <c r="AF147" s="2137">
        <v>705</v>
      </c>
      <c r="AG147" s="2141">
        <f t="shared" si="4"/>
        <v>2248.4988000052076</v>
      </c>
      <c r="AH147" s="2139"/>
      <c r="AI147" s="2137">
        <v>705</v>
      </c>
      <c r="AJ147" s="2142">
        <f t="shared" si="5"/>
        <v>182.76069076426555</v>
      </c>
    </row>
    <row r="148" spans="2:36" x14ac:dyDescent="0.3">
      <c r="B148" s="2111">
        <v>710</v>
      </c>
      <c r="C148" s="2122">
        <v>1634.4605975241743</v>
      </c>
      <c r="D148" s="2113"/>
      <c r="E148" s="2114">
        <v>710</v>
      </c>
      <c r="F148" s="2120">
        <v>169.76154029449282</v>
      </c>
      <c r="H148" s="2111">
        <v>710</v>
      </c>
      <c r="I148" s="2122">
        <v>1169.3709680655331</v>
      </c>
      <c r="J148" s="2117"/>
      <c r="K148" s="2114">
        <v>710</v>
      </c>
      <c r="L148" s="2120">
        <v>142.69870531610928</v>
      </c>
      <c r="N148" s="2111">
        <v>710</v>
      </c>
      <c r="O148" s="2122">
        <v>1798.041412150525</v>
      </c>
      <c r="P148" s="2117"/>
      <c r="Q148" s="2114">
        <v>710</v>
      </c>
      <c r="R148" s="2120">
        <v>165.66706155628808</v>
      </c>
      <c r="T148" s="2111">
        <v>710</v>
      </c>
      <c r="U148" s="2122">
        <v>3931.1027289419894</v>
      </c>
      <c r="V148" s="2117"/>
      <c r="W148" s="2119">
        <v>710</v>
      </c>
      <c r="X148" s="2120">
        <v>238.30034548795459</v>
      </c>
      <c r="Z148" s="2121">
        <v>710</v>
      </c>
      <c r="AA148" s="2122">
        <v>2700.4932619407386</v>
      </c>
      <c r="AB148" s="2117"/>
      <c r="AC148" s="2119">
        <v>710</v>
      </c>
      <c r="AD148" s="2120">
        <v>194.69080734331448</v>
      </c>
      <c r="AF148" s="2137">
        <v>710</v>
      </c>
      <c r="AG148" s="2141">
        <f t="shared" si="4"/>
        <v>2246.6937937245921</v>
      </c>
      <c r="AH148" s="2139"/>
      <c r="AI148" s="2137">
        <v>710</v>
      </c>
      <c r="AJ148" s="2142">
        <f t="shared" si="5"/>
        <v>182.22369199963185</v>
      </c>
    </row>
    <row r="149" spans="2:36" x14ac:dyDescent="0.3">
      <c r="B149" s="2111">
        <v>715</v>
      </c>
      <c r="C149" s="2122">
        <v>1632.8027068791935</v>
      </c>
      <c r="D149" s="2113"/>
      <c r="E149" s="2114">
        <v>715</v>
      </c>
      <c r="F149" s="2120">
        <v>169.19291438696024</v>
      </c>
      <c r="H149" s="2111">
        <v>715</v>
      </c>
      <c r="I149" s="2122">
        <v>1167.0645016146384</v>
      </c>
      <c r="J149" s="2117"/>
      <c r="K149" s="2114">
        <v>715</v>
      </c>
      <c r="L149" s="2120">
        <v>142.24785402577064</v>
      </c>
      <c r="N149" s="2111">
        <v>715</v>
      </c>
      <c r="O149" s="2122">
        <v>1795.8701231089428</v>
      </c>
      <c r="P149" s="2117"/>
      <c r="Q149" s="2114">
        <v>715</v>
      </c>
      <c r="R149" s="2120">
        <v>165.14441142121618</v>
      </c>
      <c r="T149" s="2111">
        <v>715</v>
      </c>
      <c r="U149" s="2122">
        <v>3922.9774996398196</v>
      </c>
      <c r="V149" s="2117"/>
      <c r="W149" s="2119">
        <v>715</v>
      </c>
      <c r="X149" s="2120">
        <v>237.52844194201415</v>
      </c>
      <c r="Z149" s="2121">
        <v>715</v>
      </c>
      <c r="AA149" s="2122">
        <v>2705.8761629835931</v>
      </c>
      <c r="AB149" s="2117"/>
      <c r="AC149" s="2119">
        <v>715</v>
      </c>
      <c r="AD149" s="2120">
        <v>194.35869003435309</v>
      </c>
      <c r="AF149" s="2137">
        <v>715</v>
      </c>
      <c r="AG149" s="2141">
        <f t="shared" si="4"/>
        <v>2244.9181988452374</v>
      </c>
      <c r="AH149" s="2139"/>
      <c r="AI149" s="2137">
        <v>715</v>
      </c>
      <c r="AJ149" s="2142">
        <f t="shared" si="5"/>
        <v>181.69446236206289</v>
      </c>
    </row>
    <row r="150" spans="2:36" x14ac:dyDescent="0.3">
      <c r="B150" s="2111">
        <v>720</v>
      </c>
      <c r="C150" s="2122">
        <v>1631.178743850927</v>
      </c>
      <c r="D150" s="2113"/>
      <c r="E150" s="2114">
        <v>720</v>
      </c>
      <c r="F150" s="2120">
        <v>168.63248561381403</v>
      </c>
      <c r="H150" s="2111">
        <v>720</v>
      </c>
      <c r="I150" s="2122">
        <v>1164.7900423693773</v>
      </c>
      <c r="J150" s="2117"/>
      <c r="K150" s="2114">
        <v>720</v>
      </c>
      <c r="L150" s="2120">
        <v>141.80326455890875</v>
      </c>
      <c r="N150" s="2111">
        <v>720</v>
      </c>
      <c r="O150" s="2122">
        <v>1793.7289908596056</v>
      </c>
      <c r="P150" s="2117"/>
      <c r="Q150" s="2114">
        <v>720</v>
      </c>
      <c r="R150" s="2120">
        <v>164.6290203157983</v>
      </c>
      <c r="T150" s="2111">
        <v>720</v>
      </c>
      <c r="U150" s="2122">
        <v>3914.8813836906738</v>
      </c>
      <c r="V150" s="2117"/>
      <c r="W150" s="2119">
        <v>720</v>
      </c>
      <c r="X150" s="2120">
        <v>236.76575168558492</v>
      </c>
      <c r="Z150" s="2121">
        <v>720</v>
      </c>
      <c r="AA150" s="2122">
        <v>2711.2778582557776</v>
      </c>
      <c r="AB150" s="2117"/>
      <c r="AC150" s="2119">
        <v>720</v>
      </c>
      <c r="AD150" s="2120">
        <v>194.03367779961789</v>
      </c>
      <c r="AF150" s="2137">
        <v>720</v>
      </c>
      <c r="AG150" s="2141">
        <f t="shared" si="4"/>
        <v>2243.1714038052719</v>
      </c>
      <c r="AH150" s="2139"/>
      <c r="AI150" s="2137">
        <v>720</v>
      </c>
      <c r="AJ150" s="2142">
        <f t="shared" si="5"/>
        <v>181.17283999474478</v>
      </c>
    </row>
    <row r="151" spans="2:36" x14ac:dyDescent="0.3">
      <c r="B151" s="2111">
        <v>725</v>
      </c>
      <c r="C151" s="2122">
        <v>1629.58801194588</v>
      </c>
      <c r="D151" s="2113"/>
      <c r="E151" s="2114">
        <v>725</v>
      </c>
      <c r="F151" s="2120">
        <v>168.0800843791703</v>
      </c>
      <c r="H151" s="2111">
        <v>725</v>
      </c>
      <c r="I151" s="2122">
        <v>1162.5469283910563</v>
      </c>
      <c r="J151" s="2117"/>
      <c r="K151" s="2114">
        <v>725</v>
      </c>
      <c r="L151" s="2120">
        <v>141.36480736055535</v>
      </c>
      <c r="N151" s="2111">
        <v>725</v>
      </c>
      <c r="O151" s="2122">
        <v>1791.6173914688793</v>
      </c>
      <c r="P151" s="2117"/>
      <c r="Q151" s="2114">
        <v>725</v>
      </c>
      <c r="R151" s="2120">
        <v>164.12073805321353</v>
      </c>
      <c r="T151" s="2111">
        <v>725</v>
      </c>
      <c r="U151" s="2122">
        <v>3906.8137787493129</v>
      </c>
      <c r="V151" s="2117"/>
      <c r="W151" s="2119">
        <v>725</v>
      </c>
      <c r="X151" s="2120">
        <v>236.01208409888426</v>
      </c>
      <c r="Z151" s="2121">
        <v>725</v>
      </c>
      <c r="AA151" s="2122">
        <v>2716.6979589111666</v>
      </c>
      <c r="AB151" s="2117"/>
      <c r="AC151" s="2119">
        <v>725</v>
      </c>
      <c r="AD151" s="2120">
        <v>193.71562363757349</v>
      </c>
      <c r="AF151" s="2137">
        <v>725</v>
      </c>
      <c r="AG151" s="2141">
        <f t="shared" si="4"/>
        <v>2241.4528138932592</v>
      </c>
      <c r="AH151" s="2139"/>
      <c r="AI151" s="2137">
        <v>725</v>
      </c>
      <c r="AJ151" s="2142">
        <f t="shared" si="5"/>
        <v>180.65866750587938</v>
      </c>
    </row>
    <row r="152" spans="2:36" x14ac:dyDescent="0.3">
      <c r="B152" s="2111">
        <v>730</v>
      </c>
      <c r="C152" s="2122">
        <v>1628.0298336592857</v>
      </c>
      <c r="D152" s="2113"/>
      <c r="E152" s="2114">
        <v>730</v>
      </c>
      <c r="F152" s="2120">
        <v>167.53554573360785</v>
      </c>
      <c r="H152" s="2111">
        <v>730</v>
      </c>
      <c r="I152" s="2122">
        <v>1160.3345158715126</v>
      </c>
      <c r="J152" s="2117"/>
      <c r="K152" s="2114">
        <v>730</v>
      </c>
      <c r="L152" s="2120">
        <v>140.93235642519309</v>
      </c>
      <c r="N152" s="2111">
        <v>730</v>
      </c>
      <c r="O152" s="2122">
        <v>1789.5347180972039</v>
      </c>
      <c r="P152" s="2117"/>
      <c r="Q152" s="2114">
        <v>730</v>
      </c>
      <c r="R152" s="2120">
        <v>163.61941856134939</v>
      </c>
      <c r="T152" s="2111">
        <v>730</v>
      </c>
      <c r="U152" s="2122">
        <v>3898.7740989731114</v>
      </c>
      <c r="V152" s="2117"/>
      <c r="W152" s="2119">
        <v>730</v>
      </c>
      <c r="X152" s="2120">
        <v>235.26725378458843</v>
      </c>
      <c r="Z152" s="2121">
        <v>730</v>
      </c>
      <c r="AA152" s="2122">
        <v>2722.1360867569556</v>
      </c>
      <c r="AB152" s="2117"/>
      <c r="AC152" s="2119">
        <v>730</v>
      </c>
      <c r="AD152" s="2120">
        <v>193.40438457412341</v>
      </c>
      <c r="AF152" s="2137">
        <v>730</v>
      </c>
      <c r="AG152" s="2141">
        <f t="shared" si="4"/>
        <v>2239.7618506716144</v>
      </c>
      <c r="AH152" s="2139"/>
      <c r="AI152" s="2137">
        <v>730</v>
      </c>
      <c r="AJ152" s="2142">
        <f t="shared" si="5"/>
        <v>180.15179181577247</v>
      </c>
    </row>
    <row r="153" spans="2:36" x14ac:dyDescent="0.3">
      <c r="B153" s="2111">
        <v>735</v>
      </c>
      <c r="C153" s="2122">
        <v>1626.5035498314462</v>
      </c>
      <c r="D153" s="2113"/>
      <c r="E153" s="2114">
        <v>735</v>
      </c>
      <c r="F153" s="2120">
        <v>166.99870921612492</v>
      </c>
      <c r="H153" s="2111">
        <v>735</v>
      </c>
      <c r="I153" s="2122">
        <v>1158.1521785165428</v>
      </c>
      <c r="J153" s="2117"/>
      <c r="K153" s="2114">
        <v>735</v>
      </c>
      <c r="L153" s="2120">
        <v>140.50578917602616</v>
      </c>
      <c r="N153" s="2111">
        <v>735</v>
      </c>
      <c r="O153" s="2122">
        <v>1787.4803804176602</v>
      </c>
      <c r="P153" s="2117"/>
      <c r="Q153" s="2114">
        <v>735</v>
      </c>
      <c r="R153" s="2120">
        <v>163.12491974284364</v>
      </c>
      <c r="T153" s="2111">
        <v>735</v>
      </c>
      <c r="U153" s="2122">
        <v>3890.761774460741</v>
      </c>
      <c r="V153" s="2117"/>
      <c r="W153" s="2119">
        <v>735</v>
      </c>
      <c r="X153" s="2120">
        <v>234.53108039019983</v>
      </c>
      <c r="Z153" s="2121">
        <v>735</v>
      </c>
      <c r="AA153" s="2122">
        <v>2727.5918738912978</v>
      </c>
      <c r="AB153" s="2117"/>
      <c r="AC153" s="2119">
        <v>735</v>
      </c>
      <c r="AD153" s="2120">
        <v>193.09982152562264</v>
      </c>
      <c r="AF153" s="2137">
        <v>735</v>
      </c>
      <c r="AG153" s="2141">
        <f t="shared" si="4"/>
        <v>2238.0979514235378</v>
      </c>
      <c r="AH153" s="2139"/>
      <c r="AI153" s="2137">
        <v>735</v>
      </c>
      <c r="AJ153" s="2142">
        <f t="shared" si="5"/>
        <v>179.65206401016343</v>
      </c>
    </row>
    <row r="154" spans="2:36" x14ac:dyDescent="0.3">
      <c r="B154" s="2111">
        <v>740</v>
      </c>
      <c r="C154" s="2122">
        <v>1625.0085190301056</v>
      </c>
      <c r="D154" s="2113"/>
      <c r="E154" s="2114">
        <v>740</v>
      </c>
      <c r="F154" s="2120">
        <v>166.46941870250382</v>
      </c>
      <c r="H154" s="2111">
        <v>740</v>
      </c>
      <c r="I154" s="2122">
        <v>1155.9993069543268</v>
      </c>
      <c r="J154" s="2117"/>
      <c r="K154" s="2114">
        <v>740</v>
      </c>
      <c r="L154" s="2120">
        <v>140.08498634914542</v>
      </c>
      <c r="N154" s="2111">
        <v>740</v>
      </c>
      <c r="O154" s="2122">
        <v>1785.4538040581117</v>
      </c>
      <c r="P154" s="2117"/>
      <c r="Q154" s="2114">
        <v>740</v>
      </c>
      <c r="R154" s="2120">
        <v>162.63710334080463</v>
      </c>
      <c r="T154" s="2111">
        <v>740</v>
      </c>
      <c r="U154" s="2122">
        <v>3882.7762507136144</v>
      </c>
      <c r="V154" s="2117"/>
      <c r="W154" s="2119">
        <v>740</v>
      </c>
      <c r="X154" s="2120">
        <v>233.80338843761172</v>
      </c>
      <c r="Z154" s="2121">
        <v>740</v>
      </c>
      <c r="AA154" s="2122">
        <v>2733.064962355646</v>
      </c>
      <c r="AB154" s="2117"/>
      <c r="AC154" s="2119">
        <v>740</v>
      </c>
      <c r="AD154" s="2120">
        <v>192.80179916744396</v>
      </c>
      <c r="AF154" s="2137">
        <v>740</v>
      </c>
      <c r="AG154" s="2141">
        <f t="shared" si="4"/>
        <v>2236.4605686223608</v>
      </c>
      <c r="AH154" s="2139"/>
      <c r="AI154" s="2137">
        <v>740</v>
      </c>
      <c r="AJ154" s="2142">
        <f t="shared" si="5"/>
        <v>179.15933919950191</v>
      </c>
    </row>
    <row r="155" spans="2:36" x14ac:dyDescent="0.3">
      <c r="B155" s="2111">
        <v>745</v>
      </c>
      <c r="C155" s="2122">
        <v>1623.5441169576154</v>
      </c>
      <c r="D155" s="2113"/>
      <c r="E155" s="2114">
        <v>745</v>
      </c>
      <c r="F155" s="2120">
        <v>165.94752225978047</v>
      </c>
      <c r="H155" s="2111">
        <v>745</v>
      </c>
      <c r="I155" s="2122">
        <v>1153.8753081676634</v>
      </c>
      <c r="J155" s="2117"/>
      <c r="K155" s="2114">
        <v>745</v>
      </c>
      <c r="L155" s="2120">
        <v>139.66983188235696</v>
      </c>
      <c r="N155" s="2111">
        <v>745</v>
      </c>
      <c r="O155" s="2122">
        <v>1783.454430065804</v>
      </c>
      <c r="P155" s="2117"/>
      <c r="Q155" s="2114">
        <v>745</v>
      </c>
      <c r="R155" s="2120">
        <v>162.15583480993354</v>
      </c>
      <c r="T155" s="2111">
        <v>745</v>
      </c>
      <c r="U155" s="2122">
        <v>3874.8169881190011</v>
      </c>
      <c r="V155" s="2117"/>
      <c r="W155" s="2119">
        <v>745</v>
      </c>
      <c r="X155" s="2120">
        <v>233.08400715953982</v>
      </c>
      <c r="Z155" s="2121">
        <v>745</v>
      </c>
      <c r="AA155" s="2122">
        <v>2738.5550038010688</v>
      </c>
      <c r="AB155" s="2117"/>
      <c r="AC155" s="2119">
        <v>745</v>
      </c>
      <c r="AD155" s="2120">
        <v>192.51018580783622</v>
      </c>
      <c r="AF155" s="2137">
        <v>745</v>
      </c>
      <c r="AG155" s="2141">
        <f t="shared" si="4"/>
        <v>2234.8491694222307</v>
      </c>
      <c r="AH155" s="2139"/>
      <c r="AI155" s="2137">
        <v>745</v>
      </c>
      <c r="AJ155" s="2142">
        <f t="shared" si="5"/>
        <v>178.67347638388941</v>
      </c>
    </row>
    <row r="156" spans="2:36" x14ac:dyDescent="0.3">
      <c r="B156" s="2111">
        <v>750</v>
      </c>
      <c r="C156" s="2122">
        <v>1622.1097358817776</v>
      </c>
      <c r="D156" s="2113"/>
      <c r="E156" s="2114">
        <v>750</v>
      </c>
      <c r="F156" s="2120">
        <v>165.43287200653734</v>
      </c>
      <c r="H156" s="2111">
        <v>750</v>
      </c>
      <c r="I156" s="2122">
        <v>1151.7796049489234</v>
      </c>
      <c r="J156" s="2117"/>
      <c r="K156" s="2114">
        <v>750</v>
      </c>
      <c r="L156" s="2120">
        <v>139.26021280845902</v>
      </c>
      <c r="N156" s="2111">
        <v>750</v>
      </c>
      <c r="O156" s="2122">
        <v>1781.481714393394</v>
      </c>
      <c r="P156" s="2117"/>
      <c r="Q156" s="2114">
        <v>750</v>
      </c>
      <c r="R156" s="2120">
        <v>161.68098319280739</v>
      </c>
      <c r="T156" s="2111">
        <v>750</v>
      </c>
      <c r="U156" s="2122">
        <v>3866.8834614538537</v>
      </c>
      <c r="V156" s="2117"/>
      <c r="W156" s="2119">
        <v>750</v>
      </c>
      <c r="X156" s="2120">
        <v>232.37277034249362</v>
      </c>
      <c r="Z156" s="2121">
        <v>750</v>
      </c>
      <c r="AA156" s="2122">
        <v>2744.0616591679454</v>
      </c>
      <c r="AB156" s="2117"/>
      <c r="AC156" s="2119">
        <v>750</v>
      </c>
      <c r="AD156" s="2120">
        <v>192.22485326682718</v>
      </c>
      <c r="AF156" s="2137">
        <v>750</v>
      </c>
      <c r="AG156" s="2141">
        <f t="shared" si="4"/>
        <v>2233.2632351691791</v>
      </c>
      <c r="AH156" s="2139"/>
      <c r="AI156" s="2137">
        <v>750</v>
      </c>
      <c r="AJ156" s="2142">
        <f t="shared" si="5"/>
        <v>178.19433832342492</v>
      </c>
    </row>
    <row r="157" spans="2:36" x14ac:dyDescent="0.3">
      <c r="B157" s="2111">
        <v>755</v>
      </c>
      <c r="C157" s="2122">
        <v>1620.7047840892139</v>
      </c>
      <c r="D157" s="2113"/>
      <c r="E157" s="2114">
        <v>755</v>
      </c>
      <c r="F157" s="2120">
        <v>164.92532397874496</v>
      </c>
      <c r="H157" s="2111">
        <v>755</v>
      </c>
      <c r="I157" s="2122">
        <v>1149.7116353766471</v>
      </c>
      <c r="J157" s="2117"/>
      <c r="K157" s="2114">
        <v>755</v>
      </c>
      <c r="L157" s="2120">
        <v>138.85601915275834</v>
      </c>
      <c r="N157" s="2111">
        <v>755</v>
      </c>
      <c r="O157" s="2122">
        <v>1779.5351274053871</v>
      </c>
      <c r="P157" s="2117"/>
      <c r="Q157" s="2114">
        <v>755</v>
      </c>
      <c r="R157" s="2120">
        <v>161.21242100107389</v>
      </c>
      <c r="T157" s="2111">
        <v>755</v>
      </c>
      <c r="U157" s="2122">
        <v>3858.9751594083168</v>
      </c>
      <c r="V157" s="2117"/>
      <c r="W157" s="2119">
        <v>755</v>
      </c>
      <c r="X157" s="2120">
        <v>231.66951617598974</v>
      </c>
      <c r="Z157" s="2121">
        <v>755</v>
      </c>
      <c r="AA157" s="2122">
        <v>2749.5845983783706</v>
      </c>
      <c r="AB157" s="2117"/>
      <c r="AC157" s="2119">
        <v>755</v>
      </c>
      <c r="AD157" s="2120">
        <v>191.94567675994253</v>
      </c>
      <c r="AF157" s="2137">
        <v>755</v>
      </c>
      <c r="AG157" s="2141">
        <f t="shared" si="4"/>
        <v>2231.7022609315873</v>
      </c>
      <c r="AH157" s="2139"/>
      <c r="AI157" s="2137">
        <v>755</v>
      </c>
      <c r="AJ157" s="2142">
        <f t="shared" si="5"/>
        <v>177.72179141370188</v>
      </c>
    </row>
    <row r="158" spans="2:36" x14ac:dyDescent="0.3">
      <c r="B158" s="2111">
        <v>760</v>
      </c>
      <c r="C158" s="2122">
        <v>1619.3286853602815</v>
      </c>
      <c r="D158" s="2113"/>
      <c r="E158" s="2114">
        <v>760</v>
      </c>
      <c r="F158" s="2120">
        <v>164.42473800090102</v>
      </c>
      <c r="H158" s="2111">
        <v>760</v>
      </c>
      <c r="I158" s="2122">
        <v>1147.6708523128063</v>
      </c>
      <c r="J158" s="2117"/>
      <c r="K158" s="2114">
        <v>760</v>
      </c>
      <c r="L158" s="2120">
        <v>138.45714383463275</v>
      </c>
      <c r="N158" s="2111">
        <v>760</v>
      </c>
      <c r="O158" s="2122">
        <v>1777.6141534040639</v>
      </c>
      <c r="P158" s="2117"/>
      <c r="Q158" s="2114">
        <v>760</v>
      </c>
      <c r="R158" s="2120">
        <v>160.75002410133655</v>
      </c>
      <c r="T158" s="2111">
        <v>760</v>
      </c>
      <c r="U158" s="2122">
        <v>3851.091584128053</v>
      </c>
      <c r="V158" s="2117"/>
      <c r="W158" s="2119">
        <v>760</v>
      </c>
      <c r="X158" s="2120">
        <v>230.9740871077143</v>
      </c>
      <c r="Z158" s="2121">
        <v>760</v>
      </c>
      <c r="AA158" s="2122">
        <v>2755.1235000406891</v>
      </c>
      <c r="AB158" s="2117"/>
      <c r="AC158" s="2119">
        <v>760</v>
      </c>
      <c r="AD158" s="2120">
        <v>191.67253478650767</v>
      </c>
      <c r="AF158" s="2137">
        <v>760</v>
      </c>
      <c r="AG158" s="2141">
        <f t="shared" si="4"/>
        <v>2230.1657550491786</v>
      </c>
      <c r="AH158" s="2139"/>
      <c r="AI158" s="2137">
        <v>760</v>
      </c>
      <c r="AJ158" s="2142">
        <f t="shared" si="5"/>
        <v>177.25570556621847</v>
      </c>
    </row>
    <row r="159" spans="2:36" x14ac:dyDescent="0.3">
      <c r="B159" s="2111">
        <v>765</v>
      </c>
      <c r="C159" s="2122">
        <v>1617.9808784645097</v>
      </c>
      <c r="D159" s="2113"/>
      <c r="E159" s="2114">
        <v>765</v>
      </c>
      <c r="F159" s="2120">
        <v>163.93097756222201</v>
      </c>
      <c r="H159" s="2111">
        <v>765</v>
      </c>
      <c r="I159" s="2122">
        <v>1145.6567229197756</v>
      </c>
      <c r="J159" s="2117"/>
      <c r="K159" s="2114">
        <v>765</v>
      </c>
      <c r="L159" s="2120">
        <v>138.06348257295323</v>
      </c>
      <c r="N159" s="2111">
        <v>765</v>
      </c>
      <c r="O159" s="2122">
        <v>1775.7182901740005</v>
      </c>
      <c r="P159" s="2117"/>
      <c r="Q159" s="2114">
        <v>765</v>
      </c>
      <c r="R159" s="2120">
        <v>160.29367160551769</v>
      </c>
      <c r="T159" s="2111">
        <v>765</v>
      </c>
      <c r="U159" s="2122">
        <v>3843.2322507745321</v>
      </c>
      <c r="V159" s="2117"/>
      <c r="W159" s="2119">
        <v>765</v>
      </c>
      <c r="X159" s="2120">
        <v>230.28632970436871</v>
      </c>
      <c r="Z159" s="2121">
        <v>765</v>
      </c>
      <c r="AA159" s="2122">
        <v>2760.6780511656539</v>
      </c>
      <c r="AB159" s="2117"/>
      <c r="AC159" s="2119">
        <v>765</v>
      </c>
      <c r="AD159" s="2120">
        <v>191.40530902233812</v>
      </c>
      <c r="AF159" s="2137">
        <v>765</v>
      </c>
      <c r="AG159" s="2141">
        <f t="shared" si="4"/>
        <v>2228.6532386996942</v>
      </c>
      <c r="AH159" s="2139"/>
      <c r="AI159" s="2137">
        <v>765</v>
      </c>
      <c r="AJ159" s="2142">
        <f t="shared" si="5"/>
        <v>176.79595409347993</v>
      </c>
    </row>
    <row r="160" spans="2:36" x14ac:dyDescent="0.3">
      <c r="B160" s="2111">
        <v>770</v>
      </c>
      <c r="C160" s="2122">
        <v>1616.6608166756514</v>
      </c>
      <c r="D160" s="2113"/>
      <c r="E160" s="2114">
        <v>770</v>
      </c>
      <c r="F160" s="2120">
        <v>163.44390969765945</v>
      </c>
      <c r="H160" s="2111">
        <v>770</v>
      </c>
      <c r="I160" s="2122">
        <v>1143.6687281961204</v>
      </c>
      <c r="J160" s="2117"/>
      <c r="K160" s="2114">
        <v>770</v>
      </c>
      <c r="L160" s="2120">
        <v>137.67493379519158</v>
      </c>
      <c r="N160" s="2111">
        <v>770</v>
      </c>
      <c r="O160" s="2122">
        <v>1773.8470485443274</v>
      </c>
      <c r="P160" s="2117"/>
      <c r="Q160" s="2114">
        <v>770</v>
      </c>
      <c r="R160" s="2120">
        <v>159.84324576548843</v>
      </c>
      <c r="T160" s="2111">
        <v>770</v>
      </c>
      <c r="U160" s="2122">
        <v>3835.3966871024231</v>
      </c>
      <c r="V160" s="2117"/>
      <c r="W160" s="2119">
        <v>770</v>
      </c>
      <c r="X160" s="2120">
        <v>229.60609451793482</v>
      </c>
      <c r="Z160" s="2121">
        <v>770</v>
      </c>
      <c r="AA160" s="2122">
        <v>2766.2479468935985</v>
      </c>
      <c r="AB160" s="2117"/>
      <c r="AC160" s="2119">
        <v>770</v>
      </c>
      <c r="AD160" s="2120">
        <v>191.14388421660362</v>
      </c>
      <c r="AF160" s="2137">
        <v>770</v>
      </c>
      <c r="AG160" s="2141">
        <f t="shared" si="4"/>
        <v>2227.1642454824241</v>
      </c>
      <c r="AH160" s="2139"/>
      <c r="AI160" s="2137">
        <v>770</v>
      </c>
      <c r="AJ160" s="2142">
        <f t="shared" si="5"/>
        <v>176.34241359857558</v>
      </c>
    </row>
    <row r="161" spans="2:36" x14ac:dyDescent="0.3">
      <c r="B161" s="2111">
        <v>775</v>
      </c>
      <c r="C161" s="2122">
        <v>1615.3679673054553</v>
      </c>
      <c r="D161" s="2113"/>
      <c r="E161" s="2114">
        <v>775</v>
      </c>
      <c r="F161" s="2120">
        <v>162.96340487352094</v>
      </c>
      <c r="H161" s="2111">
        <v>775</v>
      </c>
      <c r="I161" s="2122">
        <v>1141.7063625303545</v>
      </c>
      <c r="J161" s="2117"/>
      <c r="K161" s="2114">
        <v>775</v>
      </c>
      <c r="L161" s="2120">
        <v>137.29139855004627</v>
      </c>
      <c r="N161" s="2111">
        <v>775</v>
      </c>
      <c r="O161" s="2122">
        <v>1771.9999519679402</v>
      </c>
      <c r="P161" s="2117"/>
      <c r="Q161" s="2114">
        <v>775</v>
      </c>
      <c r="R161" s="2120">
        <v>159.39863187178219</v>
      </c>
      <c r="T161" s="2111">
        <v>775</v>
      </c>
      <c r="U161" s="2122">
        <v>3827.584433053381</v>
      </c>
      <c r="V161" s="2117"/>
      <c r="W161" s="2119">
        <v>775</v>
      </c>
      <c r="X161" s="2120">
        <v>228.933235957118</v>
      </c>
      <c r="Z161" s="2121">
        <v>775</v>
      </c>
      <c r="AA161" s="2122">
        <v>2771.8328902322096</v>
      </c>
      <c r="AB161" s="2117"/>
      <c r="AC161" s="2119">
        <v>775</v>
      </c>
      <c r="AD161" s="2120">
        <v>190.88814809268919</v>
      </c>
      <c r="AF161" s="2137">
        <v>775</v>
      </c>
      <c r="AG161" s="2141">
        <f t="shared" si="4"/>
        <v>2225.6983210178682</v>
      </c>
      <c r="AH161" s="2139"/>
      <c r="AI161" s="2137">
        <v>775</v>
      </c>
      <c r="AJ161" s="2142">
        <f t="shared" si="5"/>
        <v>175.8949638690313</v>
      </c>
    </row>
    <row r="162" spans="2:36" x14ac:dyDescent="0.3">
      <c r="B162" s="2111">
        <v>780</v>
      </c>
      <c r="C162" s="2122">
        <v>1614.1018112553202</v>
      </c>
      <c r="D162" s="2113"/>
      <c r="E162" s="2114">
        <v>780</v>
      </c>
      <c r="F162" s="2120">
        <v>162.48933687748993</v>
      </c>
      <c r="H162" s="2111">
        <v>780</v>
      </c>
      <c r="I162" s="2122">
        <v>1139.7691332718539</v>
      </c>
      <c r="J162" s="2117"/>
      <c r="K162" s="2114">
        <v>780</v>
      </c>
      <c r="L162" s="2120">
        <v>136.91278042342836</v>
      </c>
      <c r="N162" s="2111">
        <v>780</v>
      </c>
      <c r="O162" s="2122">
        <v>1770.1765361168907</v>
      </c>
      <c r="P162" s="2117"/>
      <c r="Q162" s="2114">
        <v>780</v>
      </c>
      <c r="R162" s="2120">
        <v>158.95971815620049</v>
      </c>
      <c r="T162" s="2111">
        <v>780</v>
      </c>
      <c r="U162" s="2122">
        <v>3819.7950403654172</v>
      </c>
      <c r="V162" s="2117"/>
      <c r="W162" s="2119">
        <v>780</v>
      </c>
      <c r="X162" s="2120">
        <v>228.26761216373285</v>
      </c>
      <c r="Z162" s="2121">
        <v>780</v>
      </c>
      <c r="AA162" s="2122">
        <v>2777.4325918043573</v>
      </c>
      <c r="AB162" s="2117"/>
      <c r="AC162" s="2119">
        <v>780</v>
      </c>
      <c r="AD162" s="2120">
        <v>190.63799125286778</v>
      </c>
      <c r="AF162" s="2137">
        <v>780</v>
      </c>
      <c r="AG162" s="2141">
        <f t="shared" si="4"/>
        <v>2224.2550225627683</v>
      </c>
      <c r="AH162" s="2139"/>
      <c r="AI162" s="2137">
        <v>780</v>
      </c>
      <c r="AJ162" s="2142">
        <f t="shared" si="5"/>
        <v>175.45348777474388</v>
      </c>
    </row>
    <row r="163" spans="2:36" x14ac:dyDescent="0.3">
      <c r="B163" s="2111">
        <v>785</v>
      </c>
      <c r="C163" s="2122">
        <v>1612.8618425850441</v>
      </c>
      <c r="D163" s="2113"/>
      <c r="E163" s="2114">
        <v>785</v>
      </c>
      <c r="F163" s="2120">
        <v>162.02158271285182</v>
      </c>
      <c r="H163" s="2111">
        <v>785</v>
      </c>
      <c r="I163" s="2122">
        <v>1137.8565603181742</v>
      </c>
      <c r="J163" s="2117"/>
      <c r="K163" s="2114">
        <v>785</v>
      </c>
      <c r="L163" s="2120">
        <v>136.53898545765915</v>
      </c>
      <c r="N163" s="2111">
        <v>785</v>
      </c>
      <c r="O163" s="2122">
        <v>1768.3763484932438</v>
      </c>
      <c r="P163" s="2117"/>
      <c r="Q163" s="2114">
        <v>785</v>
      </c>
      <c r="R163" s="2120">
        <v>158.52639569814204</v>
      </c>
      <c r="T163" s="2111">
        <v>785</v>
      </c>
      <c r="U163" s="2122">
        <v>3812.0280721972449</v>
      </c>
      <c r="V163" s="2117"/>
      <c r="W163" s="2119">
        <v>785</v>
      </c>
      <c r="X163" s="2120">
        <v>227.60908489381615</v>
      </c>
      <c r="Z163" s="2121">
        <v>785</v>
      </c>
      <c r="AA163" s="2122">
        <v>2783.0467696055816</v>
      </c>
      <c r="AB163" s="2117"/>
      <c r="AC163" s="2119">
        <v>785</v>
      </c>
      <c r="AD163" s="2120">
        <v>190.39330708661512</v>
      </c>
      <c r="AF163" s="2137">
        <v>785</v>
      </c>
      <c r="AG163" s="2141">
        <f t="shared" si="4"/>
        <v>2222.833918639858</v>
      </c>
      <c r="AH163" s="2139"/>
      <c r="AI163" s="2137">
        <v>785</v>
      </c>
      <c r="AJ163" s="2142">
        <f t="shared" si="5"/>
        <v>175.01787116981686</v>
      </c>
    </row>
    <row r="164" spans="2:36" x14ac:dyDescent="0.3">
      <c r="B164" s="2111">
        <v>790</v>
      </c>
      <c r="C164" s="2122">
        <v>1611.6475680978963</v>
      </c>
      <c r="D164" s="2113"/>
      <c r="E164" s="2114">
        <v>790</v>
      </c>
      <c r="F164" s="2120">
        <v>161.56002249673182</v>
      </c>
      <c r="H164" s="2111">
        <v>790</v>
      </c>
      <c r="I164" s="2122">
        <v>1135.9681757180256</v>
      </c>
      <c r="J164" s="2117"/>
      <c r="K164" s="2114">
        <v>790</v>
      </c>
      <c r="L164" s="2120">
        <v>136.16992207373517</v>
      </c>
      <c r="N164" s="2111">
        <v>790</v>
      </c>
      <c r="O164" s="2122">
        <v>1766.5989480547066</v>
      </c>
      <c r="P164" s="2117"/>
      <c r="Q164" s="2114">
        <v>790</v>
      </c>
      <c r="R164" s="2120">
        <v>158.09855833448944</v>
      </c>
      <c r="T164" s="2111">
        <v>790</v>
      </c>
      <c r="U164" s="2122">
        <v>3804.2831027668381</v>
      </c>
      <c r="V164" s="2117"/>
      <c r="W164" s="2119">
        <v>790</v>
      </c>
      <c r="X164" s="2120">
        <v>226.95751940325079</v>
      </c>
      <c r="Z164" s="2121">
        <v>790</v>
      </c>
      <c r="AA164" s="2122">
        <v>2788.6751487707738</v>
      </c>
      <c r="AB164" s="2117"/>
      <c r="AC164" s="2119">
        <v>790</v>
      </c>
      <c r="AD164" s="2120">
        <v>190.15399168240805</v>
      </c>
      <c r="AF164" s="2137">
        <v>790</v>
      </c>
      <c r="AG164" s="2141">
        <f t="shared" si="4"/>
        <v>2221.4345886816482</v>
      </c>
      <c r="AH164" s="2139"/>
      <c r="AI164" s="2137">
        <v>790</v>
      </c>
      <c r="AJ164" s="2142">
        <f t="shared" si="5"/>
        <v>174.58800279812303</v>
      </c>
    </row>
    <row r="165" spans="2:36" x14ac:dyDescent="0.3">
      <c r="B165" s="2111">
        <v>795</v>
      </c>
      <c r="C165" s="2122">
        <v>1641.7167816020064</v>
      </c>
      <c r="D165" s="2113"/>
      <c r="E165" s="2114">
        <v>795</v>
      </c>
      <c r="F165" s="2120">
        <v>161.97713879931484</v>
      </c>
      <c r="H165" s="2111">
        <v>795</v>
      </c>
      <c r="I165" s="2122">
        <v>1165.36179794993</v>
      </c>
      <c r="J165" s="2117"/>
      <c r="K165" s="2114">
        <v>795</v>
      </c>
      <c r="L165" s="2120">
        <v>136.67810043366552</v>
      </c>
      <c r="N165" s="2111">
        <v>795</v>
      </c>
      <c r="O165" s="2122">
        <v>1764.8439048543892</v>
      </c>
      <c r="P165" s="2117"/>
      <c r="Q165" s="2114">
        <v>795</v>
      </c>
      <c r="R165" s="2120">
        <v>157.67610257289525</v>
      </c>
      <c r="T165" s="2111">
        <v>795</v>
      </c>
      <c r="U165" s="2122">
        <v>3796.5597170036731</v>
      </c>
      <c r="V165" s="2117"/>
      <c r="W165" s="2119">
        <v>795</v>
      </c>
      <c r="X165" s="2120">
        <v>226.3127843377103</v>
      </c>
      <c r="Z165" s="2121">
        <v>795</v>
      </c>
      <c r="AA165" s="2122">
        <v>2794.3174613496662</v>
      </c>
      <c r="AB165" s="2117"/>
      <c r="AC165" s="2119">
        <v>795</v>
      </c>
      <c r="AD165" s="2120">
        <v>189.9199437428494</v>
      </c>
      <c r="AF165" s="2137">
        <v>795</v>
      </c>
      <c r="AG165" s="2141">
        <f t="shared" si="4"/>
        <v>2232.5599325519333</v>
      </c>
      <c r="AH165" s="2139"/>
      <c r="AI165" s="2137">
        <v>795</v>
      </c>
      <c r="AJ165" s="2142">
        <f t="shared" si="5"/>
        <v>174.51281397728707</v>
      </c>
    </row>
    <row r="166" spans="2:36" x14ac:dyDescent="0.3">
      <c r="B166" s="2111">
        <v>800</v>
      </c>
      <c r="C166" s="2122">
        <v>1640.3571006665957</v>
      </c>
      <c r="D166" s="2113"/>
      <c r="E166" s="2114">
        <v>800</v>
      </c>
      <c r="F166" s="2120">
        <v>161.52216505456295</v>
      </c>
      <c r="H166" s="2111">
        <v>800</v>
      </c>
      <c r="I166" s="2122">
        <v>1163.3250686951108</v>
      </c>
      <c r="J166" s="2117"/>
      <c r="K166" s="2114">
        <v>800</v>
      </c>
      <c r="L166" s="2120">
        <v>136.31278087344049</v>
      </c>
      <c r="N166" s="2111">
        <v>800</v>
      </c>
      <c r="O166" s="2122">
        <v>1763.1107996940766</v>
      </c>
      <c r="P166" s="2117"/>
      <c r="Q166" s="2114">
        <v>800</v>
      </c>
      <c r="R166" s="2120">
        <v>157.25892750832102</v>
      </c>
      <c r="T166" s="2111">
        <v>800</v>
      </c>
      <c r="U166" s="2122">
        <v>3788.8575102139898</v>
      </c>
      <c r="V166" s="2117"/>
      <c r="W166" s="2119">
        <v>800</v>
      </c>
      <c r="X166" s="2120">
        <v>225.67475162672437</v>
      </c>
      <c r="Z166" s="2121">
        <v>800</v>
      </c>
      <c r="AA166" s="2122">
        <v>2799.9734460907553</v>
      </c>
      <c r="AB166" s="2117"/>
      <c r="AC166" s="2119">
        <v>800</v>
      </c>
      <c r="AD166" s="2120">
        <v>189.69106450297673</v>
      </c>
      <c r="AF166" s="2137">
        <v>800</v>
      </c>
      <c r="AG166" s="2141">
        <f t="shared" si="4"/>
        <v>2231.1247850721056</v>
      </c>
      <c r="AH166" s="2139"/>
      <c r="AI166" s="2137">
        <v>800</v>
      </c>
      <c r="AJ166" s="2142">
        <f t="shared" si="5"/>
        <v>174.0919379132051</v>
      </c>
    </row>
    <row r="167" spans="2:36" x14ac:dyDescent="0.3">
      <c r="B167" s="2111">
        <v>805</v>
      </c>
      <c r="C167" s="2122">
        <v>1639.0241337506041</v>
      </c>
      <c r="D167" s="2113"/>
      <c r="E167" s="2114">
        <v>805</v>
      </c>
      <c r="F167" s="2120">
        <v>161.07311108015924</v>
      </c>
      <c r="H167" s="2111">
        <v>805</v>
      </c>
      <c r="I167" s="2122">
        <v>1158.5930679226599</v>
      </c>
      <c r="J167" s="2117"/>
      <c r="K167" s="2114">
        <v>805</v>
      </c>
      <c r="L167" s="2120">
        <v>136.16533649738523</v>
      </c>
      <c r="N167" s="2111">
        <v>805</v>
      </c>
      <c r="O167" s="2122">
        <v>1761.3992237904135</v>
      </c>
      <c r="P167" s="2117"/>
      <c r="Q167" s="2114">
        <v>805</v>
      </c>
      <c r="R167" s="2120">
        <v>156.84693474268582</v>
      </c>
      <c r="T167" s="2111">
        <v>805</v>
      </c>
      <c r="U167" s="2122">
        <v>3781.1760877585289</v>
      </c>
      <c r="V167" s="2117"/>
      <c r="W167" s="2119">
        <v>805</v>
      </c>
      <c r="X167" s="2120">
        <v>225.04329638169935</v>
      </c>
      <c r="Z167" s="2121">
        <v>805</v>
      </c>
      <c r="AA167" s="2122">
        <v>2805.6428482332526</v>
      </c>
      <c r="AB167" s="2117"/>
      <c r="AC167" s="2119">
        <v>805</v>
      </c>
      <c r="AD167" s="2120">
        <v>189.46725765161625</v>
      </c>
      <c r="AF167" s="2137">
        <v>805</v>
      </c>
      <c r="AG167" s="2141">
        <f t="shared" si="4"/>
        <v>2229.1670722910917</v>
      </c>
      <c r="AH167" s="2139"/>
      <c r="AI167" s="2137">
        <v>805</v>
      </c>
      <c r="AJ167" s="2142">
        <f t="shared" si="5"/>
        <v>173.71918727070917</v>
      </c>
    </row>
    <row r="168" spans="2:36" x14ac:dyDescent="0.3">
      <c r="B168" s="2111">
        <v>810</v>
      </c>
      <c r="C168" s="2122">
        <v>1637.7173898419549</v>
      </c>
      <c r="D168" s="2113"/>
      <c r="E168" s="2114">
        <v>810</v>
      </c>
      <c r="F168" s="2120">
        <v>160.62986725072687</v>
      </c>
      <c r="H168" s="2111">
        <v>810</v>
      </c>
      <c r="I168" s="2122">
        <v>1156.6232253136898</v>
      </c>
      <c r="J168" s="2117"/>
      <c r="K168" s="2114">
        <v>810</v>
      </c>
      <c r="L168" s="2120">
        <v>135.80769226467089</v>
      </c>
      <c r="N168" s="2111">
        <v>810</v>
      </c>
      <c r="O168" s="2122">
        <v>1759.7087784534626</v>
      </c>
      <c r="P168" s="2117"/>
      <c r="Q168" s="2114">
        <v>810</v>
      </c>
      <c r="R168" s="2120">
        <v>156.44002830749025</v>
      </c>
      <c r="T168" s="2111">
        <v>810</v>
      </c>
      <c r="U168" s="2122">
        <v>3773.5150647422161</v>
      </c>
      <c r="V168" s="2117"/>
      <c r="W168" s="2119">
        <v>810</v>
      </c>
      <c r="X168" s="2120">
        <v>224.41829679771016</v>
      </c>
      <c r="Z168" s="2121">
        <v>810</v>
      </c>
      <c r="AA168" s="2122">
        <v>2811.3254193067655</v>
      </c>
      <c r="AB168" s="2117"/>
      <c r="AC168" s="2119">
        <v>810</v>
      </c>
      <c r="AD168" s="2120">
        <v>189.24842925564676</v>
      </c>
      <c r="AF168" s="2137">
        <v>810</v>
      </c>
      <c r="AG168" s="2141">
        <f t="shared" si="4"/>
        <v>2227.7779755316178</v>
      </c>
      <c r="AH168" s="2139"/>
      <c r="AI168" s="2137">
        <v>810</v>
      </c>
      <c r="AJ168" s="2142">
        <f t="shared" si="5"/>
        <v>173.308862775249</v>
      </c>
    </row>
    <row r="169" spans="2:36" x14ac:dyDescent="0.3">
      <c r="B169" s="2111">
        <v>815</v>
      </c>
      <c r="C169" s="2122">
        <v>1636.4363899214079</v>
      </c>
      <c r="D169" s="2113"/>
      <c r="E169" s="2114">
        <v>815</v>
      </c>
      <c r="F169" s="2120">
        <v>160.19232663108264</v>
      </c>
      <c r="H169" s="2111">
        <v>815</v>
      </c>
      <c r="I169" s="2122">
        <v>1154.6775327336566</v>
      </c>
      <c r="J169" s="2117"/>
      <c r="K169" s="2114">
        <v>815</v>
      </c>
      <c r="L169" s="2120">
        <v>135.45443630475063</v>
      </c>
      <c r="N169" s="2111">
        <v>815</v>
      </c>
      <c r="O169" s="2122">
        <v>1758.039074777088</v>
      </c>
      <c r="P169" s="2117"/>
      <c r="Q169" s="2114">
        <v>815</v>
      </c>
      <c r="R169" s="2120">
        <v>156.0381145892913</v>
      </c>
      <c r="T169" s="2111">
        <v>815</v>
      </c>
      <c r="U169" s="2122">
        <v>3765.8740657152484</v>
      </c>
      <c r="V169" s="2117"/>
      <c r="W169" s="2119">
        <v>815</v>
      </c>
      <c r="X169" s="2120">
        <v>223.79963405890965</v>
      </c>
      <c r="Z169" s="2121">
        <v>815</v>
      </c>
      <c r="AA169" s="2122">
        <v>2817.0209169383265</v>
      </c>
      <c r="AB169" s="2117"/>
      <c r="AC169" s="2119">
        <v>815</v>
      </c>
      <c r="AD169" s="2120">
        <v>189.03448768705553</v>
      </c>
      <c r="AF169" s="2137">
        <v>815</v>
      </c>
      <c r="AG169" s="2141">
        <f t="shared" si="4"/>
        <v>2226.4095960171458</v>
      </c>
      <c r="AH169" s="2139"/>
      <c r="AI169" s="2137">
        <v>815</v>
      </c>
      <c r="AJ169" s="2142">
        <f t="shared" si="5"/>
        <v>172.90379985421794</v>
      </c>
    </row>
    <row r="170" spans="2:36" x14ac:dyDescent="0.3">
      <c r="B170" s="2111">
        <v>820</v>
      </c>
      <c r="C170" s="2122">
        <v>1635.1806665981301</v>
      </c>
      <c r="D170" s="2113"/>
      <c r="E170" s="2114">
        <v>820</v>
      </c>
      <c r="F170" s="2120">
        <v>159.76038489421791</v>
      </c>
      <c r="H170" s="2111">
        <v>820</v>
      </c>
      <c r="I170" s="2122">
        <v>1152.7555485947335</v>
      </c>
      <c r="J170" s="2117"/>
      <c r="K170" s="2114">
        <v>820</v>
      </c>
      <c r="L170" s="2120">
        <v>135.10548834434155</v>
      </c>
      <c r="N170" s="2111">
        <v>820</v>
      </c>
      <c r="O170" s="2122">
        <v>1756.389733340669</v>
      </c>
      <c r="P170" s="2117"/>
      <c r="Q170" s="2114">
        <v>820</v>
      </c>
      <c r="R170" s="2120">
        <v>155.64110225789923</v>
      </c>
      <c r="T170" s="2111">
        <v>820</v>
      </c>
      <c r="U170" s="2122">
        <v>3758.2527243851387</v>
      </c>
      <c r="V170" s="2117"/>
      <c r="W170" s="2119">
        <v>820</v>
      </c>
      <c r="X170" s="2120">
        <v>223.18719224739738</v>
      </c>
      <c r="Z170" s="2121">
        <v>820</v>
      </c>
      <c r="AA170" s="2122">
        <v>2822.7291046665096</v>
      </c>
      <c r="AB170" s="2117"/>
      <c r="AC170" s="2119">
        <v>820</v>
      </c>
      <c r="AD170" s="2120">
        <v>188.82534355265821</v>
      </c>
      <c r="AF170" s="2137">
        <v>820</v>
      </c>
      <c r="AG170" s="2141">
        <f t="shared" si="4"/>
        <v>2225.0615555170361</v>
      </c>
      <c r="AH170" s="2139"/>
      <c r="AI170" s="2137">
        <v>820</v>
      </c>
      <c r="AJ170" s="2142">
        <f t="shared" si="5"/>
        <v>172.50390225930283</v>
      </c>
    </row>
    <row r="171" spans="2:36" x14ac:dyDescent="0.3">
      <c r="B171" s="2111">
        <v>825</v>
      </c>
      <c r="C171" s="2122">
        <v>1633.949763758482</v>
      </c>
      <c r="D171" s="2113"/>
      <c r="E171" s="2114">
        <v>825</v>
      </c>
      <c r="F171" s="2120">
        <v>159.3339402422643</v>
      </c>
      <c r="H171" s="2111">
        <v>825</v>
      </c>
      <c r="I171" s="2122">
        <v>1150.8568420115166</v>
      </c>
      <c r="J171" s="2117"/>
      <c r="K171" s="2114">
        <v>825</v>
      </c>
      <c r="L171" s="2120">
        <v>134.76077005618001</v>
      </c>
      <c r="N171" s="2111">
        <v>825</v>
      </c>
      <c r="O171" s="2122">
        <v>1754.7603839216602</v>
      </c>
      <c r="P171" s="2117"/>
      <c r="Q171" s="2114">
        <v>825</v>
      </c>
      <c r="R171" s="2120">
        <v>155.24890219719103</v>
      </c>
      <c r="T171" s="2111">
        <v>825</v>
      </c>
      <c r="U171" s="2122">
        <v>3750.6506833392182</v>
      </c>
      <c r="V171" s="2117"/>
      <c r="W171" s="2119">
        <v>825</v>
      </c>
      <c r="X171" s="2120">
        <v>222.58085825540516</v>
      </c>
      <c r="Z171" s="2121">
        <v>825</v>
      </c>
      <c r="AA171" s="2122">
        <v>2828.4497517622863</v>
      </c>
      <c r="AB171" s="2117"/>
      <c r="AC171" s="2119">
        <v>825</v>
      </c>
      <c r="AD171" s="2120">
        <v>188.6209096263791</v>
      </c>
      <c r="AF171" s="2137">
        <v>825</v>
      </c>
      <c r="AG171" s="2141">
        <f t="shared" si="4"/>
        <v>2223.7334849586323</v>
      </c>
      <c r="AH171" s="2139"/>
      <c r="AI171" s="2137">
        <v>825</v>
      </c>
      <c r="AJ171" s="2142">
        <f t="shared" si="5"/>
        <v>172.1090760754839</v>
      </c>
    </row>
    <row r="172" spans="2:36" x14ac:dyDescent="0.3">
      <c r="B172" s="2111">
        <v>830</v>
      </c>
      <c r="C172" s="2122">
        <v>1632.743236227474</v>
      </c>
      <c r="D172" s="2113"/>
      <c r="E172" s="2114">
        <v>830</v>
      </c>
      <c r="F172" s="2120">
        <v>158.9128933303133</v>
      </c>
      <c r="H172" s="2111">
        <v>830</v>
      </c>
      <c r="I172" s="2122">
        <v>1148.9809924787173</v>
      </c>
      <c r="J172" s="2117"/>
      <c r="K172" s="2114">
        <v>830</v>
      </c>
      <c r="L172" s="2120">
        <v>134.42020500040564</v>
      </c>
      <c r="N172" s="2111">
        <v>830</v>
      </c>
      <c r="O172" s="2122">
        <v>1753.1506652185437</v>
      </c>
      <c r="P172" s="2117"/>
      <c r="Q172" s="2114">
        <v>830</v>
      </c>
      <c r="R172" s="2120">
        <v>154.8614274384189</v>
      </c>
      <c r="T172" s="2111">
        <v>830</v>
      </c>
      <c r="U172" s="2122">
        <v>3743.0675937771662</v>
      </c>
      <c r="V172" s="2117"/>
      <c r="W172" s="2119">
        <v>830</v>
      </c>
      <c r="X172" s="2120">
        <v>221.98052170065196</v>
      </c>
      <c r="Z172" s="2121">
        <v>830</v>
      </c>
      <c r="AA172" s="2122">
        <v>2834.1826330563599</v>
      </c>
      <c r="AB172" s="2117"/>
      <c r="AC172" s="2119">
        <v>830</v>
      </c>
      <c r="AD172" s="2120">
        <v>188.42110078397465</v>
      </c>
      <c r="AF172" s="2137">
        <v>830</v>
      </c>
      <c r="AG172" s="2141">
        <f t="shared" si="4"/>
        <v>2222.425024151652</v>
      </c>
      <c r="AH172" s="2139"/>
      <c r="AI172" s="2137">
        <v>830</v>
      </c>
      <c r="AJ172" s="2142">
        <f t="shared" si="5"/>
        <v>171.71922965075288</v>
      </c>
    </row>
    <row r="173" spans="2:36" x14ac:dyDescent="0.3">
      <c r="B173" s="2111">
        <v>835</v>
      </c>
      <c r="C173" s="2122">
        <v>1631.5606494423437</v>
      </c>
      <c r="D173" s="2113"/>
      <c r="E173" s="2114">
        <v>835</v>
      </c>
      <c r="F173" s="2120">
        <v>158.497147192976</v>
      </c>
      <c r="H173" s="2111">
        <v>835</v>
      </c>
      <c r="I173" s="2122">
        <v>1147.127589560439</v>
      </c>
      <c r="J173" s="2117"/>
      <c r="K173" s="2114">
        <v>835</v>
      </c>
      <c r="L173" s="2120">
        <v>134.08371856805405</v>
      </c>
      <c r="N173" s="2111">
        <v>835</v>
      </c>
      <c r="O173" s="2122">
        <v>1751.5602245837276</v>
      </c>
      <c r="P173" s="2117"/>
      <c r="Q173" s="2114">
        <v>835</v>
      </c>
      <c r="R173" s="2120">
        <v>154.47859309591945</v>
      </c>
      <c r="T173" s="2111">
        <v>835</v>
      </c>
      <c r="U173" s="2122">
        <v>3735.5031152531669</v>
      </c>
      <c r="V173" s="2117"/>
      <c r="W173" s="2119">
        <v>835</v>
      </c>
      <c r="X173" s="2120">
        <v>221.3860748447448</v>
      </c>
      <c r="Z173" s="2121">
        <v>835</v>
      </c>
      <c r="AA173" s="2122">
        <v>2839.9275287727146</v>
      </c>
      <c r="AB173" s="2117"/>
      <c r="AC173" s="2119">
        <v>835</v>
      </c>
      <c r="AD173" s="2120">
        <v>188.22583394010616</v>
      </c>
      <c r="AF173" s="2137">
        <v>835</v>
      </c>
      <c r="AG173" s="2141">
        <f t="shared" si="4"/>
        <v>2221.1358215224782</v>
      </c>
      <c r="AH173" s="2139"/>
      <c r="AI173" s="2137">
        <v>835</v>
      </c>
      <c r="AJ173" s="2142">
        <f t="shared" si="5"/>
        <v>171.33427352836011</v>
      </c>
    </row>
    <row r="174" spans="2:36" x14ac:dyDescent="0.3">
      <c r="B174" s="2111">
        <v>840</v>
      </c>
      <c r="C174" s="2122">
        <v>1630.4015791377778</v>
      </c>
      <c r="D174" s="2113"/>
      <c r="E174" s="2114">
        <v>840</v>
      </c>
      <c r="F174" s="2120">
        <v>158.08660717356292</v>
      </c>
      <c r="H174" s="2111">
        <v>840</v>
      </c>
      <c r="I174" s="2122">
        <v>1145.2962325905442</v>
      </c>
      <c r="J174" s="2117"/>
      <c r="K174" s="2114">
        <v>840</v>
      </c>
      <c r="L174" s="2120">
        <v>133.7512379265637</v>
      </c>
      <c r="N174" s="2111">
        <v>840</v>
      </c>
      <c r="O174" s="2122">
        <v>1749.9887177659939</v>
      </c>
      <c r="P174" s="2117"/>
      <c r="Q174" s="2114">
        <v>840</v>
      </c>
      <c r="R174" s="2120">
        <v>154.10031630511679</v>
      </c>
      <c r="T174" s="2111">
        <v>840</v>
      </c>
      <c r="U174" s="2122">
        <v>3727.9569154272572</v>
      </c>
      <c r="V174" s="2117"/>
      <c r="W174" s="2119">
        <v>840</v>
      </c>
      <c r="X174" s="2120">
        <v>220.79741251448979</v>
      </c>
      <c r="Z174" s="2121">
        <v>840</v>
      </c>
      <c r="AA174" s="2122">
        <v>2845.6842243680971</v>
      </c>
      <c r="AB174" s="2117"/>
      <c r="AC174" s="2119">
        <v>840</v>
      </c>
      <c r="AD174" s="2120">
        <v>188.03502798765703</v>
      </c>
      <c r="AF174" s="2137">
        <v>840</v>
      </c>
      <c r="AG174" s="2141">
        <f t="shared" si="4"/>
        <v>2219.8655338579342</v>
      </c>
      <c r="AH174" s="2139"/>
      <c r="AI174" s="2137">
        <v>840</v>
      </c>
      <c r="AJ174" s="2142">
        <f t="shared" si="5"/>
        <v>170.95412038147805</v>
      </c>
    </row>
    <row r="175" spans="2:36" x14ac:dyDescent="0.3">
      <c r="B175" s="2111">
        <v>845</v>
      </c>
      <c r="C175" s="2122">
        <v>1629.2656110422643</v>
      </c>
      <c r="D175" s="2113"/>
      <c r="E175" s="2114">
        <v>845</v>
      </c>
      <c r="F175" s="2120">
        <v>157.68118085577905</v>
      </c>
      <c r="H175" s="2111">
        <v>845</v>
      </c>
      <c r="I175" s="2122">
        <v>1143.4865303836614</v>
      </c>
      <c r="J175" s="2117"/>
      <c r="K175" s="2114">
        <v>845</v>
      </c>
      <c r="L175" s="2120">
        <v>133.42269196722103</v>
      </c>
      <c r="N175" s="2111">
        <v>845</v>
      </c>
      <c r="O175" s="2122">
        <v>1748.4358086620778</v>
      </c>
      <c r="P175" s="2117"/>
      <c r="Q175" s="2114">
        <v>845</v>
      </c>
      <c r="R175" s="2120">
        <v>153.72651616272552</v>
      </c>
      <c r="T175" s="2111">
        <v>845</v>
      </c>
      <c r="U175" s="2122">
        <v>3720.4286698255019</v>
      </c>
      <c r="V175" s="2117"/>
      <c r="W175" s="2119">
        <v>845</v>
      </c>
      <c r="X175" s="2120">
        <v>220.21443202599914</v>
      </c>
      <c r="Z175" s="2121">
        <v>845</v>
      </c>
      <c r="AA175" s="2122">
        <v>2851.4525103771953</v>
      </c>
      <c r="AB175" s="2117"/>
      <c r="AC175" s="2119">
        <v>845</v>
      </c>
      <c r="AD175" s="2120">
        <v>187.84860373920492</v>
      </c>
      <c r="AF175" s="2137">
        <v>845</v>
      </c>
      <c r="AG175" s="2141">
        <f t="shared" si="4"/>
        <v>2218.6138260581401</v>
      </c>
      <c r="AH175" s="2139"/>
      <c r="AI175" s="2137">
        <v>845</v>
      </c>
      <c r="AJ175" s="2142">
        <f t="shared" si="5"/>
        <v>170.57868495018593</v>
      </c>
    </row>
    <row r="176" spans="2:36" x14ac:dyDescent="0.3">
      <c r="B176" s="2111">
        <v>850</v>
      </c>
      <c r="C176" s="2122">
        <v>1628.1523405851531</v>
      </c>
      <c r="D176" s="2113"/>
      <c r="E176" s="2114">
        <v>850</v>
      </c>
      <c r="F176" s="2120">
        <v>157.28077799783145</v>
      </c>
      <c r="H176" s="2111">
        <v>850</v>
      </c>
      <c r="I176" s="2122">
        <v>1141.6981009563913</v>
      </c>
      <c r="J176" s="2117"/>
      <c r="K176" s="2114">
        <v>850</v>
      </c>
      <c r="L176" s="2120">
        <v>133.09801125445892</v>
      </c>
      <c r="N176" s="2111">
        <v>850</v>
      </c>
      <c r="O176" s="2122">
        <v>1746.9011690770324</v>
      </c>
      <c r="P176" s="2117"/>
      <c r="Q176" s="2114">
        <v>850</v>
      </c>
      <c r="R176" s="2120">
        <v>153.35711366906855</v>
      </c>
      <c r="T176" s="2111">
        <v>850</v>
      </c>
      <c r="U176" s="2122">
        <v>3712.9180616086555</v>
      </c>
      <c r="V176" s="2117"/>
      <c r="W176" s="2119">
        <v>850</v>
      </c>
      <c r="X176" s="2120">
        <v>219.63703311147751</v>
      </c>
      <c r="Z176" s="2121">
        <v>850</v>
      </c>
      <c r="AA176" s="2122">
        <v>2857.2321822633003</v>
      </c>
      <c r="AB176" s="2117"/>
      <c r="AC176" s="2119">
        <v>850</v>
      </c>
      <c r="AD176" s="2120">
        <v>187.66648387056202</v>
      </c>
      <c r="AF176" s="2137">
        <v>850</v>
      </c>
      <c r="AG176" s="2141">
        <f t="shared" si="4"/>
        <v>2217.3803708981063</v>
      </c>
      <c r="AH176" s="2139"/>
      <c r="AI176" s="2137">
        <v>850</v>
      </c>
      <c r="AJ176" s="2142">
        <f t="shared" si="5"/>
        <v>170.2078839806797</v>
      </c>
    </row>
    <row r="177" spans="2:36" x14ac:dyDescent="0.3">
      <c r="B177" s="2111">
        <v>855</v>
      </c>
      <c r="C177" s="2122">
        <v>1627.0613726139488</v>
      </c>
      <c r="D177" s="2113"/>
      <c r="E177" s="2114">
        <v>855</v>
      </c>
      <c r="F177" s="2120">
        <v>156.88531046884563</v>
      </c>
      <c r="H177" s="2111">
        <v>855</v>
      </c>
      <c r="I177" s="2122">
        <v>1139.9305712582884</v>
      </c>
      <c r="J177" s="2117"/>
      <c r="K177" s="2114">
        <v>855</v>
      </c>
      <c r="L177" s="2120">
        <v>132.7771279769338</v>
      </c>
      <c r="N177" s="2111">
        <v>855</v>
      </c>
      <c r="O177" s="2122">
        <v>1745.3844784929813</v>
      </c>
      <c r="P177" s="2117"/>
      <c r="Q177" s="2114">
        <v>855</v>
      </c>
      <c r="R177" s="2120">
        <v>152.99203167241325</v>
      </c>
      <c r="T177" s="2111">
        <v>855</v>
      </c>
      <c r="U177" s="2122">
        <v>3705.4247813489096</v>
      </c>
      <c r="V177" s="2117"/>
      <c r="W177" s="2119">
        <v>855</v>
      </c>
      <c r="X177" s="2120">
        <v>219.06511784857466</v>
      </c>
      <c r="Z177" s="2121">
        <v>855</v>
      </c>
      <c r="AA177" s="2122">
        <v>2863.0230402741818</v>
      </c>
      <c r="AB177" s="2117"/>
      <c r="AC177" s="2119">
        <v>855</v>
      </c>
      <c r="AD177" s="2120">
        <v>187.4885928662936</v>
      </c>
      <c r="AF177" s="2137">
        <v>855</v>
      </c>
      <c r="AG177" s="2141">
        <f t="shared" si="4"/>
        <v>2216.1648487976622</v>
      </c>
      <c r="AH177" s="2139"/>
      <c r="AI177" s="2137">
        <v>855</v>
      </c>
      <c r="AJ177" s="2142">
        <f t="shared" si="5"/>
        <v>169.8416361666122</v>
      </c>
    </row>
    <row r="178" spans="2:36" x14ac:dyDescent="0.3">
      <c r="B178" s="2111">
        <v>860</v>
      </c>
      <c r="C178" s="2122">
        <v>1625.9923211214636</v>
      </c>
      <c r="D178" s="2113"/>
      <c r="E178" s="2114">
        <v>860</v>
      </c>
      <c r="F178" s="2120">
        <v>156.49469218750261</v>
      </c>
      <c r="H178" s="2111">
        <v>860</v>
      </c>
      <c r="I178" s="2122">
        <v>1138.1835769122347</v>
      </c>
      <c r="J178" s="2117"/>
      <c r="K178" s="2114">
        <v>860</v>
      </c>
      <c r="L178" s="2120">
        <v>132.45997590031013</v>
      </c>
      <c r="N178" s="2111">
        <v>860</v>
      </c>
      <c r="O178" s="2122">
        <v>1743.8854238459546</v>
      </c>
      <c r="P178" s="2117"/>
      <c r="Q178" s="2114">
        <v>860</v>
      </c>
      <c r="R178" s="2120">
        <v>152.63119481525416</v>
      </c>
      <c r="T178" s="2111">
        <v>860</v>
      </c>
      <c r="U178" s="2122">
        <v>3697.9485268144585</v>
      </c>
      <c r="V178" s="2117"/>
      <c r="W178" s="2119">
        <v>860</v>
      </c>
      <c r="X178" s="2120">
        <v>218.4985905922039</v>
      </c>
      <c r="Z178" s="2121">
        <v>860</v>
      </c>
      <c r="AA178" s="2122">
        <v>2868.8248893030132</v>
      </c>
      <c r="AB178" s="2117"/>
      <c r="AC178" s="2119">
        <v>860</v>
      </c>
      <c r="AD178" s="2120">
        <v>187.31485696713636</v>
      </c>
      <c r="AF178" s="2137">
        <v>860</v>
      </c>
      <c r="AG178" s="2141">
        <f t="shared" si="4"/>
        <v>2214.9669475994247</v>
      </c>
      <c r="AH178" s="2139"/>
      <c r="AI178" s="2137">
        <v>860</v>
      </c>
      <c r="AJ178" s="2142">
        <f t="shared" si="5"/>
        <v>169.47986209248143</v>
      </c>
    </row>
    <row r="179" spans="2:36" x14ac:dyDescent="0.3">
      <c r="B179" s="2111">
        <v>865</v>
      </c>
      <c r="C179" s="2122">
        <v>1624.9448089823841</v>
      </c>
      <c r="D179" s="2113"/>
      <c r="E179" s="2114">
        <v>865</v>
      </c>
      <c r="F179" s="2120">
        <v>156.10883906280262</v>
      </c>
      <c r="H179" s="2111">
        <v>865</v>
      </c>
      <c r="I179" s="2122">
        <v>1136.4567619638053</v>
      </c>
      <c r="J179" s="2117"/>
      <c r="K179" s="2114">
        <v>865</v>
      </c>
      <c r="L179" s="2120">
        <v>132.14649032168211</v>
      </c>
      <c r="N179" s="2111">
        <v>865</v>
      </c>
      <c r="O179" s="2122">
        <v>1742.4036993104537</v>
      </c>
      <c r="P179" s="2117"/>
      <c r="Q179" s="2114">
        <v>865</v>
      </c>
      <c r="R179" s="2120">
        <v>152.27452948245505</v>
      </c>
      <c r="T179" s="2111">
        <v>865</v>
      </c>
      <c r="U179" s="2122">
        <v>3690.489002761507</v>
      </c>
      <c r="V179" s="2117"/>
      <c r="W179" s="2119">
        <v>865</v>
      </c>
      <c r="X179" s="2120">
        <v>217.93735790872597</v>
      </c>
      <c r="Z179" s="2121">
        <v>865</v>
      </c>
      <c r="AA179" s="2122">
        <v>2874.6375387541079</v>
      </c>
      <c r="AB179" s="2117"/>
      <c r="AC179" s="2119">
        <v>865</v>
      </c>
      <c r="AD179" s="2120">
        <v>187.14520411924514</v>
      </c>
      <c r="AF179" s="2137">
        <v>865</v>
      </c>
      <c r="AG179" s="2141">
        <f t="shared" si="4"/>
        <v>2213.7863623544517</v>
      </c>
      <c r="AH179" s="2139"/>
      <c r="AI179" s="2137">
        <v>865</v>
      </c>
      <c r="AJ179" s="2142">
        <f t="shared" si="5"/>
        <v>169.12248417898218</v>
      </c>
    </row>
    <row r="180" spans="2:36" x14ac:dyDescent="0.3">
      <c r="B180" s="2111">
        <v>870</v>
      </c>
      <c r="C180" s="2122">
        <v>1623.9184676989205</v>
      </c>
      <c r="D180" s="2113"/>
      <c r="E180" s="2114">
        <v>870</v>
      </c>
      <c r="F180" s="2120">
        <v>155.72766893687239</v>
      </c>
      <c r="H180" s="2111">
        <v>870</v>
      </c>
      <c r="I180" s="2122">
        <v>1134.7497786392858</v>
      </c>
      <c r="J180" s="2117"/>
      <c r="K180" s="2114">
        <v>870</v>
      </c>
      <c r="L180" s="2120">
        <v>131.83660802556702</v>
      </c>
      <c r="N180" s="2111">
        <v>870</v>
      </c>
      <c r="O180" s="2122">
        <v>1740.939006091452</v>
      </c>
      <c r="P180" s="2117"/>
      <c r="Q180" s="2114">
        <v>870</v>
      </c>
      <c r="R180" s="2120">
        <v>151.92196375118237</v>
      </c>
      <c r="T180" s="2111">
        <v>870</v>
      </c>
      <c r="U180" s="2122">
        <v>3683.045920733477</v>
      </c>
      <c r="V180" s="2117"/>
      <c r="W180" s="2119">
        <v>870</v>
      </c>
      <c r="X180" s="2120">
        <v>217.3813285124015</v>
      </c>
      <c r="Z180" s="2121">
        <v>870</v>
      </c>
      <c r="AA180" s="2122">
        <v>2880.4608024132876</v>
      </c>
      <c r="AB180" s="2117"/>
      <c r="AC180" s="2119">
        <v>870</v>
      </c>
      <c r="AD180" s="2120">
        <v>186.9795639251841</v>
      </c>
      <c r="AF180" s="2137">
        <v>870</v>
      </c>
      <c r="AG180" s="2141">
        <f t="shared" si="4"/>
        <v>2212.6227951152846</v>
      </c>
      <c r="AH180" s="2139"/>
      <c r="AI180" s="2137">
        <v>870</v>
      </c>
      <c r="AJ180" s="2142">
        <f t="shared" si="5"/>
        <v>168.76942663024147</v>
      </c>
    </row>
    <row r="181" spans="2:36" x14ac:dyDescent="0.3">
      <c r="B181" s="2111">
        <v>875</v>
      </c>
      <c r="C181" s="2122">
        <v>1622.9129371551458</v>
      </c>
      <c r="D181" s="2113"/>
      <c r="E181" s="2114">
        <v>875</v>
      </c>
      <c r="F181" s="2120">
        <v>155.35110152973326</v>
      </c>
      <c r="H181" s="2111">
        <v>875</v>
      </c>
      <c r="I181" s="2122">
        <v>1133.0622871119799</v>
      </c>
      <c r="J181" s="2117"/>
      <c r="K181" s="2114">
        <v>875</v>
      </c>
      <c r="L181" s="2120">
        <v>131.53026724140764</v>
      </c>
      <c r="N181" s="2111">
        <v>875</v>
      </c>
      <c r="O181" s="2122">
        <v>1739.4910522235259</v>
      </c>
      <c r="P181" s="2117"/>
      <c r="Q181" s="2114">
        <v>875</v>
      </c>
      <c r="R181" s="2120">
        <v>151.57342734255309</v>
      </c>
      <c r="T181" s="2111">
        <v>875</v>
      </c>
      <c r="U181" s="2122">
        <v>3675.6189988670876</v>
      </c>
      <c r="V181" s="2117"/>
      <c r="W181" s="2119">
        <v>875</v>
      </c>
      <c r="X181" s="2120">
        <v>216.83041320402228</v>
      </c>
      <c r="Z181" s="2121">
        <v>875</v>
      </c>
      <c r="AA181" s="2122">
        <v>2886.2944983227012</v>
      </c>
      <c r="AB181" s="2117"/>
      <c r="AC181" s="2119">
        <v>875</v>
      </c>
      <c r="AD181" s="2120">
        <v>186.8178675966019</v>
      </c>
      <c r="AF181" s="2137">
        <v>875</v>
      </c>
      <c r="AG181" s="2141">
        <f t="shared" si="4"/>
        <v>2211.4759547360882</v>
      </c>
      <c r="AH181" s="2139"/>
      <c r="AI181" s="2137">
        <v>875</v>
      </c>
      <c r="AJ181" s="2142">
        <f t="shared" si="5"/>
        <v>168.42061538286364</v>
      </c>
    </row>
    <row r="182" spans="2:36" x14ac:dyDescent="0.3">
      <c r="B182" s="2111">
        <v>880</v>
      </c>
      <c r="C182" s="2122">
        <v>1621.9278653796775</v>
      </c>
      <c r="D182" s="2113"/>
      <c r="E182" s="2114">
        <v>880</v>
      </c>
      <c r="F182" s="2120">
        <v>154.97905838595125</v>
      </c>
      <c r="H182" s="2111">
        <v>880</v>
      </c>
      <c r="I182" s="2122">
        <v>1131.3939552764807</v>
      </c>
      <c r="J182" s="2117"/>
      <c r="K182" s="2114">
        <v>880</v>
      </c>
      <c r="L182" s="2120">
        <v>131.22740760252273</v>
      </c>
      <c r="N182" s="2111">
        <v>880</v>
      </c>
      <c r="O182" s="2122">
        <v>1738.0595523768261</v>
      </c>
      <c r="P182" s="2117"/>
      <c r="Q182" s="2114">
        <v>880</v>
      </c>
      <c r="R182" s="2120">
        <v>151.22885157493062</v>
      </c>
      <c r="T182" s="2111">
        <v>880</v>
      </c>
      <c r="U182" s="2122">
        <v>3668.2079617050372</v>
      </c>
      <c r="V182" s="2117"/>
      <c r="W182" s="2119">
        <v>880</v>
      </c>
      <c r="X182" s="2120">
        <v>216.28452481163433</v>
      </c>
      <c r="Z182" s="2121">
        <v>880</v>
      </c>
      <c r="AA182" s="2122">
        <v>2892.1384486599013</v>
      </c>
      <c r="AB182" s="2117"/>
      <c r="AC182" s="2119">
        <v>880</v>
      </c>
      <c r="AD182" s="2120">
        <v>186.66004790851883</v>
      </c>
      <c r="AF182" s="2137">
        <v>880</v>
      </c>
      <c r="AG182" s="2141">
        <f t="shared" si="4"/>
        <v>2210.3455566795847</v>
      </c>
      <c r="AH182" s="2139"/>
      <c r="AI182" s="2137">
        <v>880</v>
      </c>
      <c r="AJ182" s="2142">
        <f t="shared" si="5"/>
        <v>168.07597805671153</v>
      </c>
    </row>
    <row r="183" spans="2:36" x14ac:dyDescent="0.3">
      <c r="B183" s="2111">
        <v>885</v>
      </c>
      <c r="C183" s="2122">
        <v>1620.962908316407</v>
      </c>
      <c r="D183" s="2113"/>
      <c r="E183" s="2114">
        <v>885</v>
      </c>
      <c r="F183" s="2120">
        <v>154.61146282309659</v>
      </c>
      <c r="H183" s="2111">
        <v>885</v>
      </c>
      <c r="I183" s="2122">
        <v>1129.7444585306</v>
      </c>
      <c r="J183" s="2117"/>
      <c r="K183" s="2114">
        <v>885</v>
      </c>
      <c r="L183" s="2120">
        <v>130.92797010645015</v>
      </c>
      <c r="N183" s="2111">
        <v>885</v>
      </c>
      <c r="O183" s="2122">
        <v>1736.6442276696375</v>
      </c>
      <c r="P183" s="2117"/>
      <c r="Q183" s="2114">
        <v>885</v>
      </c>
      <c r="R183" s="2120">
        <v>150.88816931880712</v>
      </c>
      <c r="T183" s="2111">
        <v>885</v>
      </c>
      <c r="U183" s="2122">
        <v>3660.8125400150466</v>
      </c>
      <c r="V183" s="2117"/>
      <c r="W183" s="2119">
        <v>885</v>
      </c>
      <c r="X183" s="2120">
        <v>215.743578133272</v>
      </c>
      <c r="Z183" s="2121">
        <v>885</v>
      </c>
      <c r="AA183" s="2122">
        <v>2897.9924796210257</v>
      </c>
      <c r="AB183" s="2117"/>
      <c r="AC183" s="2119">
        <v>885</v>
      </c>
      <c r="AD183" s="2120">
        <v>186.50603915516385</v>
      </c>
      <c r="AF183" s="2137">
        <v>885</v>
      </c>
      <c r="AG183" s="2141">
        <f t="shared" si="4"/>
        <v>2209.2313228305434</v>
      </c>
      <c r="AH183" s="2139"/>
      <c r="AI183" s="2137">
        <v>885</v>
      </c>
      <c r="AJ183" s="2142">
        <f t="shared" si="5"/>
        <v>167.73544390735793</v>
      </c>
    </row>
    <row r="184" spans="2:36" x14ac:dyDescent="0.3">
      <c r="B184" s="2111">
        <v>890</v>
      </c>
      <c r="C184" s="2122">
        <v>1620.0177296029133</v>
      </c>
      <c r="D184" s="2113"/>
      <c r="E184" s="2114">
        <v>890</v>
      </c>
      <c r="F184" s="2120">
        <v>154.24823988193992</v>
      </c>
      <c r="H184" s="2111">
        <v>890</v>
      </c>
      <c r="I184" s="2122">
        <v>1128.1134795646365</v>
      </c>
      <c r="J184" s="2117"/>
      <c r="K184" s="2114">
        <v>890</v>
      </c>
      <c r="L184" s="2120">
        <v>130.63189707662542</v>
      </c>
      <c r="N184" s="2111">
        <v>890</v>
      </c>
      <c r="O184" s="2122">
        <v>1735.2448054872473</v>
      </c>
      <c r="P184" s="2117"/>
      <c r="Q184" s="2114">
        <v>890</v>
      </c>
      <c r="R184" s="2120">
        <v>150.55131495320137</v>
      </c>
      <c r="T184" s="2111">
        <v>890</v>
      </c>
      <c r="U184" s="2122">
        <v>3653.4324706150028</v>
      </c>
      <c r="V184" s="2117"/>
      <c r="W184" s="2119">
        <v>890</v>
      </c>
      <c r="X184" s="2120">
        <v>215.20748988161998</v>
      </c>
      <c r="Z184" s="2121">
        <v>890</v>
      </c>
      <c r="AA184" s="2122">
        <v>2903.8564213079171</v>
      </c>
      <c r="AB184" s="2117"/>
      <c r="AC184" s="2119">
        <v>890</v>
      </c>
      <c r="AD184" s="2120">
        <v>186.35577710729942</v>
      </c>
      <c r="AF184" s="2137">
        <v>890</v>
      </c>
      <c r="AG184" s="2141">
        <f t="shared" si="4"/>
        <v>2208.1329813155435</v>
      </c>
      <c r="AH184" s="2139"/>
      <c r="AI184" s="2137">
        <v>890</v>
      </c>
      <c r="AJ184" s="2142">
        <f t="shared" si="5"/>
        <v>167.39894378013724</v>
      </c>
    </row>
    <row r="185" spans="2:36" x14ac:dyDescent="0.3">
      <c r="B185" s="2111">
        <v>895</v>
      </c>
      <c r="C185" s="2122">
        <v>1619.0920003563033</v>
      </c>
      <c r="D185" s="2113"/>
      <c r="E185" s="2114">
        <v>895</v>
      </c>
      <c r="F185" s="2120">
        <v>153.88931627831917</v>
      </c>
      <c r="H185" s="2111">
        <v>895</v>
      </c>
      <c r="I185" s="2122">
        <v>1126.5007081577221</v>
      </c>
      <c r="J185" s="2117"/>
      <c r="K185" s="2114">
        <v>895</v>
      </c>
      <c r="L185" s="2120">
        <v>130.33913212534637</v>
      </c>
      <c r="N185" s="2111">
        <v>895</v>
      </c>
      <c r="O185" s="2122">
        <v>1733.8610193068962</v>
      </c>
      <c r="P185" s="2117"/>
      <c r="Q185" s="2114">
        <v>895</v>
      </c>
      <c r="R185" s="2120">
        <v>150.21822432352445</v>
      </c>
      <c r="T185" s="2111">
        <v>895</v>
      </c>
      <c r="U185" s="2122">
        <v>3646.0674962039598</v>
      </c>
      <c r="V185" s="2117"/>
      <c r="W185" s="2119">
        <v>895</v>
      </c>
      <c r="X185" s="2120">
        <v>214.67617863053238</v>
      </c>
      <c r="Z185" s="2121">
        <v>895</v>
      </c>
      <c r="AA185" s="2122">
        <v>2909.7301076190297</v>
      </c>
      <c r="AB185" s="2117"/>
      <c r="AC185" s="2119">
        <v>895</v>
      </c>
      <c r="AD185" s="2120">
        <v>186.20919897097912</v>
      </c>
      <c r="AF185" s="2137">
        <v>895</v>
      </c>
      <c r="AG185" s="2141">
        <f t="shared" si="4"/>
        <v>2207.0502663287821</v>
      </c>
      <c r="AH185" s="2139"/>
      <c r="AI185" s="2137">
        <v>895</v>
      </c>
      <c r="AJ185" s="2142">
        <f t="shared" si="5"/>
        <v>167.06641006574029</v>
      </c>
    </row>
    <row r="186" spans="2:36" x14ac:dyDescent="0.3">
      <c r="B186" s="2111">
        <v>900</v>
      </c>
      <c r="C186" s="2122">
        <v>1618.1853989661604</v>
      </c>
      <c r="D186" s="2113"/>
      <c r="E186" s="2114">
        <v>900</v>
      </c>
      <c r="F186" s="2120">
        <v>153.53462035660837</v>
      </c>
      <c r="H186" s="2111">
        <v>900</v>
      </c>
      <c r="I186" s="2122">
        <v>1124.9058409809372</v>
      </c>
      <c r="J186" s="2117"/>
      <c r="K186" s="2114">
        <v>900</v>
      </c>
      <c r="L186" s="2120">
        <v>130.04962011797033</v>
      </c>
      <c r="N186" s="2111">
        <v>900</v>
      </c>
      <c r="O186" s="2122">
        <v>1732.4926085285483</v>
      </c>
      <c r="P186" s="2117"/>
      <c r="Q186" s="2114">
        <v>900</v>
      </c>
      <c r="R186" s="2120">
        <v>149.888834700844</v>
      </c>
      <c r="T186" s="2111">
        <v>900</v>
      </c>
      <c r="U186" s="2122">
        <v>3638.717365198765</v>
      </c>
      <c r="V186" s="2117"/>
      <c r="W186" s="2119">
        <v>900</v>
      </c>
      <c r="X186" s="2120">
        <v>214.1495647633331</v>
      </c>
      <c r="Z186" s="2121">
        <v>900</v>
      </c>
      <c r="AA186" s="2122">
        <v>2915.6133761439578</v>
      </c>
      <c r="AB186" s="2117"/>
      <c r="AC186" s="2119">
        <v>900</v>
      </c>
      <c r="AD186" s="2120">
        <v>186.06624334767727</v>
      </c>
      <c r="AF186" s="2137">
        <v>900</v>
      </c>
      <c r="AG186" s="2141">
        <f t="shared" si="4"/>
        <v>2205.9829179636736</v>
      </c>
      <c r="AH186" s="2139"/>
      <c r="AI186" s="2137">
        <v>900</v>
      </c>
      <c r="AJ186" s="2142">
        <f t="shared" si="5"/>
        <v>166.73777665728662</v>
      </c>
    </row>
    <row r="187" spans="2:36" x14ac:dyDescent="0.3">
      <c r="B187" s="2111">
        <v>905</v>
      </c>
      <c r="C187" s="2122">
        <v>1617.2976108943435</v>
      </c>
      <c r="D187" s="2113"/>
      <c r="E187" s="2114">
        <v>905</v>
      </c>
      <c r="F187" s="2120">
        <v>153.18408204473172</v>
      </c>
      <c r="H187" s="2111">
        <v>905</v>
      </c>
      <c r="I187" s="2122">
        <v>1123.328581406967</v>
      </c>
      <c r="J187" s="2117"/>
      <c r="K187" s="2114">
        <v>905</v>
      </c>
      <c r="L187" s="2120">
        <v>129.76330713830009</v>
      </c>
      <c r="N187" s="2111">
        <v>905</v>
      </c>
      <c r="O187" s="2122">
        <v>1731.1393183112875</v>
      </c>
      <c r="P187" s="2117"/>
      <c r="Q187" s="2114">
        <v>905</v>
      </c>
      <c r="R187" s="2120">
        <v>149.56308474250238</v>
      </c>
      <c r="T187" s="2111">
        <v>905</v>
      </c>
      <c r="U187" s="2122">
        <v>3631.3818315761173</v>
      </c>
      <c r="V187" s="2117"/>
      <c r="W187" s="2119">
        <v>905</v>
      </c>
      <c r="X187" s="2120">
        <v>213.62757042283093</v>
      </c>
      <c r="Z187" s="2121">
        <v>905</v>
      </c>
      <c r="AA187" s="2122">
        <v>2921.5060680614783</v>
      </c>
      <c r="AB187" s="2117"/>
      <c r="AC187" s="2119">
        <v>905</v>
      </c>
      <c r="AD187" s="2120">
        <v>185.92685019574176</v>
      </c>
      <c r="AF187" s="2137">
        <v>905</v>
      </c>
      <c r="AG187" s="2141">
        <f t="shared" si="4"/>
        <v>2204.9306820500387</v>
      </c>
      <c r="AH187" s="2139"/>
      <c r="AI187" s="2137">
        <v>905</v>
      </c>
      <c r="AJ187" s="2142">
        <f t="shared" si="5"/>
        <v>166.41297890882137</v>
      </c>
    </row>
    <row r="188" spans="2:36" x14ac:dyDescent="0.3">
      <c r="B188" s="2111">
        <v>910</v>
      </c>
      <c r="C188" s="2122">
        <v>1616.4283284813707</v>
      </c>
      <c r="D188" s="2113"/>
      <c r="E188" s="2114">
        <v>910</v>
      </c>
      <c r="F188" s="2120">
        <v>152.83763281065922</v>
      </c>
      <c r="H188" s="2111">
        <v>910</v>
      </c>
      <c r="I188" s="2122">
        <v>1121.7686393260244</v>
      </c>
      <c r="J188" s="2117"/>
      <c r="K188" s="2114">
        <v>910</v>
      </c>
      <c r="L188" s="2120">
        <v>129.48014045510982</v>
      </c>
      <c r="N188" s="2111">
        <v>910</v>
      </c>
      <c r="O188" s="2122">
        <v>1729.8008994150955</v>
      </c>
      <c r="P188" s="2117"/>
      <c r="Q188" s="2114">
        <v>910</v>
      </c>
      <c r="R188" s="2120">
        <v>149.24091445403292</v>
      </c>
      <c r="T188" s="2111">
        <v>910</v>
      </c>
      <c r="U188" s="2122">
        <v>3624.0606547198227</v>
      </c>
      <c r="V188" s="2117"/>
      <c r="W188" s="2119">
        <v>910</v>
      </c>
      <c r="X188" s="2120">
        <v>213.110119462981</v>
      </c>
      <c r="Z188" s="2121">
        <v>910</v>
      </c>
      <c r="AA188" s="2122">
        <v>2927.4080280409457</v>
      </c>
      <c r="AB188" s="2117"/>
      <c r="AC188" s="2119">
        <v>910</v>
      </c>
      <c r="AD188" s="2120">
        <v>185.79096079311682</v>
      </c>
      <c r="AF188" s="2137">
        <v>910</v>
      </c>
      <c r="AG188" s="2141">
        <f t="shared" si="4"/>
        <v>2203.8933099966516</v>
      </c>
      <c r="AH188" s="2139"/>
      <c r="AI188" s="2137">
        <v>910</v>
      </c>
      <c r="AJ188" s="2142">
        <f t="shared" si="5"/>
        <v>166.09195359517997</v>
      </c>
    </row>
    <row r="189" spans="2:36" x14ac:dyDescent="0.3">
      <c r="B189" s="2111">
        <v>915</v>
      </c>
      <c r="C189" s="2122">
        <v>1615.5772507591287</v>
      </c>
      <c r="D189" s="2113"/>
      <c r="E189" s="2114">
        <v>915</v>
      </c>
      <c r="F189" s="2120">
        <v>152.49520562032811</v>
      </c>
      <c r="H189" s="2111">
        <v>915</v>
      </c>
      <c r="I189" s="2122">
        <v>1120.2257309678057</v>
      </c>
      <c r="J189" s="2117"/>
      <c r="K189" s="2114">
        <v>915</v>
      </c>
      <c r="L189" s="2120">
        <v>129.2000684897686</v>
      </c>
      <c r="N189" s="2111">
        <v>915</v>
      </c>
      <c r="O189" s="2122">
        <v>1728.477108047822</v>
      </c>
      <c r="P189" s="2117"/>
      <c r="Q189" s="2114">
        <v>915</v>
      </c>
      <c r="R189" s="2120">
        <v>148.92226515232221</v>
      </c>
      <c r="T189" s="2111">
        <v>915</v>
      </c>
      <c r="U189" s="2122">
        <v>3616.7535992730504</v>
      </c>
      <c r="V189" s="2117"/>
      <c r="W189" s="2119">
        <v>915</v>
      </c>
      <c r="X189" s="2120">
        <v>212.59713740213346</v>
      </c>
      <c r="Z189" s="2121">
        <v>915</v>
      </c>
      <c r="AA189" s="2122">
        <v>2933.3191041469127</v>
      </c>
      <c r="AB189" s="2117"/>
      <c r="AC189" s="2119">
        <v>915</v>
      </c>
      <c r="AD189" s="2120">
        <v>185.65851770128887</v>
      </c>
      <c r="AF189" s="2137">
        <v>915</v>
      </c>
      <c r="AG189" s="2141">
        <f t="shared" si="4"/>
        <v>2202.8705586389437</v>
      </c>
      <c r="AH189" s="2139"/>
      <c r="AI189" s="2137">
        <v>915</v>
      </c>
      <c r="AJ189" s="2142">
        <f t="shared" si="5"/>
        <v>165.77463887316827</v>
      </c>
    </row>
    <row r="190" spans="2:36" x14ac:dyDescent="0.3">
      <c r="B190" s="2111">
        <v>920</v>
      </c>
      <c r="C190" s="2122">
        <v>1614.7440832696832</v>
      </c>
      <c r="D190" s="2113"/>
      <c r="E190" s="2114">
        <v>920</v>
      </c>
      <c r="F190" s="2120">
        <v>152.15673489693859</v>
      </c>
      <c r="H190" s="2111">
        <v>920</v>
      </c>
      <c r="I190" s="2122">
        <v>1118.6995787292633</v>
      </c>
      <c r="J190" s="2117"/>
      <c r="K190" s="2114">
        <v>920</v>
      </c>
      <c r="L190" s="2120">
        <v>128.92304078492018</v>
      </c>
      <c r="N190" s="2111">
        <v>920</v>
      </c>
      <c r="O190" s="2122">
        <v>1727.1677057171519</v>
      </c>
      <c r="P190" s="2117"/>
      <c r="Q190" s="2114">
        <v>920</v>
      </c>
      <c r="R190" s="2120">
        <v>148.60707942997846</v>
      </c>
      <c r="T190" s="2111">
        <v>920</v>
      </c>
      <c r="U190" s="2122">
        <v>3609.4604349954379</v>
      </c>
      <c r="V190" s="2117"/>
      <c r="W190" s="2119">
        <v>920</v>
      </c>
      <c r="X190" s="2120">
        <v>212.08855137780461</v>
      </c>
      <c r="Z190" s="2121">
        <v>920</v>
      </c>
      <c r="AA190" s="2122">
        <v>2939.2391477468914</v>
      </c>
      <c r="AB190" s="2117"/>
      <c r="AC190" s="2119">
        <v>920</v>
      </c>
      <c r="AD190" s="2120">
        <v>185.52946473040907</v>
      </c>
      <c r="AF190" s="2137">
        <v>920</v>
      </c>
      <c r="AG190" s="2141">
        <f t="shared" si="4"/>
        <v>2201.8621900916855</v>
      </c>
      <c r="AH190" s="2139"/>
      <c r="AI190" s="2137">
        <v>920</v>
      </c>
      <c r="AJ190" s="2142">
        <f t="shared" si="5"/>
        <v>165.46097424401017</v>
      </c>
    </row>
    <row r="191" spans="2:36" x14ac:dyDescent="0.3">
      <c r="B191" s="2111">
        <v>925</v>
      </c>
      <c r="C191" s="2122">
        <v>1613.9285378899351</v>
      </c>
      <c r="D191" s="2113"/>
      <c r="E191" s="2114">
        <v>925</v>
      </c>
      <c r="F191" s="2120">
        <v>151.82215648156699</v>
      </c>
      <c r="H191" s="2111">
        <v>925</v>
      </c>
      <c r="I191" s="2122">
        <v>1117.189911007943</v>
      </c>
      <c r="J191" s="2117"/>
      <c r="K191" s="2114">
        <v>925</v>
      </c>
      <c r="L191" s="2120">
        <v>128.64900797417837</v>
      </c>
      <c r="N191" s="2111">
        <v>925</v>
      </c>
      <c r="O191" s="2122">
        <v>1725.8724590873526</v>
      </c>
      <c r="P191" s="2117"/>
      <c r="Q191" s="2114">
        <v>925</v>
      </c>
      <c r="R191" s="2120">
        <v>148.2953011208489</v>
      </c>
      <c r="T191" s="2111">
        <v>925</v>
      </c>
      <c r="U191" s="2122">
        <v>3602.1809366247744</v>
      </c>
      <c r="V191" s="2117"/>
      <c r="W191" s="2119">
        <v>925</v>
      </c>
      <c r="X191" s="2120">
        <v>211.58429010291573</v>
      </c>
      <c r="Z191" s="2121">
        <v>925</v>
      </c>
      <c r="AA191" s="2122">
        <v>2945.1680134220537</v>
      </c>
      <c r="AB191" s="2117"/>
      <c r="AC191" s="2119">
        <v>925</v>
      </c>
      <c r="AD191" s="2120">
        <v>185.40374690554185</v>
      </c>
      <c r="AF191" s="2137">
        <v>925</v>
      </c>
      <c r="AG191" s="2141">
        <f t="shared" si="4"/>
        <v>2200.8679716064116</v>
      </c>
      <c r="AH191" s="2139"/>
      <c r="AI191" s="2137">
        <v>925</v>
      </c>
      <c r="AJ191" s="2142">
        <f t="shared" si="5"/>
        <v>165.15090051701037</v>
      </c>
    </row>
    <row r="192" spans="2:36" x14ac:dyDescent="0.3">
      <c r="B192" s="2111">
        <v>930</v>
      </c>
      <c r="C192" s="2122">
        <v>1613.1303326619372</v>
      </c>
      <c r="D192" s="2113"/>
      <c r="E192" s="2114">
        <v>930</v>
      </c>
      <c r="F192" s="2120">
        <v>151.49140759505212</v>
      </c>
      <c r="H192" s="2111">
        <v>930</v>
      </c>
      <c r="I192" s="2122">
        <v>1115.6964620407184</v>
      </c>
      <c r="J192" s="2117"/>
      <c r="K192" s="2114">
        <v>930</v>
      </c>
      <c r="L192" s="2120">
        <v>128.37792175279932</v>
      </c>
      <c r="N192" s="2111">
        <v>930</v>
      </c>
      <c r="O192" s="2122">
        <v>1724.5911398406708</v>
      </c>
      <c r="P192" s="2117"/>
      <c r="Q192" s="2114">
        <v>930</v>
      </c>
      <c r="R192" s="2120">
        <v>147.98687526665634</v>
      </c>
      <c r="T192" s="2111">
        <v>930</v>
      </c>
      <c r="U192" s="2122">
        <v>3594.914883743209</v>
      </c>
      <c r="V192" s="2117"/>
      <c r="W192" s="2119">
        <v>930</v>
      </c>
      <c r="X192" s="2120">
        <v>211.0842838234438</v>
      </c>
      <c r="Z192" s="2121">
        <v>930</v>
      </c>
      <c r="AA192" s="2122">
        <v>2951.1055588808658</v>
      </c>
      <c r="AB192" s="2117"/>
      <c r="AC192" s="2119">
        <v>930</v>
      </c>
      <c r="AD192" s="2120">
        <v>185.28131043401061</v>
      </c>
      <c r="AF192" s="2137">
        <v>930</v>
      </c>
      <c r="AG192" s="2141">
        <f t="shared" si="4"/>
        <v>2199.8876754334801</v>
      </c>
      <c r="AH192" s="2139"/>
      <c r="AI192" s="2137">
        <v>930</v>
      </c>
      <c r="AJ192" s="2142">
        <f t="shared" si="5"/>
        <v>164.84435977439244</v>
      </c>
    </row>
    <row r="193" spans="2:36" x14ac:dyDescent="0.3">
      <c r="B193" s="2111">
        <v>935</v>
      </c>
      <c r="C193" s="2122">
        <v>1612.3491916286205</v>
      </c>
      <c r="D193" s="2113"/>
      <c r="E193" s="2114">
        <v>935</v>
      </c>
      <c r="F193" s="2120">
        <v>151.16442680110183</v>
      </c>
      <c r="H193" s="2111">
        <v>935</v>
      </c>
      <c r="I193" s="2122">
        <v>1114.2189717476804</v>
      </c>
      <c r="J193" s="2117"/>
      <c r="K193" s="2114">
        <v>935</v>
      </c>
      <c r="L193" s="2120">
        <v>128.10973484929585</v>
      </c>
      <c r="N193" s="2111">
        <v>935</v>
      </c>
      <c r="O193" s="2122">
        <v>1723.3235245431495</v>
      </c>
      <c r="P193" s="2117"/>
      <c r="Q193" s="2114">
        <v>935</v>
      </c>
      <c r="R193" s="2120">
        <v>147.68174808470116</v>
      </c>
      <c r="T193" s="2111">
        <v>935</v>
      </c>
      <c r="U193" s="2122">
        <v>3587.662060647704</v>
      </c>
      <c r="V193" s="2117"/>
      <c r="W193" s="2119">
        <v>935</v>
      </c>
      <c r="X193" s="2120">
        <v>210.58846427742964</v>
      </c>
      <c r="Z193" s="2121">
        <v>935</v>
      </c>
      <c r="AA193" s="2122">
        <v>2957.0516448754588</v>
      </c>
      <c r="AB193" s="2117"/>
      <c r="AC193" s="2119">
        <v>935</v>
      </c>
      <c r="AD193" s="2120">
        <v>185.16210267378247</v>
      </c>
      <c r="AF193" s="2137">
        <v>935</v>
      </c>
      <c r="AG193" s="2141">
        <f t="shared" si="4"/>
        <v>2198.9210786885224</v>
      </c>
      <c r="AH193" s="2139"/>
      <c r="AI193" s="2137">
        <v>935</v>
      </c>
      <c r="AJ193" s="2142">
        <f t="shared" si="5"/>
        <v>164.54129533726217</v>
      </c>
    </row>
    <row r="194" spans="2:36" x14ac:dyDescent="0.3">
      <c r="B194" s="2111">
        <v>940</v>
      </c>
      <c r="C194" s="2122">
        <v>1611.5848446747707</v>
      </c>
      <c r="D194" s="2113"/>
      <c r="E194" s="2114">
        <v>940</v>
      </c>
      <c r="F194" s="2120">
        <v>150.84115397057963</v>
      </c>
      <c r="H194" s="2111">
        <v>940</v>
      </c>
      <c r="I194" s="2122">
        <v>1112.7571855810254</v>
      </c>
      <c r="J194" s="2117"/>
      <c r="K194" s="2114">
        <v>940</v>
      </c>
      <c r="L194" s="2120">
        <v>127.84440099795734</v>
      </c>
      <c r="N194" s="2111">
        <v>940</v>
      </c>
      <c r="O194" s="2122">
        <v>1722.0693945147509</v>
      </c>
      <c r="P194" s="2117"/>
      <c r="Q194" s="2114">
        <v>940</v>
      </c>
      <c r="R194" s="2120">
        <v>147.37986693659627</v>
      </c>
      <c r="T194" s="2111">
        <v>940</v>
      </c>
      <c r="U194" s="2122">
        <v>3580.4222562246532</v>
      </c>
      <c r="V194" s="2117"/>
      <c r="W194" s="2119">
        <v>940</v>
      </c>
      <c r="X194" s="2120">
        <v>210.09676465529716</v>
      </c>
      <c r="Z194" s="2121">
        <v>940</v>
      </c>
      <c r="AA194" s="2122">
        <v>2963.0061351206873</v>
      </c>
      <c r="AB194" s="2117"/>
      <c r="AC194" s="2119">
        <v>940</v>
      </c>
      <c r="AD194" s="2120">
        <v>185.04607210286869</v>
      </c>
      <c r="AF194" s="2137">
        <v>940</v>
      </c>
      <c r="AG194" s="2141">
        <f t="shared" si="4"/>
        <v>2197.9679632231773</v>
      </c>
      <c r="AH194" s="2139"/>
      <c r="AI194" s="2137">
        <v>940</v>
      </c>
      <c r="AJ194" s="2142">
        <f t="shared" si="5"/>
        <v>164.24165173265982</v>
      </c>
    </row>
    <row r="195" spans="2:36" x14ac:dyDescent="0.3">
      <c r="B195" s="2111">
        <v>945</v>
      </c>
      <c r="C195" s="2122">
        <v>1608.5195200630469</v>
      </c>
      <c r="D195" s="2113"/>
      <c r="E195" s="2114">
        <v>945</v>
      </c>
      <c r="F195" s="2120">
        <v>150.70326181057857</v>
      </c>
      <c r="H195" s="2111">
        <v>945</v>
      </c>
      <c r="I195" s="2122">
        <v>1111.3108543787248</v>
      </c>
      <c r="J195" s="2117"/>
      <c r="K195" s="2114">
        <v>945</v>
      </c>
      <c r="L195" s="2120">
        <v>127.58187491224147</v>
      </c>
      <c r="N195" s="2111">
        <v>945</v>
      </c>
      <c r="O195" s="2122">
        <v>1720.8285357035841</v>
      </c>
      <c r="P195" s="2117"/>
      <c r="Q195" s="2114">
        <v>945</v>
      </c>
      <c r="R195" s="2120">
        <v>147.0811802979955</v>
      </c>
      <c r="T195" s="2111">
        <v>945</v>
      </c>
      <c r="U195" s="2122">
        <v>3573.1952638284665</v>
      </c>
      <c r="V195" s="2117"/>
      <c r="W195" s="2119">
        <v>945</v>
      </c>
      <c r="X195" s="2120">
        <v>209.60911956142937</v>
      </c>
      <c r="Z195" s="2121">
        <v>945</v>
      </c>
      <c r="AA195" s="2122">
        <v>2968.9688962157534</v>
      </c>
      <c r="AB195" s="2117"/>
      <c r="AC195" s="2119">
        <v>945</v>
      </c>
      <c r="AD195" s="2120">
        <v>184.9331682896931</v>
      </c>
      <c r="AF195" s="2137">
        <v>945</v>
      </c>
      <c r="AG195" s="2141">
        <f t="shared" si="4"/>
        <v>2196.5646140379149</v>
      </c>
      <c r="AH195" s="2139"/>
      <c r="AI195" s="2137">
        <v>945</v>
      </c>
      <c r="AJ195" s="2142">
        <f t="shared" si="5"/>
        <v>163.9817209743876</v>
      </c>
    </row>
    <row r="196" spans="2:36" x14ac:dyDescent="0.3">
      <c r="B196" s="2111">
        <v>950</v>
      </c>
      <c r="C196" s="2122">
        <v>1607.8001709316284</v>
      </c>
      <c r="D196" s="2113"/>
      <c r="E196" s="2114">
        <v>950</v>
      </c>
      <c r="F196" s="2120">
        <v>150.38627309439687</v>
      </c>
      <c r="H196" s="2111">
        <v>950</v>
      </c>
      <c r="I196" s="2122">
        <v>1109.8797342228238</v>
      </c>
      <c r="J196" s="2117"/>
      <c r="K196" s="2114">
        <v>950</v>
      </c>
      <c r="L196" s="2120">
        <v>127.32211225900686</v>
      </c>
      <c r="N196" s="2111">
        <v>950</v>
      </c>
      <c r="O196" s="2122">
        <v>1719.6007385641151</v>
      </c>
      <c r="P196" s="2117"/>
      <c r="Q196" s="2114">
        <v>950</v>
      </c>
      <c r="R196" s="2120">
        <v>146.78563772927453</v>
      </c>
      <c r="T196" s="2111">
        <v>950</v>
      </c>
      <c r="U196" s="2122">
        <v>3565.9808811639809</v>
      </c>
      <c r="V196" s="2117"/>
      <c r="W196" s="2119">
        <v>950</v>
      </c>
      <c r="X196" s="2120">
        <v>209.12546497695897</v>
      </c>
      <c r="Z196" s="2121">
        <v>950</v>
      </c>
      <c r="AA196" s="2122">
        <v>2974.9397975682896</v>
      </c>
      <c r="AB196" s="2117"/>
      <c r="AC196" s="2119">
        <v>950</v>
      </c>
      <c r="AD196" s="2120">
        <v>184.8233418643965</v>
      </c>
      <c r="AF196" s="2137">
        <v>950</v>
      </c>
      <c r="AG196" s="2141">
        <f t="shared" si="4"/>
        <v>2195.6402644901673</v>
      </c>
      <c r="AH196" s="2139"/>
      <c r="AI196" s="2137">
        <v>950</v>
      </c>
      <c r="AJ196" s="2142">
        <f t="shared" si="5"/>
        <v>163.68856598480676</v>
      </c>
    </row>
    <row r="197" spans="2:36" x14ac:dyDescent="0.3">
      <c r="B197" s="2111">
        <v>955</v>
      </c>
      <c r="C197" s="2122">
        <v>1607.0967113476661</v>
      </c>
      <c r="D197" s="2113"/>
      <c r="E197" s="2114">
        <v>955</v>
      </c>
      <c r="F197" s="2120">
        <v>150.07282947229334</v>
      </c>
      <c r="H197" s="2111">
        <v>955</v>
      </c>
      <c r="I197" s="2122">
        <v>1108.4635863021874</v>
      </c>
      <c r="J197" s="2117"/>
      <c r="K197" s="2114">
        <v>955</v>
      </c>
      <c r="L197" s="2120">
        <v>127.06506963355487</v>
      </c>
      <c r="N197" s="2111">
        <v>955</v>
      </c>
      <c r="O197" s="2122">
        <v>1718.3857979391948</v>
      </c>
      <c r="P197" s="2117"/>
      <c r="Q197" s="2114">
        <v>955</v>
      </c>
      <c r="R197" s="2120">
        <v>146.49318984713736</v>
      </c>
      <c r="T197" s="2111">
        <v>955</v>
      </c>
      <c r="U197" s="2122">
        <v>3558.7789101725857</v>
      </c>
      <c r="V197" s="2117"/>
      <c r="W197" s="2119">
        <v>955</v>
      </c>
      <c r="X197" s="2120">
        <v>208.64573822372773</v>
      </c>
      <c r="Z197" s="2121">
        <v>955</v>
      </c>
      <c r="AA197" s="2122">
        <v>2980.918711320845</v>
      </c>
      <c r="AB197" s="2117"/>
      <c r="AC197" s="2119">
        <v>955</v>
      </c>
      <c r="AD197" s="2120">
        <v>184.71654449104383</v>
      </c>
      <c r="AF197" s="2137">
        <v>955</v>
      </c>
      <c r="AG197" s="2141">
        <f t="shared" si="4"/>
        <v>2194.7287434164959</v>
      </c>
      <c r="AH197" s="2139"/>
      <c r="AI197" s="2137">
        <v>955</v>
      </c>
      <c r="AJ197" s="2142">
        <f t="shared" si="5"/>
        <v>163.39867433355144</v>
      </c>
    </row>
    <row r="198" spans="2:36" x14ac:dyDescent="0.3">
      <c r="B198" s="2111">
        <v>960</v>
      </c>
      <c r="C198" s="2122">
        <v>1606.408895066618</v>
      </c>
      <c r="D198" s="2113"/>
      <c r="E198" s="2114">
        <v>960</v>
      </c>
      <c r="F198" s="2120">
        <v>149.76287555217306</v>
      </c>
      <c r="H198" s="2111">
        <v>960</v>
      </c>
      <c r="I198" s="2122">
        <v>1107.0621767795349</v>
      </c>
      <c r="J198" s="2117"/>
      <c r="K198" s="2114">
        <v>960</v>
      </c>
      <c r="L198" s="2120">
        <v>126.81070453545121</v>
      </c>
      <c r="N198" s="2111">
        <v>960</v>
      </c>
      <c r="O198" s="2122">
        <v>1717.1835129457836</v>
      </c>
      <c r="P198" s="2117"/>
      <c r="Q198" s="2114">
        <v>960</v>
      </c>
      <c r="R198" s="2120">
        <v>146.2037882971054</v>
      </c>
      <c r="T198" s="2111">
        <v>960</v>
      </c>
      <c r="U198" s="2122">
        <v>3551.5891569218811</v>
      </c>
      <c r="V198" s="2117"/>
      <c r="W198" s="2119">
        <v>960</v>
      </c>
      <c r="X198" s="2120">
        <v>208.16987792937235</v>
      </c>
      <c r="Z198" s="2121">
        <v>960</v>
      </c>
      <c r="AA198" s="2122">
        <v>2986.9055122796703</v>
      </c>
      <c r="AB198" s="2117"/>
      <c r="AC198" s="2119">
        <v>960</v>
      </c>
      <c r="AD198" s="2120">
        <v>184.61272884069848</v>
      </c>
      <c r="AF198" s="2137">
        <v>960</v>
      </c>
      <c r="AG198" s="2141">
        <f t="shared" si="4"/>
        <v>2193.8298507986974</v>
      </c>
      <c r="AH198" s="2139"/>
      <c r="AI198" s="2137">
        <v>960</v>
      </c>
      <c r="AJ198" s="2142">
        <f t="shared" si="5"/>
        <v>163.11199503096009</v>
      </c>
    </row>
    <row r="199" spans="2:36" x14ac:dyDescent="0.3">
      <c r="B199" s="2111">
        <v>965</v>
      </c>
      <c r="C199" s="2122">
        <v>1605.736480921202</v>
      </c>
      <c r="D199" s="2113"/>
      <c r="E199" s="2114">
        <v>965</v>
      </c>
      <c r="F199" s="2120">
        <v>149.45635708996369</v>
      </c>
      <c r="H199" s="2111">
        <v>965</v>
      </c>
      <c r="I199" s="2122">
        <v>1105.6752766626134</v>
      </c>
      <c r="J199" s="2117"/>
      <c r="K199" s="2114">
        <v>965</v>
      </c>
      <c r="L199" s="2120">
        <v>126.55897534510001</v>
      </c>
      <c r="N199" s="2111">
        <v>965</v>
      </c>
      <c r="O199" s="2122">
        <v>1715.9936868642212</v>
      </c>
      <c r="P199" s="2117"/>
      <c r="Q199" s="2114">
        <v>965</v>
      </c>
      <c r="R199" s="2120">
        <v>145.91738572686654</v>
      </c>
      <c r="T199" s="2111">
        <v>965</v>
      </c>
      <c r="U199" s="2122">
        <v>3544.4114314988065</v>
      </c>
      <c r="V199" s="2117"/>
      <c r="W199" s="2119">
        <v>965</v>
      </c>
      <c r="X199" s="2120">
        <v>207.697823993496</v>
      </c>
      <c r="Z199" s="2121">
        <v>965</v>
      </c>
      <c r="AA199" s="2122">
        <v>2992.9000778457062</v>
      </c>
      <c r="AB199" s="2117"/>
      <c r="AC199" s="2119">
        <v>965</v>
      </c>
      <c r="AD199" s="2120">
        <v>184.51184856533408</v>
      </c>
      <c r="AF199" s="2137">
        <v>965</v>
      </c>
      <c r="AG199" s="2141">
        <f t="shared" si="4"/>
        <v>2192.9433907585098</v>
      </c>
      <c r="AH199" s="2139"/>
      <c r="AI199" s="2137">
        <v>965</v>
      </c>
      <c r="AJ199" s="2142">
        <f t="shared" si="5"/>
        <v>162.82847814415203</v>
      </c>
    </row>
    <row r="200" spans="2:36" x14ac:dyDescent="0.3">
      <c r="B200" s="2111">
        <v>970</v>
      </c>
      <c r="C200" s="2122">
        <v>1605.0792326910089</v>
      </c>
      <c r="D200" s="2113"/>
      <c r="E200" s="2114">
        <v>970</v>
      </c>
      <c r="F200" s="2120">
        <v>149.15322096002757</v>
      </c>
      <c r="H200" s="2111">
        <v>970</v>
      </c>
      <c r="I200" s="2122">
        <v>1104.3026616793456</v>
      </c>
      <c r="J200" s="2117"/>
      <c r="K200" s="2114">
        <v>970</v>
      </c>
      <c r="L200" s="2120">
        <v>126.30984130104109</v>
      </c>
      <c r="N200" s="2111">
        <v>970</v>
      </c>
      <c r="O200" s="2122">
        <v>1714.816127030924</v>
      </c>
      <c r="P200" s="2117"/>
      <c r="Q200" s="2114">
        <v>970</v>
      </c>
      <c r="R200" s="2120">
        <v>145.6339357604449</v>
      </c>
      <c r="T200" s="2111">
        <v>970</v>
      </c>
      <c r="U200" s="2122">
        <v>3537.245547906025</v>
      </c>
      <c r="V200" s="2117"/>
      <c r="W200" s="2119">
        <v>970</v>
      </c>
      <c r="X200" s="2120">
        <v>207.22951755488535</v>
      </c>
      <c r="Z200" s="2121">
        <v>970</v>
      </c>
      <c r="AA200" s="2122">
        <v>2998.9022879477079</v>
      </c>
      <c r="AB200" s="2117"/>
      <c r="AC200" s="2119">
        <v>970</v>
      </c>
      <c r="AD200" s="2120">
        <v>184.41385827255442</v>
      </c>
      <c r="AF200" s="2137">
        <v>970</v>
      </c>
      <c r="AG200" s="2141">
        <f t="shared" ref="AG200:AG263" si="6">AVERAGE(C200,I200,O200,U200,AA200)</f>
        <v>2192.0691714510021</v>
      </c>
      <c r="AH200" s="2139"/>
      <c r="AI200" s="2137">
        <v>970</v>
      </c>
      <c r="AJ200" s="2142">
        <f t="shared" ref="AJ200:AJ263" si="7">AVERAGE(F200,L200,R200,X200,AD200)</f>
        <v>162.54807476979067</v>
      </c>
    </row>
    <row r="201" spans="2:36" x14ac:dyDescent="0.3">
      <c r="B201" s="2111">
        <v>975</v>
      </c>
      <c r="C201" s="2122">
        <v>1604.4369189761146</v>
      </c>
      <c r="D201" s="2113"/>
      <c r="E201" s="2114">
        <v>975</v>
      </c>
      <c r="F201" s="2120">
        <v>148.85341512648307</v>
      </c>
      <c r="H201" s="2111">
        <v>975</v>
      </c>
      <c r="I201" s="2122">
        <v>1102.9441121568218</v>
      </c>
      <c r="J201" s="2117"/>
      <c r="K201" s="2114">
        <v>975</v>
      </c>
      <c r="L201" s="2120">
        <v>126.06326247794676</v>
      </c>
      <c r="N201" s="2111">
        <v>975</v>
      </c>
      <c r="O201" s="2122">
        <v>1713.6506447343761</v>
      </c>
      <c r="P201" s="2117"/>
      <c r="Q201" s="2114">
        <v>975</v>
      </c>
      <c r="R201" s="2120">
        <v>145.3533929731656</v>
      </c>
      <c r="T201" s="2111">
        <v>975</v>
      </c>
      <c r="U201" s="2122">
        <v>3530.0913239615306</v>
      </c>
      <c r="V201" s="2117"/>
      <c r="W201" s="2119">
        <v>975</v>
      </c>
      <c r="X201" s="2120">
        <v>206.76490095973554</v>
      </c>
      <c r="Z201" s="2121">
        <v>975</v>
      </c>
      <c r="AA201" s="2122">
        <v>3004.9120249774246</v>
      </c>
      <c r="AB201" s="2117"/>
      <c r="AC201" s="2119">
        <v>975</v>
      </c>
      <c r="AD201" s="2120">
        <v>184.31871350108841</v>
      </c>
      <c r="AF201" s="2137">
        <v>975</v>
      </c>
      <c r="AG201" s="2141">
        <f t="shared" si="6"/>
        <v>2191.2070049612535</v>
      </c>
      <c r="AH201" s="2139"/>
      <c r="AI201" s="2137">
        <v>975</v>
      </c>
      <c r="AJ201" s="2142">
        <f t="shared" si="7"/>
        <v>162.27073700768386</v>
      </c>
    </row>
    <row r="202" spans="2:36" x14ac:dyDescent="0.3">
      <c r="B202" s="2111">
        <v>980</v>
      </c>
      <c r="C202" s="2122">
        <v>1603.8093130745669</v>
      </c>
      <c r="D202" s="2113"/>
      <c r="E202" s="2114">
        <v>980</v>
      </c>
      <c r="F202" s="2120">
        <v>148.55688861540654</v>
      </c>
      <c r="H202" s="2111">
        <v>980</v>
      </c>
      <c r="I202" s="2122">
        <v>1101.5994129040037</v>
      </c>
      <c r="J202" s="2117"/>
      <c r="K202" s="2114">
        <v>980</v>
      </c>
      <c r="L202" s="2120">
        <v>125.81919976529231</v>
      </c>
      <c r="N202" s="2111">
        <v>980</v>
      </c>
      <c r="O202" s="2122">
        <v>1712.4970551143253</v>
      </c>
      <c r="P202" s="2117"/>
      <c r="Q202" s="2114">
        <v>980</v>
      </c>
      <c r="R202" s="2120">
        <v>145.07571286738957</v>
      </c>
      <c r="T202" s="2111">
        <v>980</v>
      </c>
      <c r="U202" s="2122">
        <v>3522.9485812013231</v>
      </c>
      <c r="V202" s="2117"/>
      <c r="W202" s="2119">
        <v>980</v>
      </c>
      <c r="X202" s="2120">
        <v>206.30391773085128</v>
      </c>
      <c r="Z202" s="2121">
        <v>980</v>
      </c>
      <c r="AA202" s="2122">
        <v>3010.9291737267845</v>
      </c>
      <c r="AB202" s="2117"/>
      <c r="AC202" s="2119">
        <v>980</v>
      </c>
      <c r="AD202" s="2120">
        <v>184.22637069703882</v>
      </c>
      <c r="AF202" s="2137">
        <v>980</v>
      </c>
      <c r="AG202" s="2141">
        <f t="shared" si="6"/>
        <v>2190.356707204201</v>
      </c>
      <c r="AH202" s="2139"/>
      <c r="AI202" s="2137">
        <v>980</v>
      </c>
      <c r="AJ202" s="2142">
        <f t="shared" si="7"/>
        <v>161.99641793519567</v>
      </c>
    </row>
    <row r="203" spans="2:36" x14ac:dyDescent="0.3">
      <c r="B203" s="2111">
        <v>985</v>
      </c>
      <c r="C203" s="2122">
        <v>1603.1961928635694</v>
      </c>
      <c r="D203" s="2113"/>
      <c r="E203" s="2114">
        <v>985</v>
      </c>
      <c r="F203" s="2120">
        <v>148.2635914878766</v>
      </c>
      <c r="H203" s="2111">
        <v>985</v>
      </c>
      <c r="I203" s="2122">
        <v>1100.2683530979864</v>
      </c>
      <c r="J203" s="2117"/>
      <c r="K203" s="2114">
        <v>985</v>
      </c>
      <c r="L203" s="2120">
        <v>125.57761484667486</v>
      </c>
      <c r="N203" s="2111">
        <v>985</v>
      </c>
      <c r="O203" s="2122">
        <v>1716.4862225283009</v>
      </c>
      <c r="P203" s="2117"/>
      <c r="Q203" s="2114">
        <v>985</v>
      </c>
      <c r="R203" s="2120">
        <v>152.20317883813038</v>
      </c>
      <c r="T203" s="2111">
        <v>985</v>
      </c>
      <c r="U203" s="2122">
        <v>3515.8171447850277</v>
      </c>
      <c r="V203" s="2117"/>
      <c r="W203" s="2119">
        <v>985</v>
      </c>
      <c r="X203" s="2120">
        <v>205.84651253778199</v>
      </c>
      <c r="Z203" s="2121">
        <v>985</v>
      </c>
      <c r="AA203" s="2122">
        <v>3016.9536213269585</v>
      </c>
      <c r="AB203" s="2117"/>
      <c r="AC203" s="2119">
        <v>985</v>
      </c>
      <c r="AD203" s="2120">
        <v>184.13678719085118</v>
      </c>
      <c r="AF203" s="2137">
        <v>985</v>
      </c>
      <c r="AG203" s="2141">
        <f t="shared" si="6"/>
        <v>2190.5443069203684</v>
      </c>
      <c r="AH203" s="2139"/>
      <c r="AI203" s="2137">
        <v>985</v>
      </c>
      <c r="AJ203" s="2142">
        <f t="shared" si="7"/>
        <v>163.20553698026302</v>
      </c>
    </row>
    <row r="204" spans="2:36" x14ac:dyDescent="0.3">
      <c r="B204" s="2111">
        <v>990</v>
      </c>
      <c r="C204" s="2122">
        <v>1602.5973406842786</v>
      </c>
      <c r="D204" s="2113"/>
      <c r="E204" s="2114">
        <v>990</v>
      </c>
      <c r="F204" s="2120">
        <v>147.9734748138402</v>
      </c>
      <c r="H204" s="2111">
        <v>990</v>
      </c>
      <c r="I204" s="2122">
        <v>1098.9507261737192</v>
      </c>
      <c r="J204" s="2117"/>
      <c r="K204" s="2114">
        <v>990</v>
      </c>
      <c r="L204" s="2120">
        <v>125.33847017976075</v>
      </c>
      <c r="N204" s="2111">
        <v>990</v>
      </c>
      <c r="O204" s="2122">
        <v>1715.3299642286852</v>
      </c>
      <c r="P204" s="2117"/>
      <c r="Q204" s="2114">
        <v>990</v>
      </c>
      <c r="R204" s="2120">
        <v>151.89370870380179</v>
      </c>
      <c r="T204" s="2111">
        <v>990</v>
      </c>
      <c r="U204" s="2122">
        <v>3508.6968434044079</v>
      </c>
      <c r="V204" s="2117"/>
      <c r="W204" s="2119">
        <v>990</v>
      </c>
      <c r="X204" s="2120">
        <v>205.3926311678635</v>
      </c>
      <c r="Z204" s="2121">
        <v>990</v>
      </c>
      <c r="AA204" s="2122">
        <v>3022.985257189298</v>
      </c>
      <c r="AB204" s="2117"/>
      <c r="AC204" s="2119">
        <v>990</v>
      </c>
      <c r="AD204" s="2120">
        <v>184.04992117498205</v>
      </c>
      <c r="AF204" s="2137">
        <v>990</v>
      </c>
      <c r="AG204" s="2141">
        <f t="shared" si="6"/>
        <v>2189.7120263360775</v>
      </c>
      <c r="AH204" s="2139"/>
      <c r="AI204" s="2137">
        <v>990</v>
      </c>
      <c r="AJ204" s="2142">
        <f t="shared" si="7"/>
        <v>162.92964120804965</v>
      </c>
    </row>
    <row r="205" spans="2:36" x14ac:dyDescent="0.3">
      <c r="B205" s="2111">
        <v>995</v>
      </c>
      <c r="C205" s="2122">
        <v>1602.0125432300485</v>
      </c>
      <c r="D205" s="2113"/>
      <c r="E205" s="2114">
        <v>995</v>
      </c>
      <c r="F205" s="2120">
        <v>147.68649064676126</v>
      </c>
      <c r="H205" s="2111">
        <v>995</v>
      </c>
      <c r="I205" s="2122">
        <v>1097.6463297170405</v>
      </c>
      <c r="J205" s="2117"/>
      <c r="K205" s="2114">
        <v>995</v>
      </c>
      <c r="L205" s="2120">
        <v>125.1017289768356</v>
      </c>
      <c r="N205" s="2111">
        <v>995</v>
      </c>
      <c r="O205" s="2122">
        <v>1714.1853266154981</v>
      </c>
      <c r="P205" s="2117"/>
      <c r="Q205" s="2114">
        <v>995</v>
      </c>
      <c r="R205" s="2120">
        <v>151.58734882207921</v>
      </c>
      <c r="T205" s="2111">
        <v>995</v>
      </c>
      <c r="U205" s="2122">
        <v>3501.5875091946018</v>
      </c>
      <c r="V205" s="2117"/>
      <c r="W205" s="2119">
        <v>995</v>
      </c>
      <c r="X205" s="2120">
        <v>204.94222049813374</v>
      </c>
      <c r="Z205" s="2121">
        <v>995</v>
      </c>
      <c r="AA205" s="2122">
        <v>3029.0239729480445</v>
      </c>
      <c r="AB205" s="2117"/>
      <c r="AC205" s="2119">
        <v>995</v>
      </c>
      <c r="AD205" s="2120">
        <v>183.96573168224037</v>
      </c>
      <c r="AF205" s="2137">
        <v>995</v>
      </c>
      <c r="AG205" s="2141">
        <f t="shared" si="6"/>
        <v>2188.8911363410466</v>
      </c>
      <c r="AH205" s="2139"/>
      <c r="AI205" s="2137">
        <v>995</v>
      </c>
      <c r="AJ205" s="2142">
        <f t="shared" si="7"/>
        <v>162.65670412521004</v>
      </c>
    </row>
    <row r="206" spans="2:36" x14ac:dyDescent="0.3">
      <c r="B206" s="2111">
        <v>1000</v>
      </c>
      <c r="C206" s="2122">
        <v>1601.4415914380279</v>
      </c>
      <c r="D206" s="2113"/>
      <c r="E206" s="2114">
        <v>1000</v>
      </c>
      <c r="F206" s="2120">
        <v>147.40259199903613</v>
      </c>
      <c r="H206" s="2111">
        <v>1000</v>
      </c>
      <c r="I206" s="2122">
        <v>1096.3549653609298</v>
      </c>
      <c r="J206" s="2117"/>
      <c r="K206" s="2114">
        <v>1000</v>
      </c>
      <c r="L206" s="2120">
        <v>124.86735518593974</v>
      </c>
      <c r="N206" s="2111">
        <v>1000</v>
      </c>
      <c r="O206" s="2122">
        <v>1713.0521353784413</v>
      </c>
      <c r="P206" s="2117"/>
      <c r="Q206" s="2114">
        <v>1000</v>
      </c>
      <c r="R206" s="2120">
        <v>151.28405253917384</v>
      </c>
      <c r="T206" s="2111">
        <v>1000</v>
      </c>
      <c r="U206" s="2122">
        <v>3494.4889776480441</v>
      </c>
      <c r="V206" s="2117"/>
      <c r="W206" s="2119">
        <v>1000</v>
      </c>
      <c r="X206" s="2120">
        <v>204.49522846808998</v>
      </c>
      <c r="Z206" s="2121">
        <v>1000</v>
      </c>
      <c r="AA206" s="2122">
        <v>3035.0696624047441</v>
      </c>
      <c r="AB206" s="2117"/>
      <c r="AC206" s="2119">
        <v>1000</v>
      </c>
      <c r="AD206" s="2120">
        <v>183.88417856477952</v>
      </c>
      <c r="AF206" s="2137">
        <v>1000</v>
      </c>
      <c r="AG206" s="2141">
        <f t="shared" si="6"/>
        <v>2188.0814664460377</v>
      </c>
      <c r="AH206" s="2139"/>
      <c r="AI206" s="2137">
        <v>1000</v>
      </c>
      <c r="AJ206" s="2142">
        <f t="shared" si="7"/>
        <v>162.38668135140387</v>
      </c>
    </row>
    <row r="207" spans="2:36" x14ac:dyDescent="0.3">
      <c r="B207" s="2111">
        <v>1005</v>
      </c>
      <c r="C207" s="2122">
        <v>1600.884280383983</v>
      </c>
      <c r="D207" s="2113"/>
      <c r="E207" s="2114">
        <v>1005</v>
      </c>
      <c r="F207" s="2120">
        <v>147.12173281813719</v>
      </c>
      <c r="H207" s="2111">
        <v>1005</v>
      </c>
      <c r="I207" s="2122">
        <v>1095.0764386848516</v>
      </c>
      <c r="J207" s="2117"/>
      <c r="K207" s="2114">
        <v>1005</v>
      </c>
      <c r="L207" s="2120">
        <v>124.63531347256523</v>
      </c>
      <c r="N207" s="2111">
        <v>1005</v>
      </c>
      <c r="O207" s="2122">
        <v>1711.9302196760825</v>
      </c>
      <c r="P207" s="2117"/>
      <c r="Q207" s="2114">
        <v>1005</v>
      </c>
      <c r="R207" s="2120">
        <v>150.98377412973048</v>
      </c>
      <c r="T207" s="2111">
        <v>1005</v>
      </c>
      <c r="U207" s="2122">
        <v>3487.4010875309605</v>
      </c>
      <c r="V207" s="2117"/>
      <c r="W207" s="2119">
        <v>1005</v>
      </c>
      <c r="X207" s="2120">
        <v>204.05160405325927</v>
      </c>
      <c r="Z207" s="2121">
        <v>1005</v>
      </c>
      <c r="AA207" s="2122">
        <v>3041.1222214743598</v>
      </c>
      <c r="AB207" s="2117"/>
      <c r="AC207" s="2119">
        <v>1005</v>
      </c>
      <c r="AD207" s="2120">
        <v>183.80522247371448</v>
      </c>
      <c r="AF207" s="2137">
        <v>1005</v>
      </c>
      <c r="AG207" s="2141">
        <f t="shared" si="6"/>
        <v>2187.2828495500476</v>
      </c>
      <c r="AH207" s="2139"/>
      <c r="AI207" s="2137">
        <v>1005</v>
      </c>
      <c r="AJ207" s="2142">
        <f t="shared" si="7"/>
        <v>162.11952938948133</v>
      </c>
    </row>
    <row r="208" spans="2:36" x14ac:dyDescent="0.3">
      <c r="B208" s="2111">
        <v>1010</v>
      </c>
      <c r="C208" s="2122">
        <v>1600.3404091802299</v>
      </c>
      <c r="D208" s="2113"/>
      <c r="E208" s="2114">
        <v>1010</v>
      </c>
      <c r="F208" s="2120">
        <v>146.84386796346743</v>
      </c>
      <c r="H208" s="2111">
        <v>1010</v>
      </c>
      <c r="I208" s="2122">
        <v>1093.8105591170872</v>
      </c>
      <c r="J208" s="2117"/>
      <c r="K208" s="2114">
        <v>1010</v>
      </c>
      <c r="L208" s="2120">
        <v>124.40556920189741</v>
      </c>
      <c r="N208" s="2111">
        <v>1010</v>
      </c>
      <c r="O208" s="2122">
        <v>1710.8194120499847</v>
      </c>
      <c r="P208" s="2117"/>
      <c r="Q208" s="2114">
        <v>1010</v>
      </c>
      <c r="R208" s="2120">
        <v>150.68646877384572</v>
      </c>
      <c r="T208" s="2111">
        <v>1010</v>
      </c>
      <c r="U208" s="2122">
        <v>3480.3236808023166</v>
      </c>
      <c r="V208" s="2117"/>
      <c r="W208" s="2119">
        <v>1010</v>
      </c>
      <c r="X208" s="2120">
        <v>203.61129723955429</v>
      </c>
      <c r="Z208" s="2121">
        <v>1010</v>
      </c>
      <c r="AA208" s="2122">
        <v>3047.1815481329363</v>
      </c>
      <c r="AB208" s="2117"/>
      <c r="AC208" s="2119">
        <v>1010</v>
      </c>
      <c r="AD208" s="2120">
        <v>183.72882483934663</v>
      </c>
      <c r="AF208" s="2137">
        <v>1010</v>
      </c>
      <c r="AG208" s="2141">
        <f t="shared" si="6"/>
        <v>2186.4951218565111</v>
      </c>
      <c r="AH208" s="2139"/>
      <c r="AI208" s="2137">
        <v>1010</v>
      </c>
      <c r="AJ208" s="2142">
        <f t="shared" si="7"/>
        <v>161.85520560362232</v>
      </c>
    </row>
    <row r="209" spans="2:36" x14ac:dyDescent="0.3">
      <c r="B209" s="2111">
        <v>1015</v>
      </c>
      <c r="C209" s="2122">
        <v>1599.8097808765856</v>
      </c>
      <c r="D209" s="2113"/>
      <c r="E209" s="2114">
        <v>1015</v>
      </c>
      <c r="F209" s="2120">
        <v>146.5689531839011</v>
      </c>
      <c r="H209" s="2111">
        <v>1015</v>
      </c>
      <c r="I209" s="2122">
        <v>1092.5571398399586</v>
      </c>
      <c r="J209" s="2117"/>
      <c r="K209" s="2114">
        <v>1015</v>
      </c>
      <c r="L209" s="2120">
        <v>124.17808842158098</v>
      </c>
      <c r="N209" s="2111">
        <v>1015</v>
      </c>
      <c r="O209" s="2122">
        <v>1709.7195483413857</v>
      </c>
      <c r="P209" s="2117"/>
      <c r="Q209" s="2114">
        <v>1015</v>
      </c>
      <c r="R209" s="2120">
        <v>150.39209253476787</v>
      </c>
      <c r="T209" s="2111">
        <v>1015</v>
      </c>
      <c r="U209" s="2122">
        <v>4225.9042813154556</v>
      </c>
      <c r="V209" s="2117"/>
      <c r="W209" s="2119">
        <v>1015</v>
      </c>
      <c r="X209" s="2120">
        <v>222.64896454400781</v>
      </c>
      <c r="Z209" s="2121">
        <v>1015</v>
      </c>
      <c r="AA209" s="2122">
        <v>1546.3953448549817</v>
      </c>
      <c r="AB209" s="2117"/>
      <c r="AC209" s="2119">
        <v>1015</v>
      </c>
      <c r="AD209" s="2120">
        <v>148.08237043500873</v>
      </c>
      <c r="AF209" s="2137">
        <v>1015</v>
      </c>
      <c r="AG209" s="2141">
        <f t="shared" si="6"/>
        <v>2034.8772190456734</v>
      </c>
      <c r="AH209" s="2139"/>
      <c r="AI209" s="2137">
        <v>1015</v>
      </c>
      <c r="AJ209" s="2142">
        <f t="shared" si="7"/>
        <v>158.37409382385331</v>
      </c>
    </row>
    <row r="210" spans="2:36" x14ac:dyDescent="0.3">
      <c r="B210" s="2111">
        <v>1020</v>
      </c>
      <c r="C210" s="2122">
        <v>1599.2922023642136</v>
      </c>
      <c r="D210" s="2113"/>
      <c r="E210" s="2114">
        <v>1020</v>
      </c>
      <c r="F210" s="2120">
        <v>146.29694509598011</v>
      </c>
      <c r="H210" s="2111">
        <v>1020</v>
      </c>
      <c r="I210" s="2122">
        <v>1091.3159976978332</v>
      </c>
      <c r="J210" s="2117"/>
      <c r="K210" s="2114">
        <v>1020</v>
      </c>
      <c r="L210" s="2120">
        <v>123.95283784499316</v>
      </c>
      <c r="N210" s="2111">
        <v>1020</v>
      </c>
      <c r="O210" s="2122">
        <v>1708.6304676103216</v>
      </c>
      <c r="P210" s="2117"/>
      <c r="Q210" s="2114">
        <v>1020</v>
      </c>
      <c r="R210" s="2120">
        <v>150.10060233724946</v>
      </c>
      <c r="T210" s="2111">
        <v>1020</v>
      </c>
      <c r="U210" s="2122">
        <v>4221.5802866281629</v>
      </c>
      <c r="V210" s="2117"/>
      <c r="W210" s="2119">
        <v>1020</v>
      </c>
      <c r="X210" s="2120">
        <v>222.25367474146262</v>
      </c>
      <c r="Z210" s="2121">
        <v>1020</v>
      </c>
      <c r="AA210" s="2122">
        <v>1553.6202849855649</v>
      </c>
      <c r="AB210" s="2117"/>
      <c r="AC210" s="2119">
        <v>1020</v>
      </c>
      <c r="AD210" s="2120">
        <v>148.03392682688656</v>
      </c>
      <c r="AF210" s="2137">
        <v>1020</v>
      </c>
      <c r="AG210" s="2141">
        <f t="shared" si="6"/>
        <v>2034.8878478572194</v>
      </c>
      <c r="AH210" s="2139"/>
      <c r="AI210" s="2137">
        <v>1020</v>
      </c>
      <c r="AJ210" s="2142">
        <f t="shared" si="7"/>
        <v>158.1275973693144</v>
      </c>
    </row>
    <row r="211" spans="2:36" x14ac:dyDescent="0.3">
      <c r="B211" s="2111">
        <v>1025</v>
      </c>
      <c r="C211" s="2122">
        <v>1598.7874842822835</v>
      </c>
      <c r="D211" s="2113"/>
      <c r="E211" s="2114">
        <v>1025</v>
      </c>
      <c r="F211" s="2120">
        <v>146.0278011627536</v>
      </c>
      <c r="H211" s="2111">
        <v>1025</v>
      </c>
      <c r="I211" s="2122">
        <v>1090.0869531078247</v>
      </c>
      <c r="J211" s="2117"/>
      <c r="K211" s="2114">
        <v>1025</v>
      </c>
      <c r="L211" s="2120">
        <v>123.72978483500619</v>
      </c>
      <c r="N211" s="2111">
        <v>1025</v>
      </c>
      <c r="O211" s="2122">
        <v>1707.5520120571214</v>
      </c>
      <c r="P211" s="2117"/>
      <c r="Q211" s="2114">
        <v>1025</v>
      </c>
      <c r="R211" s="2120">
        <v>149.81195594653633</v>
      </c>
      <c r="T211" s="2111">
        <v>1025</v>
      </c>
      <c r="U211" s="2122">
        <v>4217.2663194993147</v>
      </c>
      <c r="V211" s="2117"/>
      <c r="W211" s="2119">
        <v>1025</v>
      </c>
      <c r="X211" s="2120">
        <v>221.86163257034985</v>
      </c>
      <c r="Z211" s="2121">
        <v>1025</v>
      </c>
      <c r="AA211" s="2122">
        <v>1560.8516984110593</v>
      </c>
      <c r="AB211" s="2117"/>
      <c r="AC211" s="2119">
        <v>1025</v>
      </c>
      <c r="AD211" s="2120">
        <v>147.98800470784917</v>
      </c>
      <c r="AF211" s="2137">
        <v>1025</v>
      </c>
      <c r="AG211" s="2141">
        <f t="shared" si="6"/>
        <v>2034.9088934715207</v>
      </c>
      <c r="AH211" s="2139"/>
      <c r="AI211" s="2137">
        <v>1025</v>
      </c>
      <c r="AJ211" s="2142">
        <f t="shared" si="7"/>
        <v>157.88383584449906</v>
      </c>
    </row>
    <row r="212" spans="2:36" x14ac:dyDescent="0.3">
      <c r="B212" s="2111">
        <v>1030</v>
      </c>
      <c r="C212" s="2122">
        <v>1598.2954409273375</v>
      </c>
      <c r="D212" s="2113"/>
      <c r="E212" s="2114">
        <v>1030</v>
      </c>
      <c r="F212" s="2120">
        <v>145.76147967323126</v>
      </c>
      <c r="H212" s="2111">
        <v>1030</v>
      </c>
      <c r="I212" s="2122">
        <v>1088.8698299730929</v>
      </c>
      <c r="J212" s="2117"/>
      <c r="K212" s="2114">
        <v>1030</v>
      </c>
      <c r="L212" s="2120">
        <v>123.50889738822296</v>
      </c>
      <c r="N212" s="2111">
        <v>1030</v>
      </c>
      <c r="O212" s="2122">
        <v>1706.4840269461852</v>
      </c>
      <c r="P212" s="2117"/>
      <c r="Q212" s="2114">
        <v>1030</v>
      </c>
      <c r="R212" s="2120">
        <v>149.5261119479658</v>
      </c>
      <c r="T212" s="2111">
        <v>1030</v>
      </c>
      <c r="U212" s="2122">
        <v>4212.9622338965046</v>
      </c>
      <c r="V212" s="2117"/>
      <c r="W212" s="2119">
        <v>1030</v>
      </c>
      <c r="X212" s="2120">
        <v>221.47279073506641</v>
      </c>
      <c r="Z212" s="2121">
        <v>1030</v>
      </c>
      <c r="AA212" s="2122">
        <v>1568.0894908601781</v>
      </c>
      <c r="AB212" s="2117"/>
      <c r="AC212" s="2119">
        <v>1030</v>
      </c>
      <c r="AD212" s="2120">
        <v>147.94456735718126</v>
      </c>
      <c r="AF212" s="2137">
        <v>1030</v>
      </c>
      <c r="AG212" s="2141">
        <f t="shared" si="6"/>
        <v>2034.94020452066</v>
      </c>
      <c r="AH212" s="2139"/>
      <c r="AI212" s="2137">
        <v>1030</v>
      </c>
      <c r="AJ212" s="2142">
        <f t="shared" si="7"/>
        <v>157.64276942033354</v>
      </c>
    </row>
    <row r="213" spans="2:36" x14ac:dyDescent="0.3">
      <c r="B213" s="2111">
        <v>1035</v>
      </c>
      <c r="C213" s="2122">
        <v>1597.8158901652789</v>
      </c>
      <c r="D213" s="2113"/>
      <c r="E213" s="2114">
        <v>1035</v>
      </c>
      <c r="F213" s="2120">
        <v>145.49793972243171</v>
      </c>
      <c r="H213" s="2111">
        <v>1035</v>
      </c>
      <c r="I213" s="2122">
        <v>1087.664455598657</v>
      </c>
      <c r="J213" s="2117"/>
      <c r="K213" s="2114">
        <v>1035</v>
      </c>
      <c r="L213" s="2120">
        <v>123.29014411966949</v>
      </c>
      <c r="N213" s="2111">
        <v>1035</v>
      </c>
      <c r="O213" s="2122">
        <v>1705.4263605319732</v>
      </c>
      <c r="P213" s="2117"/>
      <c r="Q213" s="2114">
        <v>1035</v>
      </c>
      <c r="R213" s="2120">
        <v>149.24302972715921</v>
      </c>
      <c r="T213" s="2111">
        <v>1035</v>
      </c>
      <c r="U213" s="2122">
        <v>4208.6678866092134</v>
      </c>
      <c r="V213" s="2117"/>
      <c r="W213" s="2119">
        <v>1035</v>
      </c>
      <c r="X213" s="2120">
        <v>221.08710285393374</v>
      </c>
      <c r="Z213" s="2121">
        <v>1035</v>
      </c>
      <c r="AA213" s="2122">
        <v>1575.3335698833046</v>
      </c>
      <c r="AB213" s="2117"/>
      <c r="AC213" s="2119">
        <v>1035</v>
      </c>
      <c r="AD213" s="2120">
        <v>147.9035787637475</v>
      </c>
      <c r="AF213" s="2137">
        <v>1035</v>
      </c>
      <c r="AG213" s="2141">
        <f t="shared" si="6"/>
        <v>2034.9816325576855</v>
      </c>
      <c r="AH213" s="2139"/>
      <c r="AI213" s="2137">
        <v>1035</v>
      </c>
      <c r="AJ213" s="2142">
        <f t="shared" si="7"/>
        <v>157.40435903738833</v>
      </c>
    </row>
    <row r="214" spans="2:36" x14ac:dyDescent="0.3">
      <c r="B214" s="2111">
        <v>1040</v>
      </c>
      <c r="C214" s="2122">
        <v>1597.3486533458931</v>
      </c>
      <c r="D214" s="2113"/>
      <c r="E214" s="2114">
        <v>1040</v>
      </c>
      <c r="F214" s="2120">
        <v>145.23714119200807</v>
      </c>
      <c r="H214" s="2111">
        <v>1040</v>
      </c>
      <c r="I214" s="2122">
        <v>1086.4706606096368</v>
      </c>
      <c r="J214" s="2117"/>
      <c r="K214" s="2114">
        <v>1040</v>
      </c>
      <c r="L214" s="2120">
        <v>123.0734942479291</v>
      </c>
      <c r="N214" s="2111">
        <v>1040</v>
      </c>
      <c r="O214" s="2122">
        <v>1704.3788639871284</v>
      </c>
      <c r="P214" s="2117"/>
      <c r="Q214" s="2114">
        <v>1040</v>
      </c>
      <c r="R214" s="2120">
        <v>148.96266945078372</v>
      </c>
      <c r="T214" s="2111">
        <v>1040</v>
      </c>
      <c r="U214" s="2122">
        <v>4204.3831371809647</v>
      </c>
      <c r="V214" s="2117"/>
      <c r="W214" s="2119">
        <v>1040</v>
      </c>
      <c r="X214" s="2120">
        <v>220.70452343722823</v>
      </c>
      <c r="Z214" s="2121">
        <v>1040</v>
      </c>
      <c r="AA214" s="2122">
        <v>1582.5838448086988</v>
      </c>
      <c r="AB214" s="2117"/>
      <c r="AC214" s="2119">
        <v>1040</v>
      </c>
      <c r="AD214" s="2120">
        <v>147.86500360893407</v>
      </c>
      <c r="AF214" s="2137">
        <v>1040</v>
      </c>
      <c r="AG214" s="2141">
        <f t="shared" si="6"/>
        <v>2035.0330319864638</v>
      </c>
      <c r="AH214" s="2139"/>
      <c r="AI214" s="2137">
        <v>1040</v>
      </c>
      <c r="AJ214" s="2142">
        <f t="shared" si="7"/>
        <v>157.16856638737664</v>
      </c>
    </row>
    <row r="215" spans="2:36" x14ac:dyDescent="0.3">
      <c r="B215" s="2111">
        <v>1045</v>
      </c>
      <c r="C215" s="2122">
        <v>1596.8935552198079</v>
      </c>
      <c r="D215" s="2113"/>
      <c r="E215" s="2114">
        <v>1045</v>
      </c>
      <c r="F215" s="2120">
        <v>144.97904473142842</v>
      </c>
      <c r="H215" s="2111">
        <v>1045</v>
      </c>
      <c r="I215" s="2122">
        <v>1085.2882788718391</v>
      </c>
      <c r="J215" s="2117"/>
      <c r="K215" s="2114">
        <v>1045</v>
      </c>
      <c r="L215" s="2120">
        <v>122.85891758070292</v>
      </c>
      <c r="N215" s="2111">
        <v>1045</v>
      </c>
      <c r="O215" s="2122">
        <v>1703.3413913326658</v>
      </c>
      <c r="P215" s="2117"/>
      <c r="Q215" s="2114">
        <v>1045</v>
      </c>
      <c r="R215" s="2120">
        <v>148.6849920478661</v>
      </c>
      <c r="T215" s="2111">
        <v>1045</v>
      </c>
      <c r="U215" s="2122">
        <v>4200.1078478434501</v>
      </c>
      <c r="V215" s="2117"/>
      <c r="W215" s="2119">
        <v>1045</v>
      </c>
      <c r="X215" s="2120">
        <v>220.3250078658437</v>
      </c>
      <c r="Z215" s="2121">
        <v>1045</v>
      </c>
      <c r="AA215" s="2122">
        <v>1589.8402266999635</v>
      </c>
      <c r="AB215" s="2117"/>
      <c r="AC215" s="2119">
        <v>1045</v>
      </c>
      <c r="AD215" s="2120">
        <v>147.82880725008076</v>
      </c>
      <c r="AF215" s="2137">
        <v>1045</v>
      </c>
      <c r="AG215" s="2141">
        <f t="shared" si="6"/>
        <v>2035.0942599935454</v>
      </c>
      <c r="AH215" s="2139"/>
      <c r="AI215" s="2137">
        <v>1045</v>
      </c>
      <c r="AJ215" s="2142">
        <f t="shared" si="7"/>
        <v>156.93535389518439</v>
      </c>
    </row>
    <row r="216" spans="2:36" x14ac:dyDescent="0.3">
      <c r="B216" s="2111">
        <v>1050</v>
      </c>
      <c r="C216" s="2122">
        <v>1596.4504238578327</v>
      </c>
      <c r="D216" s="2113"/>
      <c r="E216" s="2114">
        <v>1050</v>
      </c>
      <c r="F216" s="2120">
        <v>144.72361173969509</v>
      </c>
      <c r="H216" s="2111">
        <v>1050</v>
      </c>
      <c r="I216" s="2122">
        <v>1084.1171474146156</v>
      </c>
      <c r="J216" s="2117"/>
      <c r="K216" s="2114">
        <v>1050</v>
      </c>
      <c r="L216" s="2120">
        <v>122.64638450078373</v>
      </c>
      <c r="N216" s="2111">
        <v>1050</v>
      </c>
      <c r="O216" s="2122">
        <v>1702.3137993701494</v>
      </c>
      <c r="P216" s="2117"/>
      <c r="Q216" s="2114">
        <v>1050</v>
      </c>
      <c r="R216" s="2120">
        <v>148.4099591916432</v>
      </c>
      <c r="T216" s="2111">
        <v>1050</v>
      </c>
      <c r="U216" s="2122">
        <v>4195.8418834525137</v>
      </c>
      <c r="V216" s="2117"/>
      <c r="W216" s="2119">
        <v>1050</v>
      </c>
      <c r="X216" s="2120">
        <v>219.94851237056125</v>
      </c>
      <c r="Z216" s="2121">
        <v>1050</v>
      </c>
      <c r="AA216" s="2122">
        <v>1597.1026283147298</v>
      </c>
      <c r="AB216" s="2117"/>
      <c r="AC216" s="2119">
        <v>1050</v>
      </c>
      <c r="AD216" s="2120">
        <v>147.7949557043886</v>
      </c>
      <c r="AF216" s="2137">
        <v>1050</v>
      </c>
      <c r="AG216" s="2141">
        <f t="shared" si="6"/>
        <v>2035.1651764819683</v>
      </c>
      <c r="AH216" s="2139"/>
      <c r="AI216" s="2137">
        <v>1050</v>
      </c>
      <c r="AJ216" s="2142">
        <f t="shared" si="7"/>
        <v>156.70468470141438</v>
      </c>
    </row>
    <row r="217" spans="2:36" x14ac:dyDescent="0.3">
      <c r="B217" s="2111">
        <v>1055</v>
      </c>
      <c r="C217" s="2122">
        <v>1596.0190905725724</v>
      </c>
      <c r="D217" s="2113"/>
      <c r="E217" s="2114">
        <v>1055</v>
      </c>
      <c r="F217" s="2120">
        <v>144.47080434758269</v>
      </c>
      <c r="H217" s="2111">
        <v>1055</v>
      </c>
      <c r="I217" s="2122">
        <v>1082.9571063559117</v>
      </c>
      <c r="J217" s="2117"/>
      <c r="K217" s="2114">
        <v>1055</v>
      </c>
      <c r="L217" s="2120">
        <v>122.4358659524277</v>
      </c>
      <c r="N217" s="2111">
        <v>1055</v>
      </c>
      <c r="O217" s="2122">
        <v>1701.2959476158094</v>
      </c>
      <c r="P217" s="2117"/>
      <c r="Q217" s="2114">
        <v>1055</v>
      </c>
      <c r="R217" s="2120">
        <v>148.13753328192453</v>
      </c>
      <c r="T217" s="2111">
        <v>1055</v>
      </c>
      <c r="U217" s="2122">
        <v>4191.5851114259767</v>
      </c>
      <c r="V217" s="2117"/>
      <c r="W217" s="2119">
        <v>1055</v>
      </c>
      <c r="X217" s="2120">
        <v>219.57499401190947</v>
      </c>
      <c r="Z217" s="2121">
        <v>1055</v>
      </c>
      <c r="AA217" s="2122">
        <v>1604.3709640645118</v>
      </c>
      <c r="AB217" s="2117"/>
      <c r="AC217" s="2119">
        <v>1055</v>
      </c>
      <c r="AD217" s="2120">
        <v>147.76341563328165</v>
      </c>
      <c r="AF217" s="2137">
        <v>1055</v>
      </c>
      <c r="AG217" s="2141">
        <f t="shared" si="6"/>
        <v>2035.2456440069564</v>
      </c>
      <c r="AH217" s="2139"/>
      <c r="AI217" s="2137">
        <v>1055</v>
      </c>
      <c r="AJ217" s="2142">
        <f t="shared" si="7"/>
        <v>156.47652264542518</v>
      </c>
    </row>
    <row r="218" spans="2:36" x14ac:dyDescent="0.3">
      <c r="B218" s="2111">
        <v>1060</v>
      </c>
      <c r="C218" s="2122">
        <v>1626.5301850212516</v>
      </c>
      <c r="D218" s="2113"/>
      <c r="E218" s="2114">
        <v>1060</v>
      </c>
      <c r="F218" s="2120">
        <v>144.38419102336721</v>
      </c>
      <c r="H218" s="2111">
        <v>1060</v>
      </c>
      <c r="I218" s="2122">
        <v>1112.738794008425</v>
      </c>
      <c r="J218" s="2117"/>
      <c r="K218" s="2114">
        <v>1060</v>
      </c>
      <c r="L218" s="2120">
        <v>122.39093905110039</v>
      </c>
      <c r="N218" s="2111">
        <v>1060</v>
      </c>
      <c r="O218" s="2122">
        <v>1700.2876982365099</v>
      </c>
      <c r="P218" s="2117"/>
      <c r="Q218" s="2114">
        <v>1060</v>
      </c>
      <c r="R218" s="2120">
        <v>147.86767742795794</v>
      </c>
      <c r="T218" s="2111">
        <v>1060</v>
      </c>
      <c r="U218" s="2122">
        <v>4187.3374016832113</v>
      </c>
      <c r="V218" s="2117"/>
      <c r="W218" s="2119">
        <v>1060</v>
      </c>
      <c r="X218" s="2120">
        <v>219.20441066059732</v>
      </c>
      <c r="Z218" s="2121">
        <v>1060</v>
      </c>
      <c r="AA218" s="2122">
        <v>1611.6451499757011</v>
      </c>
      <c r="AB218" s="2117"/>
      <c r="AC218" s="2119">
        <v>1060</v>
      </c>
      <c r="AD218" s="2120">
        <v>147.7341543272139</v>
      </c>
      <c r="AF218" s="2137">
        <v>1060</v>
      </c>
      <c r="AG218" s="2141">
        <f t="shared" si="6"/>
        <v>2047.7078457850196</v>
      </c>
      <c r="AH218" s="2139"/>
      <c r="AI218" s="2137">
        <v>1060</v>
      </c>
      <c r="AJ218" s="2142">
        <f t="shared" si="7"/>
        <v>156.31627449804733</v>
      </c>
    </row>
    <row r="219" spans="2:36" x14ac:dyDescent="0.3">
      <c r="B219" s="2111">
        <v>1065</v>
      </c>
      <c r="C219" s="2122">
        <v>1625.9762725058683</v>
      </c>
      <c r="D219" s="2113"/>
      <c r="E219" s="2114">
        <v>1065</v>
      </c>
      <c r="F219" s="2120">
        <v>144.13573711007609</v>
      </c>
      <c r="H219" s="2111">
        <v>1065</v>
      </c>
      <c r="I219" s="2122">
        <v>1111.4547841830154</v>
      </c>
      <c r="J219" s="2117"/>
      <c r="K219" s="2114">
        <v>1065</v>
      </c>
      <c r="L219" s="2120">
        <v>122.18357762462969</v>
      </c>
      <c r="N219" s="2111">
        <v>1065</v>
      </c>
      <c r="O219" s="2122">
        <v>1699.2889159875326</v>
      </c>
      <c r="P219" s="2117"/>
      <c r="Q219" s="2114">
        <v>1065</v>
      </c>
      <c r="R219" s="2120">
        <v>147.60035543177531</v>
      </c>
      <c r="T219" s="2111">
        <v>1065</v>
      </c>
      <c r="U219" s="2122">
        <v>4183.0986265864185</v>
      </c>
      <c r="V219" s="2117"/>
      <c r="W219" s="2119">
        <v>1065</v>
      </c>
      <c r="X219" s="2120">
        <v>218.83672097849276</v>
      </c>
      <c r="Z219" s="2121">
        <v>1065</v>
      </c>
      <c r="AA219" s="2122">
        <v>1618.9251036516571</v>
      </c>
      <c r="AB219" s="2117"/>
      <c r="AC219" s="2119">
        <v>1065</v>
      </c>
      <c r="AD219" s="2120">
        <v>147.70713969090329</v>
      </c>
      <c r="AF219" s="2137">
        <v>1065</v>
      </c>
      <c r="AG219" s="2141">
        <f t="shared" si="6"/>
        <v>2047.7487405828986</v>
      </c>
      <c r="AH219" s="2139"/>
      <c r="AI219" s="2137">
        <v>1065</v>
      </c>
      <c r="AJ219" s="2142">
        <f t="shared" si="7"/>
        <v>156.09270616717544</v>
      </c>
    </row>
    <row r="220" spans="2:36" x14ac:dyDescent="0.3">
      <c r="B220" s="2111">
        <v>1070</v>
      </c>
      <c r="C220" s="2122">
        <v>1625.4350278616471</v>
      </c>
      <c r="D220" s="2113"/>
      <c r="E220" s="2114">
        <v>1070</v>
      </c>
      <c r="F220" s="2120">
        <v>143.88980658800762</v>
      </c>
      <c r="H220" s="2111">
        <v>1070</v>
      </c>
      <c r="I220" s="2122">
        <v>1110.1827600803192</v>
      </c>
      <c r="J220" s="2117"/>
      <c r="K220" s="2114">
        <v>1070</v>
      </c>
      <c r="L220" s="2120">
        <v>121.97815397952111</v>
      </c>
      <c r="N220" s="2111">
        <v>1070</v>
      </c>
      <c r="O220" s="2122">
        <v>1698.2994681520968</v>
      </c>
      <c r="P220" s="2117"/>
      <c r="Q220" s="2114">
        <v>1070</v>
      </c>
      <c r="R220" s="2120">
        <v>147.33553177200537</v>
      </c>
      <c r="T220" s="2111">
        <v>1070</v>
      </c>
      <c r="U220" s="2122">
        <v>4178.8686608835496</v>
      </c>
      <c r="V220" s="2117"/>
      <c r="W220" s="2119">
        <v>1070</v>
      </c>
      <c r="X220" s="2120">
        <v>218.47188440014011</v>
      </c>
      <c r="Z220" s="2121">
        <v>1070</v>
      </c>
      <c r="AA220" s="2122">
        <v>1626.2107442358642</v>
      </c>
      <c r="AB220" s="2117"/>
      <c r="AC220" s="2119">
        <v>1070</v>
      </c>
      <c r="AD220" s="2120">
        <v>147.68234022897894</v>
      </c>
      <c r="AF220" s="2137">
        <v>1070</v>
      </c>
      <c r="AG220" s="2141">
        <f t="shared" si="6"/>
        <v>2047.7993322426955</v>
      </c>
      <c r="AH220" s="2139"/>
      <c r="AI220" s="2137">
        <v>1070</v>
      </c>
      <c r="AJ220" s="2142">
        <f t="shared" si="7"/>
        <v>155.87154339373063</v>
      </c>
    </row>
    <row r="221" spans="2:36" x14ac:dyDescent="0.3">
      <c r="B221" s="2111">
        <v>1075</v>
      </c>
      <c r="C221" s="2122">
        <v>1624.9062756906767</v>
      </c>
      <c r="D221" s="2113"/>
      <c r="E221" s="2114">
        <v>1075</v>
      </c>
      <c r="F221" s="2120">
        <v>143.64636424705211</v>
      </c>
      <c r="H221" s="2111">
        <v>1075</v>
      </c>
      <c r="I221" s="2122">
        <v>1108.9225545274703</v>
      </c>
      <c r="J221" s="2117"/>
      <c r="K221" s="2114">
        <v>1075</v>
      </c>
      <c r="L221" s="2120">
        <v>121.77464107696515</v>
      </c>
      <c r="N221" s="2111">
        <v>1075</v>
      </c>
      <c r="O221" s="2122">
        <v>1697.3192244825725</v>
      </c>
      <c r="P221" s="2117"/>
      <c r="Q221" s="2114">
        <v>1075</v>
      </c>
      <c r="R221" s="2120">
        <v>147.07317158814053</v>
      </c>
      <c r="T221" s="2111">
        <v>1075</v>
      </c>
      <c r="U221" s="2122">
        <v>4174.6473816528314</v>
      </c>
      <c r="V221" s="2117"/>
      <c r="W221" s="2119">
        <v>1075</v>
      </c>
      <c r="X221" s="2120">
        <v>218.10986111478846</v>
      </c>
      <c r="Z221" s="2121">
        <v>1075</v>
      </c>
      <c r="AA221" s="2122">
        <v>1633.501992376117</v>
      </c>
      <c r="AB221" s="2117"/>
      <c r="AC221" s="2119">
        <v>1075</v>
      </c>
      <c r="AD221" s="2120">
        <v>147.65972503203142</v>
      </c>
      <c r="AF221" s="2137">
        <v>1075</v>
      </c>
      <c r="AG221" s="2141">
        <f t="shared" si="6"/>
        <v>2047.8594857459334</v>
      </c>
      <c r="AH221" s="2139"/>
      <c r="AI221" s="2137">
        <v>1075</v>
      </c>
      <c r="AJ221" s="2142">
        <f t="shared" si="7"/>
        <v>155.65275261179553</v>
      </c>
    </row>
    <row r="222" spans="2:36" x14ac:dyDescent="0.3">
      <c r="B222" s="2111">
        <v>1080</v>
      </c>
      <c r="C222" s="2122">
        <v>1624.389843827395</v>
      </c>
      <c r="D222" s="2113"/>
      <c r="E222" s="2114">
        <v>1080</v>
      </c>
      <c r="F222" s="2120">
        <v>143.40537552913858</v>
      </c>
      <c r="H222" s="2111">
        <v>1080</v>
      </c>
      <c r="I222" s="2122">
        <v>1107.6740034465884</v>
      </c>
      <c r="J222" s="2117"/>
      <c r="K222" s="2114">
        <v>1080</v>
      </c>
      <c r="L222" s="2120">
        <v>121.57301237887063</v>
      </c>
      <c r="N222" s="2111">
        <v>1080</v>
      </c>
      <c r="O222" s="2122">
        <v>1696.3480571433213</v>
      </c>
      <c r="P222" s="2117"/>
      <c r="Q222" s="2114">
        <v>1080</v>
      </c>
      <c r="R222" s="2120">
        <v>146.81324066523706</v>
      </c>
      <c r="T222" s="2111">
        <v>1080</v>
      </c>
      <c r="U222" s="2122">
        <v>4170.4346682488176</v>
      </c>
      <c r="V222" s="2117"/>
      <c r="W222" s="2119">
        <v>1080</v>
      </c>
      <c r="X222" s="2120">
        <v>217.75061204892464</v>
      </c>
      <c r="Z222" s="2121">
        <v>1080</v>
      </c>
      <c r="AA222" s="2122">
        <v>1640.7987701896905</v>
      </c>
      <c r="AB222" s="2117"/>
      <c r="AC222" s="2119">
        <v>1080</v>
      </c>
      <c r="AD222" s="2120">
        <v>147.63926376304676</v>
      </c>
      <c r="AF222" s="2137">
        <v>1080</v>
      </c>
      <c r="AG222" s="2141">
        <f t="shared" si="6"/>
        <v>2047.9290685711628</v>
      </c>
      <c r="AH222" s="2139"/>
      <c r="AI222" s="2137">
        <v>1080</v>
      </c>
      <c r="AJ222" s="2142">
        <f t="shared" si="7"/>
        <v>155.43630087704352</v>
      </c>
    </row>
    <row r="223" spans="2:36" x14ac:dyDescent="0.3">
      <c r="B223" s="2111">
        <v>1085</v>
      </c>
      <c r="C223" s="2122">
        <v>1623.8855632643676</v>
      </c>
      <c r="D223" s="2113"/>
      <c r="E223" s="2114">
        <v>1085</v>
      </c>
      <c r="F223" s="2120">
        <v>143.16680651321079</v>
      </c>
      <c r="H223" s="2111">
        <v>1085</v>
      </c>
      <c r="I223" s="2122">
        <v>1106.4369457834814</v>
      </c>
      <c r="J223" s="2117"/>
      <c r="K223" s="2114">
        <v>1085</v>
      </c>
      <c r="L223" s="2120">
        <v>121.37324183632782</v>
      </c>
      <c r="N223" s="2111">
        <v>1085</v>
      </c>
      <c r="O223" s="2122">
        <v>1695.3858406551228</v>
      </c>
      <c r="P223" s="2117"/>
      <c r="Q223" s="2114">
        <v>1085</v>
      </c>
      <c r="R223" s="2120">
        <v>146.55570541904268</v>
      </c>
      <c r="T223" s="2111">
        <v>1085</v>
      </c>
      <c r="U223" s="2122">
        <v>4166.2304022499384</v>
      </c>
      <c r="V223" s="2117"/>
      <c r="W223" s="2119">
        <v>1085</v>
      </c>
      <c r="X223" s="2120">
        <v>217.39409884928384</v>
      </c>
      <c r="Z223" s="2121">
        <v>1085</v>
      </c>
      <c r="AA223" s="2122">
        <v>1648.101001229486</v>
      </c>
      <c r="AB223" s="2117"/>
      <c r="AC223" s="2119">
        <v>1085</v>
      </c>
      <c r="AD223" s="2120">
        <v>147.62092664421917</v>
      </c>
      <c r="AF223" s="2137">
        <v>1085</v>
      </c>
      <c r="AG223" s="2141">
        <f t="shared" si="6"/>
        <v>2048.0079506364791</v>
      </c>
      <c r="AH223" s="2139"/>
      <c r="AI223" s="2137">
        <v>1085</v>
      </c>
      <c r="AJ223" s="2142">
        <f t="shared" si="7"/>
        <v>155.22215585241685</v>
      </c>
    </row>
    <row r="224" spans="2:36" x14ac:dyDescent="0.3">
      <c r="B224" s="2111">
        <v>1090</v>
      </c>
      <c r="C224" s="2122">
        <v>1623.3932680801015</v>
      </c>
      <c r="D224" s="2113"/>
      <c r="E224" s="2114">
        <v>1090</v>
      </c>
      <c r="F224" s="2120">
        <v>142.930623900618</v>
      </c>
      <c r="H224" s="2111">
        <v>1090</v>
      </c>
      <c r="I224" s="2122">
        <v>1105.2112234383069</v>
      </c>
      <c r="J224" s="2117"/>
      <c r="K224" s="2114">
        <v>1090</v>
      </c>
      <c r="L224" s="2120">
        <v>121.17530387838896</v>
      </c>
      <c r="N224" s="2111">
        <v>1090</v>
      </c>
      <c r="O224" s="2122">
        <v>1694.4324518411286</v>
      </c>
      <c r="P224" s="2117"/>
      <c r="Q224" s="2114">
        <v>1090</v>
      </c>
      <c r="R224" s="2120">
        <v>146.30053288152877</v>
      </c>
      <c r="T224" s="2111">
        <v>1090</v>
      </c>
      <c r="U224" s="2122">
        <v>4162.0344674075031</v>
      </c>
      <c r="V224" s="2117"/>
      <c r="W224" s="2119">
        <v>1090</v>
      </c>
      <c r="X224" s="2120">
        <v>217.04028386633038</v>
      </c>
      <c r="Z224" s="2121">
        <v>1090</v>
      </c>
      <c r="AA224" s="2122">
        <v>1655.4086104511102</v>
      </c>
      <c r="AB224" s="2117"/>
      <c r="AC224" s="2119">
        <v>1090</v>
      </c>
      <c r="AD224" s="2120">
        <v>147.60468444412422</v>
      </c>
      <c r="AF224" s="2137">
        <v>1090</v>
      </c>
      <c r="AG224" s="2141">
        <f t="shared" si="6"/>
        <v>2048.09600424363</v>
      </c>
      <c r="AH224" s="2139"/>
      <c r="AI224" s="2137">
        <v>1090</v>
      </c>
      <c r="AJ224" s="2142">
        <f t="shared" si="7"/>
        <v>155.01028579419807</v>
      </c>
    </row>
    <row r="225" spans="2:36" x14ac:dyDescent="0.3">
      <c r="B225" s="2111">
        <v>1095</v>
      </c>
      <c r="C225" s="2122">
        <v>1622.9127953688289</v>
      </c>
      <c r="D225" s="2113"/>
      <c r="E225" s="2114">
        <v>1095</v>
      </c>
      <c r="F225" s="2120">
        <v>142.69679500090322</v>
      </c>
      <c r="H225" s="2111">
        <v>1095</v>
      </c>
      <c r="I225" s="2122">
        <v>1103.9966811981321</v>
      </c>
      <c r="J225" s="2117"/>
      <c r="K225" s="2114">
        <v>1095</v>
      </c>
      <c r="L225" s="2120">
        <v>120.97917340115519</v>
      </c>
      <c r="N225" s="2111">
        <v>1095</v>
      </c>
      <c r="O225" s="2122">
        <v>1693.4877697742936</v>
      </c>
      <c r="P225" s="2117"/>
      <c r="Q225" s="2114">
        <v>1095</v>
      </c>
      <c r="R225" s="2120">
        <v>146.04769068682319</v>
      </c>
      <c r="T225" s="2111">
        <v>1095</v>
      </c>
      <c r="U225" s="2122">
        <v>4157.8467495960767</v>
      </c>
      <c r="V225" s="2117"/>
      <c r="W225" s="2119">
        <v>1095</v>
      </c>
      <c r="X225" s="2120">
        <v>216.68913013819241</v>
      </c>
      <c r="Z225" s="2121">
        <v>1095</v>
      </c>
      <c r="AA225" s="2122">
        <v>1662.7215241808378</v>
      </c>
      <c r="AB225" s="2117"/>
      <c r="AC225" s="2119">
        <v>1095</v>
      </c>
      <c r="AD225" s="2120">
        <v>147.59050846524542</v>
      </c>
      <c r="AF225" s="2137">
        <v>1095</v>
      </c>
      <c r="AG225" s="2141">
        <f t="shared" si="6"/>
        <v>2048.1931040236336</v>
      </c>
      <c r="AH225" s="2139"/>
      <c r="AI225" s="2137">
        <v>1095</v>
      </c>
      <c r="AJ225" s="2142">
        <f t="shared" si="7"/>
        <v>154.80065953846389</v>
      </c>
    </row>
    <row r="226" spans="2:36" x14ac:dyDescent="0.3">
      <c r="B226" s="2111">
        <v>1100</v>
      </c>
      <c r="C226" s="2122">
        <v>1622.4439851722047</v>
      </c>
      <c r="D226" s="2113"/>
      <c r="E226" s="2114">
        <v>1100</v>
      </c>
      <c r="F226" s="2120">
        <v>142.46528771798188</v>
      </c>
      <c r="H226" s="2111">
        <v>1100</v>
      </c>
      <c r="I226" s="2122">
        <v>1102.7931666713346</v>
      </c>
      <c r="J226" s="2117"/>
      <c r="K226" s="2114">
        <v>1100</v>
      </c>
      <c r="L226" s="2120">
        <v>120.78482575716249</v>
      </c>
      <c r="N226" s="2111">
        <v>1100</v>
      </c>
      <c r="O226" s="2122">
        <v>1692.5516757262478</v>
      </c>
      <c r="P226" s="2117"/>
      <c r="Q226" s="2114">
        <v>1100</v>
      </c>
      <c r="R226" s="2120">
        <v>145.7971470575242</v>
      </c>
      <c r="T226" s="2111">
        <v>1100</v>
      </c>
      <c r="U226" s="2122">
        <v>4153.6671367652334</v>
      </c>
      <c r="V226" s="2117"/>
      <c r="W226" s="2119">
        <v>1100</v>
      </c>
      <c r="X226" s="2120">
        <v>216.34060137503101</v>
      </c>
      <c r="Z226" s="2121">
        <v>1100</v>
      </c>
      <c r="AA226" s="2122">
        <v>1670.0396700844644</v>
      </c>
      <c r="AB226" s="2117"/>
      <c r="AC226" s="2119">
        <v>1100</v>
      </c>
      <c r="AD226" s="2120">
        <v>147.57837053183857</v>
      </c>
      <c r="AF226" s="2137">
        <v>1100</v>
      </c>
      <c r="AG226" s="2141">
        <f t="shared" si="6"/>
        <v>2048.2991268838969</v>
      </c>
      <c r="AH226" s="2139"/>
      <c r="AI226" s="2137">
        <v>1100</v>
      </c>
      <c r="AJ226" s="2142">
        <f t="shared" si="7"/>
        <v>154.59324648790763</v>
      </c>
    </row>
    <row r="227" spans="2:36" x14ac:dyDescent="0.3">
      <c r="B227" s="2111">
        <v>1105</v>
      </c>
      <c r="C227" s="2122">
        <v>1621.9866804128544</v>
      </c>
      <c r="D227" s="2113"/>
      <c r="E227" s="2114">
        <v>1105</v>
      </c>
      <c r="F227" s="2120">
        <v>142.23607053669417</v>
      </c>
      <c r="H227" s="2111">
        <v>1105</v>
      </c>
      <c r="I227" s="2122">
        <v>1101.6005302237868</v>
      </c>
      <c r="J227" s="2117"/>
      <c r="K227" s="2114">
        <v>1105</v>
      </c>
      <c r="L227" s="2120">
        <v>120.59223674505472</v>
      </c>
      <c r="N227" s="2111">
        <v>1105</v>
      </c>
      <c r="O227" s="2122">
        <v>1691.6240531175526</v>
      </c>
      <c r="P227" s="2117"/>
      <c r="Q227" s="2114">
        <v>1105</v>
      </c>
      <c r="R227" s="2120">
        <v>145.54887079138621</v>
      </c>
      <c r="T227" s="2111">
        <v>1105</v>
      </c>
      <c r="U227" s="2122">
        <v>4149.495518892626</v>
      </c>
      <c r="V227" s="2117"/>
      <c r="W227" s="2119">
        <v>1105</v>
      </c>
      <c r="X227" s="2120">
        <v>215.99466194383766</v>
      </c>
      <c r="Z227" s="2121">
        <v>1105</v>
      </c>
      <c r="AA227" s="2122">
        <v>1677.3629771370106</v>
      </c>
      <c r="AB227" s="2117"/>
      <c r="AC227" s="2119">
        <v>1105</v>
      </c>
      <c r="AD227" s="2120">
        <v>147.56824297812827</v>
      </c>
      <c r="AF227" s="2137">
        <v>1105</v>
      </c>
      <c r="AG227" s="2141">
        <f t="shared" si="6"/>
        <v>2048.4139519567661</v>
      </c>
      <c r="AH227" s="2139"/>
      <c r="AI227" s="2137">
        <v>1105</v>
      </c>
      <c r="AJ227" s="2142">
        <f t="shared" si="7"/>
        <v>154.3880165990202</v>
      </c>
    </row>
    <row r="228" spans="2:36" x14ac:dyDescent="0.3">
      <c r="B228" s="2111">
        <v>1110</v>
      </c>
      <c r="C228" s="2122">
        <v>1621.540726829702</v>
      </c>
      <c r="D228" s="2113"/>
      <c r="E228" s="2114">
        <v>1110</v>
      </c>
      <c r="F228" s="2120">
        <v>142.00911250972027</v>
      </c>
      <c r="H228" s="2111">
        <v>1110</v>
      </c>
      <c r="I228" s="2122">
        <v>1100.4186249167553</v>
      </c>
      <c r="J228" s="2117"/>
      <c r="K228" s="2114">
        <v>1110</v>
      </c>
      <c r="L228" s="2120">
        <v>120.40138259953598</v>
      </c>
      <c r="N228" s="2111">
        <v>1110</v>
      </c>
      <c r="O228" s="2122">
        <v>1690.7047874692948</v>
      </c>
      <c r="P228" s="2117"/>
      <c r="Q228" s="2114">
        <v>1110</v>
      </c>
      <c r="R228" s="2120">
        <v>145.30283124836666</v>
      </c>
      <c r="T228" s="2111">
        <v>1110</v>
      </c>
      <c r="U228" s="2122">
        <v>4145.3317879382676</v>
      </c>
      <c r="V228" s="2117"/>
      <c r="W228" s="2119">
        <v>1110</v>
      </c>
      <c r="X228" s="2120">
        <v>215.65127685364021</v>
      </c>
      <c r="Z228" s="2121">
        <v>1110</v>
      </c>
      <c r="AA228" s="2122">
        <v>1684.6913755932176</v>
      </c>
      <c r="AB228" s="2117"/>
      <c r="AC228" s="2119">
        <v>1110</v>
      </c>
      <c r="AD228" s="2120">
        <v>147.56009863682138</v>
      </c>
      <c r="AF228" s="2137">
        <v>1110</v>
      </c>
      <c r="AG228" s="2141">
        <f t="shared" si="6"/>
        <v>2048.537460549448</v>
      </c>
      <c r="AH228" s="2139"/>
      <c r="AI228" s="2137">
        <v>1110</v>
      </c>
      <c r="AJ228" s="2142">
        <f t="shared" si="7"/>
        <v>154.1849403696169</v>
      </c>
    </row>
    <row r="229" spans="2:36" x14ac:dyDescent="0.3">
      <c r="B229" s="2111">
        <v>1115</v>
      </c>
      <c r="C229" s="2122">
        <v>1621.1059729150556</v>
      </c>
      <c r="D229" s="2113"/>
      <c r="E229" s="2114">
        <v>1115</v>
      </c>
      <c r="F229" s="2120">
        <v>141.78438324484972</v>
      </c>
      <c r="H229" s="2111">
        <v>1115</v>
      </c>
      <c r="I229" s="2122">
        <v>1099.2473064464841</v>
      </c>
      <c r="J229" s="2117"/>
      <c r="K229" s="2114">
        <v>1115</v>
      </c>
      <c r="L229" s="2120">
        <v>120.21223998159405</v>
      </c>
      <c r="N229" s="2111">
        <v>1115</v>
      </c>
      <c r="O229" s="2122">
        <v>1689.7937663559992</v>
      </c>
      <c r="P229" s="2117"/>
      <c r="Q229" s="2114">
        <v>1115</v>
      </c>
      <c r="R229" s="2120">
        <v>145.05899833801976</v>
      </c>
      <c r="T229" s="2111">
        <v>1115</v>
      </c>
      <c r="U229" s="2122">
        <v>4141.1758378001186</v>
      </c>
      <c r="V229" s="2117"/>
      <c r="W229" s="2119">
        <v>1115</v>
      </c>
      <c r="X229" s="2120">
        <v>215.31041174110644</v>
      </c>
      <c r="Z229" s="2121">
        <v>1115</v>
      </c>
      <c r="AA229" s="2122">
        <v>1692.0247969588652</v>
      </c>
      <c r="AB229" s="2117"/>
      <c r="AC229" s="2119">
        <v>1115</v>
      </c>
      <c r="AD229" s="2120">
        <v>147.55391082792991</v>
      </c>
      <c r="AF229" s="2137">
        <v>1115</v>
      </c>
      <c r="AG229" s="2141">
        <f t="shared" si="6"/>
        <v>2048.6695360953045</v>
      </c>
      <c r="AH229" s="2139"/>
      <c r="AI229" s="2137">
        <v>1115</v>
      </c>
      <c r="AJ229" s="2142">
        <f t="shared" si="7"/>
        <v>153.9839888267</v>
      </c>
    </row>
    <row r="230" spans="2:36" x14ac:dyDescent="0.3">
      <c r="B230" s="2111">
        <v>1120</v>
      </c>
      <c r="C230" s="2122">
        <v>1620.6822698533499</v>
      </c>
      <c r="D230" s="2113"/>
      <c r="E230" s="2114">
        <v>1120</v>
      </c>
      <c r="F230" s="2120">
        <v>141.56185289259014</v>
      </c>
      <c r="H230" s="2111">
        <v>1120</v>
      </c>
      <c r="I230" s="2122">
        <v>1098.086433085384</v>
      </c>
      <c r="J230" s="2117"/>
      <c r="K230" s="2114">
        <v>1120</v>
      </c>
      <c r="L230" s="2120">
        <v>120.0247859689842</v>
      </c>
      <c r="N230" s="2111">
        <v>1120</v>
      </c>
      <c r="O230" s="2122">
        <v>1688.890879359785</v>
      </c>
      <c r="P230" s="2117"/>
      <c r="Q230" s="2114">
        <v>1120</v>
      </c>
      <c r="R230" s="2120">
        <v>144.81734250722965</v>
      </c>
      <c r="T230" s="2111">
        <v>1120</v>
      </c>
      <c r="U230" s="2122">
        <v>4137.0275642708184</v>
      </c>
      <c r="V230" s="2117"/>
      <c r="W230" s="2119">
        <v>1120</v>
      </c>
      <c r="X230" s="2120">
        <v>214.97203285653518</v>
      </c>
      <c r="Z230" s="2121">
        <v>1120</v>
      </c>
      <c r="AA230" s="2122">
        <v>1699.3631739628436</v>
      </c>
      <c r="AB230" s="2117"/>
      <c r="AC230" s="2119">
        <v>1120</v>
      </c>
      <c r="AD230" s="2120">
        <v>147.54965334789526</v>
      </c>
      <c r="AF230" s="2137">
        <v>1120</v>
      </c>
      <c r="AG230" s="2141">
        <f t="shared" si="6"/>
        <v>2048.8100641064361</v>
      </c>
      <c r="AH230" s="2139"/>
      <c r="AI230" s="2137">
        <v>1120</v>
      </c>
      <c r="AJ230" s="2142">
        <f t="shared" si="7"/>
        <v>153.7851335146469</v>
      </c>
    </row>
    <row r="231" spans="2:36" x14ac:dyDescent="0.3">
      <c r="B231" s="2111">
        <v>1125</v>
      </c>
      <c r="C231" s="2122">
        <v>1620.2694714615373</v>
      </c>
      <c r="D231" s="2113"/>
      <c r="E231" s="2114">
        <v>1125</v>
      </c>
      <c r="F231" s="2120">
        <v>141.34149213410706</v>
      </c>
      <c r="H231" s="2111">
        <v>1125</v>
      </c>
      <c r="I231" s="2122">
        <v>1096.9358656247991</v>
      </c>
      <c r="J231" s="2117"/>
      <c r="K231" s="2114">
        <v>1125</v>
      </c>
      <c r="L231" s="2120">
        <v>119.83899804696894</v>
      </c>
      <c r="N231" s="2111">
        <v>1125</v>
      </c>
      <c r="O231" s="2122">
        <v>1687.9960180257608</v>
      </c>
      <c r="P231" s="2117"/>
      <c r="Q231" s="2114">
        <v>1125</v>
      </c>
      <c r="R231" s="2120">
        <v>144.57783472826873</v>
      </c>
      <c r="T231" s="2111">
        <v>1125</v>
      </c>
      <c r="U231" s="2122">
        <v>4132.8868649955921</v>
      </c>
      <c r="V231" s="2117"/>
      <c r="W231" s="2119">
        <v>1125</v>
      </c>
      <c r="X231" s="2120">
        <v>214.63610705022074</v>
      </c>
      <c r="Z231" s="2121">
        <v>1125</v>
      </c>
      <c r="AA231" s="2122">
        <v>1706.7064405299791</v>
      </c>
      <c r="AB231" s="2117"/>
      <c r="AC231" s="2119">
        <v>1125</v>
      </c>
      <c r="AD231" s="2120">
        <v>147.54730045899913</v>
      </c>
      <c r="AF231" s="2137">
        <v>1125</v>
      </c>
      <c r="AG231" s="2141">
        <f t="shared" si="6"/>
        <v>2048.9589321275334</v>
      </c>
      <c r="AH231" s="2139"/>
      <c r="AI231" s="2137">
        <v>1125</v>
      </c>
      <c r="AJ231" s="2142">
        <f t="shared" si="7"/>
        <v>153.58834648371294</v>
      </c>
    </row>
    <row r="232" spans="2:36" x14ac:dyDescent="0.3">
      <c r="B232" s="2111">
        <v>1130</v>
      </c>
      <c r="C232" s="2122">
        <v>1619.8674341310398</v>
      </c>
      <c r="D232" s="2113"/>
      <c r="E232" s="2114">
        <v>1130</v>
      </c>
      <c r="F232" s="2120">
        <v>141.12327216948265</v>
      </c>
      <c r="H232" s="2111">
        <v>1130</v>
      </c>
      <c r="I232" s="2122">
        <v>1095.7954673192839</v>
      </c>
      <c r="J232" s="2117"/>
      <c r="K232" s="2114">
        <v>1130</v>
      </c>
      <c r="L232" s="2120">
        <v>119.6548540993017</v>
      </c>
      <c r="N232" s="2111">
        <v>1130</v>
      </c>
      <c r="O232" s="2122">
        <v>1687.1090758185862</v>
      </c>
      <c r="P232" s="2117"/>
      <c r="Q232" s="2114">
        <v>1130</v>
      </c>
      <c r="R232" s="2120">
        <v>144.3404464871746</v>
      </c>
      <c r="T232" s="2111">
        <v>1130</v>
      </c>
      <c r="U232" s="2122">
        <v>4128.7536394312301</v>
      </c>
      <c r="V232" s="2117"/>
      <c r="W232" s="2119">
        <v>1130</v>
      </c>
      <c r="X232" s="2120">
        <v>214.30260175917772</v>
      </c>
      <c r="Z232" s="2121">
        <v>1130</v>
      </c>
      <c r="AA232" s="2122">
        <v>1714.0545317545625</v>
      </c>
      <c r="AB232" s="2117"/>
      <c r="AC232" s="2119">
        <v>1130</v>
      </c>
      <c r="AD232" s="2120">
        <v>147.54682687905841</v>
      </c>
      <c r="AF232" s="2137">
        <v>1130</v>
      </c>
      <c r="AG232" s="2141">
        <f t="shared" si="6"/>
        <v>2049.1160296909402</v>
      </c>
      <c r="AH232" s="2139"/>
      <c r="AI232" s="2137">
        <v>1130</v>
      </c>
      <c r="AJ232" s="2142">
        <f t="shared" si="7"/>
        <v>153.39360027883905</v>
      </c>
    </row>
    <row r="233" spans="2:36" x14ac:dyDescent="0.3">
      <c r="B233" s="2111">
        <v>1135</v>
      </c>
      <c r="C233" s="2122">
        <v>1619.4760167712498</v>
      </c>
      <c r="D233" s="2113"/>
      <c r="E233" s="2114">
        <v>1135</v>
      </c>
      <c r="F233" s="2120">
        <v>140.90716470628732</v>
      </c>
      <c r="H233" s="2111">
        <v>1135</v>
      </c>
      <c r="I233" s="2122">
        <v>1094.6651038323623</v>
      </c>
      <c r="J233" s="2117"/>
      <c r="K233" s="2114">
        <v>1135</v>
      </c>
      <c r="L233" s="2120">
        <v>119.47233239944867</v>
      </c>
      <c r="N233" s="2111">
        <v>1135</v>
      </c>
      <c r="O233" s="2122">
        <v>1686.229948080198</v>
      </c>
      <c r="P233" s="2117"/>
      <c r="Q233" s="2114">
        <v>1135</v>
      </c>
      <c r="R233" s="2120">
        <v>144.10514977243406</v>
      </c>
      <c r="T233" s="2111">
        <v>1135</v>
      </c>
      <c r="U233" s="2122">
        <v>4124.6277888062368</v>
      </c>
      <c r="V233" s="2117"/>
      <c r="W233" s="2119">
        <v>1135</v>
      </c>
      <c r="X233" s="2120">
        <v>213.97148499421689</v>
      </c>
      <c r="Z233" s="2121">
        <v>1135</v>
      </c>
      <c r="AA233" s="2122">
        <v>1721.4073838746031</v>
      </c>
      <c r="AB233" s="2117"/>
      <c r="AC233" s="2119">
        <v>1135</v>
      </c>
      <c r="AD233" s="2120">
        <v>147.54820777139054</v>
      </c>
      <c r="AF233" s="2137">
        <v>1135</v>
      </c>
      <c r="AG233" s="2141">
        <f t="shared" si="6"/>
        <v>2049.2812482729296</v>
      </c>
      <c r="AH233" s="2139"/>
      <c r="AI233" s="2137">
        <v>1135</v>
      </c>
      <c r="AJ233" s="2142">
        <f t="shared" si="7"/>
        <v>153.20086792875549</v>
      </c>
    </row>
    <row r="234" spans="2:36" x14ac:dyDescent="0.3">
      <c r="B234" s="2111">
        <v>1140</v>
      </c>
      <c r="C234" s="2122">
        <v>1619.0950807544946</v>
      </c>
      <c r="D234" s="2113"/>
      <c r="E234" s="2114">
        <v>1140</v>
      </c>
      <c r="F234" s="2120">
        <v>140.69314194844935</v>
      </c>
      <c r="H234" s="2111">
        <v>1140</v>
      </c>
      <c r="I234" s="2122">
        <v>1093.5446431837049</v>
      </c>
      <c r="J234" s="2117"/>
      <c r="K234" s="2114">
        <v>1140</v>
      </c>
      <c r="L234" s="2120">
        <v>119.29141160204438</v>
      </c>
      <c r="N234" s="2111">
        <v>1140</v>
      </c>
      <c r="O234" s="2122">
        <v>1685.3585319886363</v>
      </c>
      <c r="P234" s="2117"/>
      <c r="Q234" s="2114">
        <v>1140</v>
      </c>
      <c r="R234" s="2120">
        <v>143.87191706396277</v>
      </c>
      <c r="T234" s="2111">
        <v>1140</v>
      </c>
      <c r="U234" s="2122">
        <v>4120.5092160819258</v>
      </c>
      <c r="V234" s="2117"/>
      <c r="W234" s="2119">
        <v>1140</v>
      </c>
      <c r="X234" s="2120">
        <v>213.64272532736351</v>
      </c>
      <c r="Z234" s="2121">
        <v>1140</v>
      </c>
      <c r="AA234" s="2122">
        <v>1728.7649342467403</v>
      </c>
      <c r="AB234" s="2117"/>
      <c r="AC234" s="2119">
        <v>1140</v>
      </c>
      <c r="AD234" s="2120">
        <v>147.55141873504493</v>
      </c>
      <c r="AF234" s="2137">
        <v>1140</v>
      </c>
      <c r="AG234" s="2141">
        <f t="shared" si="6"/>
        <v>2049.4544812511003</v>
      </c>
      <c r="AH234" s="2139"/>
      <c r="AI234" s="2137">
        <v>1140</v>
      </c>
      <c r="AJ234" s="2142">
        <f t="shared" si="7"/>
        <v>153.010122935373</v>
      </c>
    </row>
    <row r="235" spans="2:36" x14ac:dyDescent="0.3">
      <c r="B235" s="2111">
        <v>1145</v>
      </c>
      <c r="C235" s="2122">
        <v>1607.0077743227662</v>
      </c>
      <c r="D235" s="2113"/>
      <c r="E235" s="2114">
        <v>1145</v>
      </c>
      <c r="F235" s="2120">
        <v>147.31028837137191</v>
      </c>
      <c r="H235" s="2111">
        <v>1145</v>
      </c>
      <c r="I235" s="2122">
        <v>1092.4339556976997</v>
      </c>
      <c r="J235" s="2117"/>
      <c r="K235" s="2114">
        <v>1145</v>
      </c>
      <c r="L235" s="2120">
        <v>119.11207073456738</v>
      </c>
      <c r="N235" s="2111">
        <v>1145</v>
      </c>
      <c r="O235" s="2122">
        <v>1684.4947265179624</v>
      </c>
      <c r="P235" s="2117"/>
      <c r="Q235" s="2114">
        <v>1145</v>
      </c>
      <c r="R235" s="2120">
        <v>143.64072132237803</v>
      </c>
      <c r="T235" s="2111">
        <v>1145</v>
      </c>
      <c r="U235" s="2122">
        <v>4116.3978259146252</v>
      </c>
      <c r="V235" s="2117"/>
      <c r="W235" s="2119">
        <v>1145</v>
      </c>
      <c r="X235" s="2120">
        <v>213.31629187960337</v>
      </c>
      <c r="Z235" s="2121">
        <v>1145</v>
      </c>
      <c r="AA235" s="2122">
        <v>1736.1271213218167</v>
      </c>
      <c r="AB235" s="2117"/>
      <c r="AC235" s="2119">
        <v>1145</v>
      </c>
      <c r="AD235" s="2120">
        <v>147.55643579528785</v>
      </c>
      <c r="AF235" s="2137">
        <v>1145</v>
      </c>
      <c r="AG235" s="2141">
        <f t="shared" si="6"/>
        <v>2047.2922807549742</v>
      </c>
      <c r="AH235" s="2139"/>
      <c r="AI235" s="2137">
        <v>1145</v>
      </c>
      <c r="AJ235" s="2142">
        <f t="shared" si="7"/>
        <v>154.18716162064169</v>
      </c>
    </row>
    <row r="236" spans="2:36" x14ac:dyDescent="0.3">
      <c r="B236" s="2111">
        <v>1150</v>
      </c>
      <c r="C236" s="2122">
        <v>1605.4488067294367</v>
      </c>
      <c r="D236" s="2113"/>
      <c r="E236" s="2114">
        <v>1150</v>
      </c>
      <c r="F236" s="2120">
        <v>147.04017023558512</v>
      </c>
      <c r="H236" s="2111">
        <v>1150</v>
      </c>
      <c r="I236" s="2122">
        <v>1091.3329139533535</v>
      </c>
      <c r="J236" s="2117"/>
      <c r="K236" s="2114">
        <v>1150</v>
      </c>
      <c r="L236" s="2120">
        <v>118.93428918923608</v>
      </c>
      <c r="N236" s="2111">
        <v>1150</v>
      </c>
      <c r="O236" s="2122">
        <v>1683.6384323992081</v>
      </c>
      <c r="P236" s="2117"/>
      <c r="Q236" s="2114">
        <v>1150</v>
      </c>
      <c r="R236" s="2120">
        <v>143.41153597854606</v>
      </c>
      <c r="T236" s="2111">
        <v>1150</v>
      </c>
      <c r="U236" s="2122">
        <v>4112.2935246188081</v>
      </c>
      <c r="V236" s="2117"/>
      <c r="W236" s="2119">
        <v>1150</v>
      </c>
      <c r="X236" s="2120">
        <v>212.99215430894844</v>
      </c>
      <c r="Z236" s="2121">
        <v>1150</v>
      </c>
      <c r="AA236" s="2122">
        <v>1743.4938846211023</v>
      </c>
      <c r="AB236" s="2117"/>
      <c r="AC236" s="2119">
        <v>1150</v>
      </c>
      <c r="AD236" s="2120">
        <v>147.56323539433788</v>
      </c>
      <c r="AF236" s="2137">
        <v>1150</v>
      </c>
      <c r="AG236" s="2141">
        <f t="shared" si="6"/>
        <v>2047.2415124643817</v>
      </c>
      <c r="AH236" s="2139"/>
      <c r="AI236" s="2137">
        <v>1150</v>
      </c>
      <c r="AJ236" s="2142">
        <f t="shared" si="7"/>
        <v>153.9882770213307</v>
      </c>
    </row>
    <row r="237" spans="2:36" x14ac:dyDescent="0.3">
      <c r="B237" s="2111">
        <v>1155</v>
      </c>
      <c r="C237" s="2122">
        <v>1603.8999067134966</v>
      </c>
      <c r="D237" s="2113"/>
      <c r="E237" s="2114">
        <v>1155</v>
      </c>
      <c r="F237" s="2120">
        <v>146.77230259179947</v>
      </c>
      <c r="H237" s="2111">
        <v>1155</v>
      </c>
      <c r="I237" s="2122">
        <v>1090.2413927355021</v>
      </c>
      <c r="J237" s="2117"/>
      <c r="K237" s="2114">
        <v>1155</v>
      </c>
      <c r="L237" s="2120">
        <v>118.75804671511351</v>
      </c>
      <c r="N237" s="2111">
        <v>1155</v>
      </c>
      <c r="O237" s="2122">
        <v>1682.7895520823472</v>
      </c>
      <c r="P237" s="2117"/>
      <c r="Q237" s="2114">
        <v>1155</v>
      </c>
      <c r="R237" s="2120">
        <v>143.18433492340515</v>
      </c>
      <c r="T237" s="2111">
        <v>1155</v>
      </c>
      <c r="U237" s="2122">
        <v>4108.1962201312081</v>
      </c>
      <c r="V237" s="2117"/>
      <c r="W237" s="2119">
        <v>1155</v>
      </c>
      <c r="X237" s="2120">
        <v>212.67028279881262</v>
      </c>
      <c r="Z237" s="2121">
        <v>1155</v>
      </c>
      <c r="AA237" s="2122">
        <v>1750.8651647131103</v>
      </c>
      <c r="AB237" s="2117"/>
      <c r="AC237" s="2119">
        <v>1155</v>
      </c>
      <c r="AD237" s="2120">
        <v>147.57179438234033</v>
      </c>
      <c r="AF237" s="2137">
        <v>1155</v>
      </c>
      <c r="AG237" s="2141">
        <f t="shared" si="6"/>
        <v>2047.198447275133</v>
      </c>
      <c r="AH237" s="2139"/>
      <c r="AI237" s="2137">
        <v>1155</v>
      </c>
      <c r="AJ237" s="2142">
        <f t="shared" si="7"/>
        <v>153.79135228229421</v>
      </c>
    </row>
    <row r="238" spans="2:36" x14ac:dyDescent="0.3">
      <c r="B238" s="2111">
        <v>1160</v>
      </c>
      <c r="C238" s="2122">
        <v>1602.3609451122811</v>
      </c>
      <c r="D238" s="2113"/>
      <c r="E238" s="2114">
        <v>1160</v>
      </c>
      <c r="F238" s="2120">
        <v>146.50665633882537</v>
      </c>
      <c r="H238" s="2111">
        <v>1160</v>
      </c>
      <c r="I238" s="2122">
        <v>1089.1592689872807</v>
      </c>
      <c r="J238" s="2117"/>
      <c r="K238" s="2114">
        <v>1160</v>
      </c>
      <c r="L238" s="2120">
        <v>118.58332341041692</v>
      </c>
      <c r="N238" s="2111">
        <v>1160</v>
      </c>
      <c r="O238" s="2122">
        <v>1681.947989699252</v>
      </c>
      <c r="P238" s="2117"/>
      <c r="Q238" s="2114">
        <v>1160</v>
      </c>
      <c r="R238" s="2120">
        <v>142.95909249805024</v>
      </c>
      <c r="T238" s="2111">
        <v>1160</v>
      </c>
      <c r="U238" s="2122">
        <v>4104.1058219758561</v>
      </c>
      <c r="V238" s="2117"/>
      <c r="W238" s="2119">
        <v>1160</v>
      </c>
      <c r="X238" s="2120">
        <v>212.35064804668926</v>
      </c>
      <c r="Z238" s="2121">
        <v>1160</v>
      </c>
      <c r="AA238" s="2122">
        <v>1758.2409031910408</v>
      </c>
      <c r="AB238" s="2117"/>
      <c r="AC238" s="2119">
        <v>1160</v>
      </c>
      <c r="AD238" s="2120">
        <v>147.58209000857579</v>
      </c>
      <c r="AF238" s="2137">
        <v>1160</v>
      </c>
      <c r="AG238" s="2141">
        <f t="shared" si="6"/>
        <v>2047.1629857931421</v>
      </c>
      <c r="AH238" s="2139"/>
      <c r="AI238" s="2137">
        <v>1160</v>
      </c>
      <c r="AJ238" s="2142">
        <f t="shared" si="7"/>
        <v>153.5963620605115</v>
      </c>
    </row>
    <row r="239" spans="2:36" x14ac:dyDescent="0.3">
      <c r="B239" s="2111">
        <v>1165</v>
      </c>
      <c r="C239" s="2122">
        <v>1600.8317949695574</v>
      </c>
      <c r="D239" s="2113"/>
      <c r="E239" s="2114">
        <v>1165</v>
      </c>
      <c r="F239" s="2120">
        <v>146.24320287506464</v>
      </c>
      <c r="H239" s="2111">
        <v>1165</v>
      </c>
      <c r="I239" s="2122">
        <v>1088.0864217638168</v>
      </c>
      <c r="J239" s="2117"/>
      <c r="K239" s="2114">
        <v>1165</v>
      </c>
      <c r="L239" s="2120">
        <v>118.41009971502478</v>
      </c>
      <c r="N239" s="2111">
        <v>1165</v>
      </c>
      <c r="O239" s="2122">
        <v>1681.1136510275994</v>
      </c>
      <c r="P239" s="2117"/>
      <c r="Q239" s="2114">
        <v>1165</v>
      </c>
      <c r="R239" s="2120">
        <v>142.73578348407139</v>
      </c>
      <c r="T239" s="2111">
        <v>1165</v>
      </c>
      <c r="U239" s="2122">
        <v>4100.0222412300182</v>
      </c>
      <c r="V239" s="2117"/>
      <c r="W239" s="2119">
        <v>1165</v>
      </c>
      <c r="X239" s="2120">
        <v>212.03322125311877</v>
      </c>
      <c r="Z239" s="2121">
        <v>1165</v>
      </c>
      <c r="AA239" s="2122">
        <v>1765.6210426507816</v>
      </c>
      <c r="AB239" s="2117"/>
      <c r="AC239" s="2119">
        <v>1165</v>
      </c>
      <c r="AD239" s="2120">
        <v>147.59409991289559</v>
      </c>
      <c r="AF239" s="2137">
        <v>1165</v>
      </c>
      <c r="AG239" s="2141">
        <f t="shared" si="6"/>
        <v>2047.135030328355</v>
      </c>
      <c r="AH239" s="2139"/>
      <c r="AI239" s="2137">
        <v>1165</v>
      </c>
      <c r="AJ239" s="2142">
        <f t="shared" si="7"/>
        <v>153.40328144803502</v>
      </c>
    </row>
    <row r="240" spans="2:36" x14ac:dyDescent="0.3">
      <c r="B240" s="2111">
        <v>1170</v>
      </c>
      <c r="C240" s="2122">
        <v>1599.3123314885504</v>
      </c>
      <c r="D240" s="2113"/>
      <c r="E240" s="2114">
        <v>1170</v>
      </c>
      <c r="F240" s="2120">
        <v>145.9819140878347</v>
      </c>
      <c r="H240" s="2111">
        <v>1170</v>
      </c>
      <c r="I240" s="2122">
        <v>1087.0227321871105</v>
      </c>
      <c r="J240" s="2117"/>
      <c r="K240" s="2114">
        <v>1170</v>
      </c>
      <c r="L240" s="2120">
        <v>118.23835640317689</v>
      </c>
      <c r="N240" s="2111">
        <v>1170</v>
      </c>
      <c r="O240" s="2122">
        <v>1680.2864434557061</v>
      </c>
      <c r="P240" s="2117"/>
      <c r="Q240" s="2114">
        <v>1170</v>
      </c>
      <c r="R240" s="2120">
        <v>142.51438309414402</v>
      </c>
      <c r="T240" s="2111">
        <v>1170</v>
      </c>
      <c r="U240" s="2122">
        <v>4095.9453904910142</v>
      </c>
      <c r="V240" s="2117"/>
      <c r="W240" s="2119">
        <v>1170</v>
      </c>
      <c r="X240" s="2120">
        <v>211.71797411094067</v>
      </c>
      <c r="Z240" s="2121">
        <v>1170</v>
      </c>
      <c r="AA240" s="2122">
        <v>1773.0055266694908</v>
      </c>
      <c r="AB240" s="2117"/>
      <c r="AC240" s="2119">
        <v>1170</v>
      </c>
      <c r="AD240" s="2120">
        <v>147.60780211737551</v>
      </c>
      <c r="AF240" s="2137">
        <v>1170</v>
      </c>
      <c r="AG240" s="2141">
        <f t="shared" si="6"/>
        <v>2047.1144848583747</v>
      </c>
      <c r="AH240" s="2139"/>
      <c r="AI240" s="2137">
        <v>1170</v>
      </c>
      <c r="AJ240" s="2142">
        <f t="shared" si="7"/>
        <v>153.21208596269437</v>
      </c>
    </row>
    <row r="241" spans="2:36" x14ac:dyDescent="0.3">
      <c r="B241" s="2111">
        <v>1175</v>
      </c>
      <c r="C241" s="2122">
        <v>1597.8024319861493</v>
      </c>
      <c r="D241" s="2113"/>
      <c r="E241" s="2114">
        <v>1175</v>
      </c>
      <c r="F241" s="2120">
        <v>145.72276234296726</v>
      </c>
      <c r="H241" s="2111">
        <v>1175</v>
      </c>
      <c r="I241" s="2122">
        <v>1085.9680834020646</v>
      </c>
      <c r="J241" s="2117"/>
      <c r="K241" s="2114">
        <v>1175</v>
      </c>
      <c r="L241" s="2120">
        <v>118.06807457636003</v>
      </c>
      <c r="N241" s="2111">
        <v>1175</v>
      </c>
      <c r="O241" s="2122">
        <v>1679.466275948253</v>
      </c>
      <c r="P241" s="2117"/>
      <c r="Q241" s="2114">
        <v>1175</v>
      </c>
      <c r="R241" s="2120">
        <v>142.29486696285414</v>
      </c>
      <c r="T241" s="2111">
        <v>1175</v>
      </c>
      <c r="U241" s="2122">
        <v>4091.8751838438588</v>
      </c>
      <c r="V241" s="2117"/>
      <c r="W241" s="2119">
        <v>1175</v>
      </c>
      <c r="X241" s="2120">
        <v>211.4048787948179</v>
      </c>
      <c r="Z241" s="2121">
        <v>1175</v>
      </c>
      <c r="AA241" s="2122">
        <v>1780.3942997847118</v>
      </c>
      <c r="AB241" s="2117"/>
      <c r="AC241" s="2119">
        <v>1175</v>
      </c>
      <c r="AD241" s="2120">
        <v>147.62317501818396</v>
      </c>
      <c r="AF241" s="2137">
        <v>1175</v>
      </c>
      <c r="AG241" s="2141">
        <f t="shared" si="6"/>
        <v>2047.1012549930074</v>
      </c>
      <c r="AH241" s="2139"/>
      <c r="AI241" s="2137">
        <v>1175</v>
      </c>
      <c r="AJ241" s="2142">
        <f t="shared" si="7"/>
        <v>153.02275153903665</v>
      </c>
    </row>
    <row r="242" spans="2:36" x14ac:dyDescent="0.3">
      <c r="B242" s="2111">
        <v>1180</v>
      </c>
      <c r="C242" s="2122">
        <v>1596.3019758482849</v>
      </c>
      <c r="D242" s="2113"/>
      <c r="E242" s="2114">
        <v>1180</v>
      </c>
      <c r="F242" s="2120">
        <v>145.46572047466938</v>
      </c>
      <c r="H242" s="2111">
        <v>1180</v>
      </c>
      <c r="I242" s="2122">
        <v>1084.9223605336394</v>
      </c>
      <c r="J242" s="2117"/>
      <c r="K242" s="2114">
        <v>1180</v>
      </c>
      <c r="L242" s="2120">
        <v>117.89923565637415</v>
      </c>
      <c r="N242" s="2111">
        <v>1180</v>
      </c>
      <c r="O242" s="2122">
        <v>1678.6530590128973</v>
      </c>
      <c r="P242" s="2117"/>
      <c r="Q242" s="2114">
        <v>1180</v>
      </c>
      <c r="R242" s="2120">
        <v>142.07721113776174</v>
      </c>
      <c r="T242" s="2111">
        <v>1180</v>
      </c>
      <c r="U242" s="2122">
        <v>4087.8115368297545</v>
      </c>
      <c r="V242" s="2117"/>
      <c r="W242" s="2119">
        <v>1180</v>
      </c>
      <c r="X242" s="2120">
        <v>211.09390795102917</v>
      </c>
      <c r="Z242" s="2121">
        <v>1180</v>
      </c>
      <c r="AA242" s="2122">
        <v>1787.7873074740316</v>
      </c>
      <c r="AB242" s="2117"/>
      <c r="AC242" s="2119">
        <v>1180</v>
      </c>
      <c r="AD242" s="2120">
        <v>147.64019737765503</v>
      </c>
      <c r="AF242" s="2137">
        <v>1180</v>
      </c>
      <c r="AG242" s="2141">
        <f t="shared" si="6"/>
        <v>2047.0952479397215</v>
      </c>
      <c r="AH242" s="2139"/>
      <c r="AI242" s="2137">
        <v>1180</v>
      </c>
      <c r="AJ242" s="2142">
        <f t="shared" si="7"/>
        <v>152.83525451949788</v>
      </c>
    </row>
    <row r="243" spans="2:36" x14ac:dyDescent="0.3">
      <c r="B243" s="2111">
        <v>1185</v>
      </c>
      <c r="C243" s="2122">
        <v>1594.8108444864351</v>
      </c>
      <c r="D243" s="2113"/>
      <c r="E243" s="2114">
        <v>1185</v>
      </c>
      <c r="F243" s="2120">
        <v>145.21076177564291</v>
      </c>
      <c r="H243" s="2111">
        <v>1185</v>
      </c>
      <c r="I243" s="2122">
        <v>1083.885450645083</v>
      </c>
      <c r="J243" s="2117"/>
      <c r="K243" s="2114">
        <v>1185</v>
      </c>
      <c r="L243" s="2120">
        <v>117.73182137857641</v>
      </c>
      <c r="N243" s="2111">
        <v>1185</v>
      </c>
      <c r="O243" s="2122">
        <v>1677.8467046677133</v>
      </c>
      <c r="P243" s="2117"/>
      <c r="Q243" s="2114">
        <v>1185</v>
      </c>
      <c r="R243" s="2120">
        <v>141.86139207068683</v>
      </c>
      <c r="T243" s="2111">
        <v>1185</v>
      </c>
      <c r="U243" s="2122">
        <v>4083.7543664153764</v>
      </c>
      <c r="V243" s="2117"/>
      <c r="W243" s="2119">
        <v>1185</v>
      </c>
      <c r="X243" s="2120">
        <v>210.78503468751975</v>
      </c>
      <c r="Z243" s="2121">
        <v>1185</v>
      </c>
      <c r="AA243" s="2122">
        <v>1795.1844961352465</v>
      </c>
      <c r="AB243" s="2117"/>
      <c r="AC243" s="2119">
        <v>1185</v>
      </c>
      <c r="AD243" s="2120">
        <v>147.65884831656589</v>
      </c>
      <c r="AF243" s="2137">
        <v>1185</v>
      </c>
      <c r="AG243" s="2141">
        <f t="shared" si="6"/>
        <v>2047.0963724699709</v>
      </c>
      <c r="AH243" s="2139"/>
      <c r="AI243" s="2137">
        <v>1185</v>
      </c>
      <c r="AJ243" s="2142">
        <f t="shared" si="7"/>
        <v>152.64957164579837</v>
      </c>
    </row>
    <row r="244" spans="2:36" x14ac:dyDescent="0.3">
      <c r="B244" s="2111">
        <v>1190</v>
      </c>
      <c r="C244" s="2122">
        <v>1593.3289212952163</v>
      </c>
      <c r="D244" s="2113"/>
      <c r="E244" s="2114">
        <v>1190</v>
      </c>
      <c r="F244" s="2120">
        <v>144.95785998745163</v>
      </c>
      <c r="H244" s="2111">
        <v>1190</v>
      </c>
      <c r="I244" s="2122">
        <v>1082.8572426972212</v>
      </c>
      <c r="J244" s="2117"/>
      <c r="K244" s="2114">
        <v>1190</v>
      </c>
      <c r="L244" s="2120">
        <v>117.56581378529185</v>
      </c>
      <c r="N244" s="2111">
        <v>1190</v>
      </c>
      <c r="O244" s="2122">
        <v>1677.047126409464</v>
      </c>
      <c r="P244" s="2117"/>
      <c r="Q244" s="2114">
        <v>1190</v>
      </c>
      <c r="R244" s="2120">
        <v>141.64738660921759</v>
      </c>
      <c r="T244" s="2111">
        <v>1190</v>
      </c>
      <c r="U244" s="2122">
        <v>4079.7035909629108</v>
      </c>
      <c r="V244" s="2117"/>
      <c r="W244" s="2119">
        <v>1190</v>
      </c>
      <c r="X244" s="2120">
        <v>210.47823256420213</v>
      </c>
      <c r="Z244" s="2121">
        <v>1190</v>
      </c>
      <c r="AA244" s="2122">
        <v>1802.5858130670306</v>
      </c>
      <c r="AB244" s="2117"/>
      <c r="AC244" s="2119">
        <v>1190</v>
      </c>
      <c r="AD244" s="2120">
        <v>147.67910730660395</v>
      </c>
      <c r="AF244" s="2137">
        <v>1190</v>
      </c>
      <c r="AG244" s="2141">
        <f t="shared" si="6"/>
        <v>2047.1045388863688</v>
      </c>
      <c r="AH244" s="2139"/>
      <c r="AI244" s="2137">
        <v>1190</v>
      </c>
      <c r="AJ244" s="2142">
        <f t="shared" si="7"/>
        <v>152.46568005055343</v>
      </c>
    </row>
    <row r="245" spans="2:36" x14ac:dyDescent="0.3">
      <c r="B245" s="2111">
        <v>1195</v>
      </c>
      <c r="C245" s="2122">
        <v>1591.8560916110405</v>
      </c>
      <c r="D245" s="2113"/>
      <c r="E245" s="2114">
        <v>1195</v>
      </c>
      <c r="F245" s="2120">
        <v>144.70698929113098</v>
      </c>
      <c r="H245" s="2111">
        <v>1195</v>
      </c>
      <c r="I245" s="2122">
        <v>1081.8376275087653</v>
      </c>
      <c r="J245" s="2117"/>
      <c r="K245" s="2114">
        <v>1195</v>
      </c>
      <c r="L245" s="2120">
        <v>117.40119521939289</v>
      </c>
      <c r="N245" s="2111">
        <v>1195</v>
      </c>
      <c r="O245" s="2122">
        <v>1676.2542391826639</v>
      </c>
      <c r="P245" s="2117"/>
      <c r="Q245" s="2114">
        <v>1195</v>
      </c>
      <c r="R245" s="2120">
        <v>141.43517198843028</v>
      </c>
      <c r="T245" s="2111">
        <v>1195</v>
      </c>
      <c r="U245" s="2122">
        <v>4075.6591302008678</v>
      </c>
      <c r="V245" s="2117"/>
      <c r="W245" s="2119">
        <v>1195</v>
      </c>
      <c r="X245" s="2120">
        <v>210.17347558350059</v>
      </c>
      <c r="Z245" s="2121">
        <v>1195</v>
      </c>
      <c r="AA245" s="2122">
        <v>1809.9912064500868</v>
      </c>
      <c r="AB245" s="2117"/>
      <c r="AC245" s="2119">
        <v>1195</v>
      </c>
      <c r="AD245" s="2120">
        <v>147.70095416302709</v>
      </c>
      <c r="AF245" s="2137">
        <v>1195</v>
      </c>
      <c r="AG245" s="2141">
        <f t="shared" si="6"/>
        <v>2047.1196589906845</v>
      </c>
      <c r="AH245" s="2139"/>
      <c r="AI245" s="2137">
        <v>1195</v>
      </c>
      <c r="AJ245" s="2142">
        <f t="shared" si="7"/>
        <v>152.28355724909636</v>
      </c>
    </row>
    <row r="246" spans="2:36" x14ac:dyDescent="0.3">
      <c r="B246" s="2111">
        <v>1200</v>
      </c>
      <c r="C246" s="2122">
        <v>1590.3922426718073</v>
      </c>
      <c r="D246" s="2113"/>
      <c r="E246" s="2114">
        <v>1200</v>
      </c>
      <c r="F246" s="2120">
        <v>144.45812429803274</v>
      </c>
      <c r="H246" s="2111">
        <v>1200</v>
      </c>
      <c r="I246" s="2122">
        <v>1080.826497717615</v>
      </c>
      <c r="J246" s="2117"/>
      <c r="K246" s="2114">
        <v>1200</v>
      </c>
      <c r="L246" s="2120">
        <v>117.2379483180369</v>
      </c>
      <c r="N246" s="2111">
        <v>1200</v>
      </c>
      <c r="O246" s="2122">
        <v>1675.4679593494213</v>
      </c>
      <c r="P246" s="2117"/>
      <c r="Q246" s="2114">
        <v>1200</v>
      </c>
      <c r="R246" s="2120">
        <v>141.224725822816</v>
      </c>
      <c r="T246" s="2111">
        <v>1200</v>
      </c>
      <c r="U246" s="2122">
        <v>4071.6209051956221</v>
      </c>
      <c r="V246" s="2117"/>
      <c r="W246" s="2119">
        <v>1200</v>
      </c>
      <c r="X246" s="2120">
        <v>209.87073818113245</v>
      </c>
      <c r="Z246" s="2121">
        <v>1200</v>
      </c>
      <c r="AA246" s="2122">
        <v>1817.4006253287769</v>
      </c>
      <c r="AB246" s="2117"/>
      <c r="AC246" s="2119">
        <v>1200</v>
      </c>
      <c r="AD246" s="2120">
        <v>147.72436903750534</v>
      </c>
      <c r="AF246" s="2137">
        <v>1200</v>
      </c>
      <c r="AG246" s="2141">
        <f t="shared" si="6"/>
        <v>2047.1416460526484</v>
      </c>
      <c r="AH246" s="2139"/>
      <c r="AI246" s="2137">
        <v>1200</v>
      </c>
      <c r="AJ246" s="2142">
        <f t="shared" si="7"/>
        <v>152.10318113150467</v>
      </c>
    </row>
    <row r="247" spans="2:36" x14ac:dyDescent="0.3">
      <c r="B247" s="2111">
        <v>1205</v>
      </c>
      <c r="C247" s="2122">
        <v>1588.9372635775862</v>
      </c>
      <c r="D247" s="2113"/>
      <c r="E247" s="2114">
        <v>1205</v>
      </c>
      <c r="F247" s="2120">
        <v>144.21124004089674</v>
      </c>
      <c r="H247" s="2111">
        <v>1205</v>
      </c>
      <c r="I247" s="2122">
        <v>1079.8237477431217</v>
      </c>
      <c r="J247" s="2117"/>
      <c r="K247" s="2114">
        <v>1205</v>
      </c>
      <c r="L247" s="2120">
        <v>117.07605600656183</v>
      </c>
      <c r="N247" s="2111">
        <v>1205</v>
      </c>
      <c r="O247" s="2122">
        <v>1674.6882046600219</v>
      </c>
      <c r="P247" s="2117"/>
      <c r="Q247" s="2114">
        <v>1205</v>
      </c>
      <c r="R247" s="2120">
        <v>141.01602609841038</v>
      </c>
      <c r="T247" s="2111">
        <v>1205</v>
      </c>
      <c r="U247" s="2122">
        <v>4067.5888383236393</v>
      </c>
      <c r="V247" s="2117"/>
      <c r="W247" s="2119">
        <v>1205</v>
      </c>
      <c r="X247" s="2120">
        <v>209.56999521711842</v>
      </c>
      <c r="Z247" s="2121">
        <v>1205</v>
      </c>
      <c r="AA247" s="2122">
        <v>1824.814019593194</v>
      </c>
      <c r="AB247" s="2117"/>
      <c r="AC247" s="2119">
        <v>1205</v>
      </c>
      <c r="AD247" s="2120">
        <v>147.74933241114203</v>
      </c>
      <c r="AF247" s="2137">
        <v>1205</v>
      </c>
      <c r="AG247" s="2141">
        <f t="shared" si="6"/>
        <v>2047.1704147795124</v>
      </c>
      <c r="AH247" s="2139"/>
      <c r="AI247" s="2137">
        <v>1205</v>
      </c>
      <c r="AJ247" s="2142">
        <f t="shared" si="7"/>
        <v>151.92452995482589</v>
      </c>
    </row>
    <row r="248" spans="2:36" x14ac:dyDescent="0.3">
      <c r="B248" s="2111">
        <v>1210</v>
      </c>
      <c r="C248" s="2122">
        <v>1587.491045252287</v>
      </c>
      <c r="D248" s="2113"/>
      <c r="E248" s="2114">
        <v>1210</v>
      </c>
      <c r="F248" s="2120">
        <v>143.96631196514502</v>
      </c>
      <c r="H248" s="2111">
        <v>1210</v>
      </c>
      <c r="I248" s="2122">
        <v>1078.8292737492907</v>
      </c>
      <c r="J248" s="2117"/>
      <c r="K248" s="2114">
        <v>1210</v>
      </c>
      <c r="L248" s="2120">
        <v>116.91550149253096</v>
      </c>
      <c r="N248" s="2111">
        <v>1210</v>
      </c>
      <c r="O248" s="2122">
        <v>1673.9148942242548</v>
      </c>
      <c r="P248" s="2117"/>
      <c r="Q248" s="2114">
        <v>1210</v>
      </c>
      <c r="R248" s="2120">
        <v>140.80905116511531</v>
      </c>
      <c r="T248" s="2111">
        <v>1210</v>
      </c>
      <c r="U248" s="2122">
        <v>4063.562853244428</v>
      </c>
      <c r="V248" s="2117"/>
      <c r="W248" s="2119">
        <v>1210</v>
      </c>
      <c r="X248" s="2120">
        <v>209.27122196701643</v>
      </c>
      <c r="Z248" s="2121">
        <v>1210</v>
      </c>
      <c r="AA248" s="2122">
        <v>1832.231339961696</v>
      </c>
      <c r="AB248" s="2117"/>
      <c r="AC248" s="2119">
        <v>1210</v>
      </c>
      <c r="AD248" s="2120">
        <v>147.77582508766631</v>
      </c>
      <c r="AF248" s="2137">
        <v>1210</v>
      </c>
      <c r="AG248" s="2141">
        <f t="shared" si="6"/>
        <v>2047.2058812863911</v>
      </c>
      <c r="AH248" s="2139"/>
      <c r="AI248" s="2137">
        <v>1210</v>
      </c>
      <c r="AJ248" s="2142">
        <f t="shared" si="7"/>
        <v>151.74758233549483</v>
      </c>
    </row>
    <row r="249" spans="2:36" x14ac:dyDescent="0.3">
      <c r="B249" s="2111">
        <v>1215</v>
      </c>
      <c r="C249" s="2122">
        <v>1586.0534804062536</v>
      </c>
      <c r="D249" s="2113"/>
      <c r="E249" s="2114">
        <v>1215</v>
      </c>
      <c r="F249" s="2120">
        <v>143.72331592039009</v>
      </c>
      <c r="H249" s="2111">
        <v>1215</v>
      </c>
      <c r="I249" s="2122">
        <v>1077.842973608887</v>
      </c>
      <c r="J249" s="2117"/>
      <c r="K249" s="2114">
        <v>1215</v>
      </c>
      <c r="L249" s="2120">
        <v>116.75626825992649</v>
      </c>
      <c r="N249" s="2111">
        <v>1215</v>
      </c>
      <c r="O249" s="2122">
        <v>1673.1479484834317</v>
      </c>
      <c r="P249" s="2117"/>
      <c r="Q249" s="2114">
        <v>1215</v>
      </c>
      <c r="R249" s="2120">
        <v>140.60377972921387</v>
      </c>
      <c r="T249" s="2111">
        <v>1215</v>
      </c>
      <c r="U249" s="2122">
        <v>4059.5132626316531</v>
      </c>
      <c r="V249" s="2117"/>
      <c r="W249" s="2119">
        <v>1215</v>
      </c>
      <c r="X249" s="2120">
        <v>208.96854682798937</v>
      </c>
      <c r="Z249" s="2121">
        <v>1215</v>
      </c>
      <c r="AA249" s="2122">
        <v>1839.6229257213924</v>
      </c>
      <c r="AB249" s="2117"/>
      <c r="AC249" s="2119">
        <v>1215</v>
      </c>
      <c r="AD249" s="2120">
        <v>147.79798090141486</v>
      </c>
      <c r="AF249" s="2137">
        <v>1215</v>
      </c>
      <c r="AG249" s="2141">
        <f t="shared" si="6"/>
        <v>2047.2361181703236</v>
      </c>
      <c r="AH249" s="2139"/>
      <c r="AI249" s="2137">
        <v>1215</v>
      </c>
      <c r="AJ249" s="2142">
        <f t="shared" si="7"/>
        <v>151.56997832778694</v>
      </c>
    </row>
    <row r="250" spans="2:36" x14ac:dyDescent="0.3">
      <c r="B250" s="2111">
        <v>1220</v>
      </c>
      <c r="C250" s="2122">
        <v>1584.6244634997979</v>
      </c>
      <c r="D250" s="2113"/>
      <c r="E250" s="2114">
        <v>1220</v>
      </c>
      <c r="F250" s="2120">
        <v>143.48222815215249</v>
      </c>
      <c r="H250" s="2111">
        <v>1220</v>
      </c>
      <c r="I250" s="2122">
        <v>1076.8647468684303</v>
      </c>
      <c r="J250" s="2117"/>
      <c r="K250" s="2114">
        <v>1220</v>
      </c>
      <c r="L250" s="2120">
        <v>116.59834006348514</v>
      </c>
      <c r="N250" s="2111">
        <v>1220</v>
      </c>
      <c r="O250" s="2122">
        <v>1672.3872891831074</v>
      </c>
      <c r="P250" s="2117"/>
      <c r="Q250" s="2114">
        <v>1220</v>
      </c>
      <c r="R250" s="2120">
        <v>140.40019084606544</v>
      </c>
      <c r="T250" s="2111">
        <v>1220</v>
      </c>
      <c r="U250" s="2122">
        <v>4055.4487892934421</v>
      </c>
      <c r="V250" s="2117"/>
      <c r="W250" s="2119">
        <v>1220</v>
      </c>
      <c r="X250" s="2120">
        <v>208.66368288537308</v>
      </c>
      <c r="Z250" s="2121">
        <v>1220</v>
      </c>
      <c r="AA250" s="2122">
        <v>1846.9975258575657</v>
      </c>
      <c r="AB250" s="2117"/>
      <c r="AC250" s="2119">
        <v>1220</v>
      </c>
      <c r="AD250" s="2120">
        <v>147.81751828576202</v>
      </c>
      <c r="AF250" s="2137">
        <v>1220</v>
      </c>
      <c r="AG250" s="2141">
        <f t="shared" si="6"/>
        <v>2047.2645629404687</v>
      </c>
      <c r="AH250" s="2139"/>
      <c r="AI250" s="2137">
        <v>1220</v>
      </c>
      <c r="AJ250" s="2142">
        <f t="shared" si="7"/>
        <v>151.39239204656764</v>
      </c>
    </row>
    <row r="251" spans="2:36" x14ac:dyDescent="0.3">
      <c r="B251" s="2111">
        <v>1225</v>
      </c>
      <c r="C251" s="2122">
        <v>1583.2038907076035</v>
      </c>
      <c r="D251" s="2113"/>
      <c r="E251" s="2114">
        <v>1225</v>
      </c>
      <c r="F251" s="2120">
        <v>143.24302529378105</v>
      </c>
      <c r="H251" s="2111">
        <v>1225</v>
      </c>
      <c r="I251" s="2122">
        <v>1075.8944947140394</v>
      </c>
      <c r="J251" s="2117"/>
      <c r="K251" s="2114">
        <v>1225</v>
      </c>
      <c r="L251" s="2120">
        <v>116.44170092317211</v>
      </c>
      <c r="N251" s="2111">
        <v>1225</v>
      </c>
      <c r="O251" s="2122">
        <v>1671.6328393464596</v>
      </c>
      <c r="P251" s="2117"/>
      <c r="Q251" s="2114">
        <v>1225</v>
      </c>
      <c r="R251" s="2120">
        <v>140.19826391298358</v>
      </c>
      <c r="T251" s="2111">
        <v>1225</v>
      </c>
      <c r="U251" s="2122">
        <v>4051.390587819652</v>
      </c>
      <c r="V251" s="2117"/>
      <c r="W251" s="2119">
        <v>1225</v>
      </c>
      <c r="X251" s="2120">
        <v>208.36079817836412</v>
      </c>
      <c r="Z251" s="2121">
        <v>1225</v>
      </c>
      <c r="AA251" s="2122">
        <v>1854.376320709842</v>
      </c>
      <c r="AB251" s="2117"/>
      <c r="AC251" s="2119">
        <v>1225</v>
      </c>
      <c r="AD251" s="2120">
        <v>147.83861054062933</v>
      </c>
      <c r="AF251" s="2137">
        <v>1225</v>
      </c>
      <c r="AG251" s="2141">
        <f t="shared" si="6"/>
        <v>2047.2996266595189</v>
      </c>
      <c r="AH251" s="2139"/>
      <c r="AI251" s="2137">
        <v>1225</v>
      </c>
      <c r="AJ251" s="2142">
        <f t="shared" si="7"/>
        <v>151.21647976978605</v>
      </c>
    </row>
    <row r="252" spans="2:36" x14ac:dyDescent="0.3">
      <c r="B252" s="2111">
        <v>1230</v>
      </c>
      <c r="C252" s="2122">
        <v>1581.7916598840116</v>
      </c>
      <c r="D252" s="2113"/>
      <c r="E252" s="2114">
        <v>1230</v>
      </c>
      <c r="F252" s="2120">
        <v>143.00568435856982</v>
      </c>
      <c r="H252" s="2111">
        <v>1230</v>
      </c>
      <c r="I252" s="2122">
        <v>1074.9321199381159</v>
      </c>
      <c r="J252" s="2117"/>
      <c r="K252" s="2114">
        <v>1230</v>
      </c>
      <c r="L252" s="2120">
        <v>116.28633511879062</v>
      </c>
      <c r="N252" s="2111">
        <v>1230</v>
      </c>
      <c r="O252" s="2122">
        <v>1670.8845232483202</v>
      </c>
      <c r="P252" s="2117"/>
      <c r="Q252" s="2114">
        <v>1230</v>
      </c>
      <c r="R252" s="2120">
        <v>139.99797866228465</v>
      </c>
      <c r="T252" s="2111">
        <v>1230</v>
      </c>
      <c r="U252" s="2122">
        <v>4047.3385817241306</v>
      </c>
      <c r="V252" s="2117"/>
      <c r="W252" s="2119">
        <v>1230</v>
      </c>
      <c r="X252" s="2120">
        <v>208.05986856994321</v>
      </c>
      <c r="Z252" s="2121">
        <v>1230</v>
      </c>
      <c r="AA252" s="2122">
        <v>1861.7592591231485</v>
      </c>
      <c r="AB252" s="2117"/>
      <c r="AC252" s="2119">
        <v>1230</v>
      </c>
      <c r="AD252" s="2120">
        <v>147.86123870418098</v>
      </c>
      <c r="AF252" s="2137">
        <v>1230</v>
      </c>
      <c r="AG252" s="2141">
        <f t="shared" si="6"/>
        <v>2047.3412287835454</v>
      </c>
      <c r="AH252" s="2139"/>
      <c r="AI252" s="2137">
        <v>1230</v>
      </c>
      <c r="AJ252" s="2142">
        <f t="shared" si="7"/>
        <v>151.04222108275385</v>
      </c>
    </row>
    <row r="253" spans="2:36" x14ac:dyDescent="0.3">
      <c r="B253" s="2111">
        <v>1235</v>
      </c>
      <c r="C253" s="2122">
        <v>1580.3876705291379</v>
      </c>
      <c r="D253" s="2113"/>
      <c r="E253" s="2114">
        <v>1235</v>
      </c>
      <c r="F253" s="2120">
        <v>142.77018273206787</v>
      </c>
      <c r="H253" s="2111">
        <v>1235</v>
      </c>
      <c r="I253" s="2122">
        <v>1073.9775269068359</v>
      </c>
      <c r="J253" s="2117"/>
      <c r="K253" s="2114">
        <v>1235</v>
      </c>
      <c r="L253" s="2120">
        <v>116.1322271847222</v>
      </c>
      <c r="N253" s="2111">
        <v>1235</v>
      </c>
      <c r="O253" s="2122">
        <v>1670.1422663898436</v>
      </c>
      <c r="P253" s="2117"/>
      <c r="Q253" s="2114">
        <v>1235</v>
      </c>
      <c r="R253" s="2120">
        <v>139.79931515450619</v>
      </c>
      <c r="T253" s="2111">
        <v>1235</v>
      </c>
      <c r="U253" s="2122">
        <v>4043.2926957593681</v>
      </c>
      <c r="V253" s="2117"/>
      <c r="W253" s="2119">
        <v>1235</v>
      </c>
      <c r="X253" s="2120">
        <v>207.7608703139735</v>
      </c>
      <c r="Z253" s="2121">
        <v>1235</v>
      </c>
      <c r="AA253" s="2122">
        <v>1869.1462907708333</v>
      </c>
      <c r="AB253" s="2117"/>
      <c r="AC253" s="2119">
        <v>1235</v>
      </c>
      <c r="AD253" s="2120">
        <v>147.88538412165585</v>
      </c>
      <c r="AF253" s="2137">
        <v>1235</v>
      </c>
      <c r="AG253" s="2141">
        <f t="shared" si="6"/>
        <v>2047.389290071204</v>
      </c>
      <c r="AH253" s="2139"/>
      <c r="AI253" s="2137">
        <v>1235</v>
      </c>
      <c r="AJ253" s="2142">
        <f t="shared" si="7"/>
        <v>150.86959590138514</v>
      </c>
    </row>
    <row r="254" spans="2:36" x14ac:dyDescent="0.3">
      <c r="B254" s="2111">
        <v>1240</v>
      </c>
      <c r="C254" s="2122">
        <v>1578.9918237558074</v>
      </c>
      <c r="D254" s="2113"/>
      <c r="E254" s="2114">
        <v>1240</v>
      </c>
      <c r="F254" s="2120">
        <v>142.536498164573</v>
      </c>
      <c r="H254" s="2111">
        <v>1240</v>
      </c>
      <c r="I254" s="2122">
        <v>1073.0306215284222</v>
      </c>
      <c r="J254" s="2117"/>
      <c r="K254" s="2114">
        <v>1240</v>
      </c>
      <c r="L254" s="2120">
        <v>115.97936190479382</v>
      </c>
      <c r="N254" s="2111">
        <v>1240</v>
      </c>
      <c r="O254" s="2122">
        <v>1669.4059954737727</v>
      </c>
      <c r="P254" s="2117"/>
      <c r="Q254" s="2114">
        <v>1240</v>
      </c>
      <c r="R254" s="2120">
        <v>139.60225377179074</v>
      </c>
      <c r="T254" s="2111">
        <v>1240</v>
      </c>
      <c r="U254" s="2122">
        <v>4039.2528558915255</v>
      </c>
      <c r="V254" s="2117"/>
      <c r="W254" s="2119">
        <v>1240</v>
      </c>
      <c r="X254" s="2120">
        <v>207.4637800473204</v>
      </c>
      <c r="Z254" s="2121">
        <v>1240</v>
      </c>
      <c r="AA254" s="2122">
        <v>1876.5373661379604</v>
      </c>
      <c r="AB254" s="2117"/>
      <c r="AC254" s="2119">
        <v>1240</v>
      </c>
      <c r="AD254" s="2120">
        <v>147.91102843917548</v>
      </c>
      <c r="AF254" s="2137">
        <v>1240</v>
      </c>
      <c r="AG254" s="2141">
        <f t="shared" si="6"/>
        <v>2047.4437325574975</v>
      </c>
      <c r="AH254" s="2139"/>
      <c r="AI254" s="2137">
        <v>1240</v>
      </c>
      <c r="AJ254" s="2142">
        <f t="shared" si="7"/>
        <v>150.69858446553067</v>
      </c>
    </row>
    <row r="255" spans="2:36" x14ac:dyDescent="0.3">
      <c r="B255" s="2111">
        <v>1245</v>
      </c>
      <c r="C255" s="2122">
        <v>1577.6040222572926</v>
      </c>
      <c r="D255" s="2113"/>
      <c r="E255" s="2114">
        <v>1245</v>
      </c>
      <c r="F255" s="2120">
        <v>142.30460876380758</v>
      </c>
      <c r="H255" s="2111">
        <v>1245</v>
      </c>
      <c r="I255" s="2122">
        <v>1072.0913112221899</v>
      </c>
      <c r="J255" s="2117"/>
      <c r="K255" s="2114">
        <v>1245</v>
      </c>
      <c r="L255" s="2120">
        <v>115.82772430726847</v>
      </c>
      <c r="N255" s="2111">
        <v>1245</v>
      </c>
      <c r="O255" s="2122">
        <v>1668.6756383803206</v>
      </c>
      <c r="P255" s="2117"/>
      <c r="Q255" s="2114">
        <v>1245</v>
      </c>
      <c r="R255" s="2120">
        <v>139.40677521142607</v>
      </c>
      <c r="T255" s="2111">
        <v>1245</v>
      </c>
      <c r="U255" s="2122">
        <v>4035.2189892760598</v>
      </c>
      <c r="V255" s="2117"/>
      <c r="W255" s="2119">
        <v>1245</v>
      </c>
      <c r="X255" s="2120">
        <v>207.1685747821613</v>
      </c>
      <c r="Z255" s="2121">
        <v>1245</v>
      </c>
      <c r="AA255" s="2122">
        <v>1883.9324365050238</v>
      </c>
      <c r="AB255" s="2117"/>
      <c r="AC255" s="2119">
        <v>1245</v>
      </c>
      <c r="AD255" s="2120">
        <v>147.93815359770366</v>
      </c>
      <c r="AF255" s="2137">
        <v>1245</v>
      </c>
      <c r="AG255" s="2141">
        <f t="shared" si="6"/>
        <v>2047.5044795281769</v>
      </c>
      <c r="AH255" s="2139"/>
      <c r="AI255" s="2137">
        <v>1245</v>
      </c>
      <c r="AJ255" s="2142">
        <f t="shared" si="7"/>
        <v>150.52916733247343</v>
      </c>
    </row>
    <row r="256" spans="2:36" x14ac:dyDescent="0.3">
      <c r="B256" s="2111">
        <v>1250</v>
      </c>
      <c r="C256" s="2122">
        <v>1576.2241702758151</v>
      </c>
      <c r="D256" s="2113"/>
      <c r="E256" s="2114">
        <v>1250</v>
      </c>
      <c r="F256" s="2120">
        <v>142.07449298777124</v>
      </c>
      <c r="H256" s="2111">
        <v>1250</v>
      </c>
      <c r="I256" s="2122">
        <v>1071.1595048883307</v>
      </c>
      <c r="J256" s="2117"/>
      <c r="K256" s="2114">
        <v>1250</v>
      </c>
      <c r="L256" s="2120">
        <v>115.6772996599579</v>
      </c>
      <c r="N256" s="2111">
        <v>1250</v>
      </c>
      <c r="O256" s="2122">
        <v>1667.9511241436169</v>
      </c>
      <c r="P256" s="2117"/>
      <c r="Q256" s="2114">
        <v>1250</v>
      </c>
      <c r="R256" s="2120">
        <v>139.21286047954442</v>
      </c>
      <c r="T256" s="2111">
        <v>1250</v>
      </c>
      <c r="U256" s="2122">
        <v>4031.1910242339436</v>
      </c>
      <c r="V256" s="2117"/>
      <c r="W256" s="2119">
        <v>1250</v>
      </c>
      <c r="X256" s="2120">
        <v>206.87523189847792</v>
      </c>
      <c r="Z256" s="2121">
        <v>1250</v>
      </c>
      <c r="AA256" s="2122">
        <v>1891.3314539320208</v>
      </c>
      <c r="AB256" s="2117"/>
      <c r="AC256" s="2119">
        <v>1250</v>
      </c>
      <c r="AD256" s="2120">
        <v>147.9667418271479</v>
      </c>
      <c r="AF256" s="2137">
        <v>1250</v>
      </c>
      <c r="AG256" s="2141">
        <f t="shared" si="6"/>
        <v>2047.5714554947451</v>
      </c>
      <c r="AH256" s="2139"/>
      <c r="AI256" s="2137">
        <v>1250</v>
      </c>
      <c r="AJ256" s="2142">
        <f t="shared" si="7"/>
        <v>150.36132537057989</v>
      </c>
    </row>
    <row r="257" spans="2:36" x14ac:dyDescent="0.3">
      <c r="B257" s="2111">
        <v>1255</v>
      </c>
      <c r="C257" s="2122">
        <v>1574.8521735717986</v>
      </c>
      <c r="D257" s="2113"/>
      <c r="E257" s="2114">
        <v>1255</v>
      </c>
      <c r="F257" s="2120">
        <v>141.84612963776186</v>
      </c>
      <c r="H257" s="2111">
        <v>1255</v>
      </c>
      <c r="I257" s="2122">
        <v>1070.2351128784139</v>
      </c>
      <c r="J257" s="2117"/>
      <c r="K257" s="2114">
        <v>1255</v>
      </c>
      <c r="L257" s="2120">
        <v>115.5280734654486</v>
      </c>
      <c r="N257" s="2111">
        <v>1255</v>
      </c>
      <c r="O257" s="2122">
        <v>1667.2323829287188</v>
      </c>
      <c r="P257" s="2117"/>
      <c r="Q257" s="2114">
        <v>1255</v>
      </c>
      <c r="R257" s="2120">
        <v>139.02049088496875</v>
      </c>
      <c r="T257" s="2111">
        <v>1255</v>
      </c>
      <c r="U257" s="2122">
        <v>4027.168890228445</v>
      </c>
      <c r="V257" s="2117"/>
      <c r="W257" s="2119">
        <v>1255</v>
      </c>
      <c r="X257" s="2120">
        <v>206.58372913673054</v>
      </c>
      <c r="Z257" s="2121">
        <v>1255</v>
      </c>
      <c r="AA257" s="2122">
        <v>1898.7343712429367</v>
      </c>
      <c r="AB257" s="2117"/>
      <c r="AC257" s="2119">
        <v>1255</v>
      </c>
      <c r="AD257" s="2120">
        <v>147.99677564060465</v>
      </c>
      <c r="AF257" s="2137">
        <v>1255</v>
      </c>
      <c r="AG257" s="2141">
        <f t="shared" si="6"/>
        <v>2047.6445861700627</v>
      </c>
      <c r="AH257" s="2139"/>
      <c r="AI257" s="2137">
        <v>1255</v>
      </c>
      <c r="AJ257" s="2142">
        <f t="shared" si="7"/>
        <v>150.19503975310289</v>
      </c>
    </row>
    <row r="258" spans="2:36" x14ac:dyDescent="0.3">
      <c r="B258" s="2111">
        <v>1260</v>
      </c>
      <c r="C258" s="2122">
        <v>1573.4879393938584</v>
      </c>
      <c r="D258" s="2113"/>
      <c r="E258" s="2114">
        <v>1260</v>
      </c>
      <c r="F258" s="2120">
        <v>141.61949785156497</v>
      </c>
      <c r="H258" s="2111">
        <v>1260</v>
      </c>
      <c r="I258" s="2122">
        <v>1069.3180469666027</v>
      </c>
      <c r="J258" s="2117"/>
      <c r="K258" s="2114">
        <v>1260</v>
      </c>
      <c r="L258" s="2120">
        <v>115.38003145644552</v>
      </c>
      <c r="N258" s="2111">
        <v>1260</v>
      </c>
      <c r="O258" s="2122">
        <v>1666.519346009178</v>
      </c>
      <c r="P258" s="2117"/>
      <c r="Q258" s="2114">
        <v>1260</v>
      </c>
      <c r="R258" s="2120">
        <v>138.82964803320701</v>
      </c>
      <c r="T258" s="2111">
        <v>1260</v>
      </c>
      <c r="U258" s="2122">
        <v>4023.1525178424608</v>
      </c>
      <c r="V258" s="2117"/>
      <c r="W258" s="2119">
        <v>1260</v>
      </c>
      <c r="X258" s="2120">
        <v>206.29404459070622</v>
      </c>
      <c r="Z258" s="2121">
        <v>1260</v>
      </c>
      <c r="AA258" s="2122">
        <v>1906.1411420105858</v>
      </c>
      <c r="AB258" s="2117"/>
      <c r="AC258" s="2119">
        <v>1260</v>
      </c>
      <c r="AD258" s="2120">
        <v>148.02823782874123</v>
      </c>
      <c r="AF258" s="2137">
        <v>1260</v>
      </c>
      <c r="AG258" s="2141">
        <f t="shared" si="6"/>
        <v>2047.7237984445371</v>
      </c>
      <c r="AH258" s="2139"/>
      <c r="AI258" s="2137">
        <v>1260</v>
      </c>
      <c r="AJ258" s="2142">
        <f t="shared" si="7"/>
        <v>150.03029195213298</v>
      </c>
    </row>
    <row r="259" spans="2:36" x14ac:dyDescent="0.3">
      <c r="B259" s="2111">
        <v>1265</v>
      </c>
      <c r="C259" s="2122">
        <v>1572.1313764494948</v>
      </c>
      <c r="D259" s="2113"/>
      <c r="E259" s="2114">
        <v>1265</v>
      </c>
      <c r="F259" s="2120">
        <v>141.3945770968034</v>
      </c>
      <c r="H259" s="2111">
        <v>1265</v>
      </c>
      <c r="I259" s="2122">
        <v>1068.4082203215385</v>
      </c>
      <c r="J259" s="2117"/>
      <c r="K259" s="2114">
        <v>1265</v>
      </c>
      <c r="L259" s="2120">
        <v>115.23315959122353</v>
      </c>
      <c r="N259" s="2111">
        <v>1265</v>
      </c>
      <c r="O259" s="2122">
        <v>1665.811945745128</v>
      </c>
      <c r="P259" s="2117"/>
      <c r="Q259" s="2114">
        <v>1265</v>
      </c>
      <c r="R259" s="2120">
        <v>138.64031382058985</v>
      </c>
      <c r="T259" s="2111">
        <v>1265</v>
      </c>
      <c r="U259" s="2122">
        <v>4019.1418387563926</v>
      </c>
      <c r="V259" s="2117"/>
      <c r="W259" s="2119">
        <v>1265</v>
      </c>
      <c r="X259" s="2120">
        <v>206.00615670053429</v>
      </c>
      <c r="Z259" s="2121">
        <v>1265</v>
      </c>
      <c r="AA259" s="2122">
        <v>1913.5517205418009</v>
      </c>
      <c r="AB259" s="2117"/>
      <c r="AC259" s="2119">
        <v>1265</v>
      </c>
      <c r="AD259" s="2120">
        <v>148.06111145430771</v>
      </c>
      <c r="AF259" s="2137">
        <v>1265</v>
      </c>
      <c r="AG259" s="2141">
        <f t="shared" si="6"/>
        <v>2047.8090203628708</v>
      </c>
      <c r="AH259" s="2139"/>
      <c r="AI259" s="2137">
        <v>1265</v>
      </c>
      <c r="AJ259" s="2142">
        <f t="shared" si="7"/>
        <v>149.86706373269175</v>
      </c>
    </row>
    <row r="260" spans="2:36" x14ac:dyDescent="0.3">
      <c r="B260" s="2111">
        <v>1270</v>
      </c>
      <c r="C260" s="2122">
        <v>1570.7823948764744</v>
      </c>
      <c r="D260" s="2113"/>
      <c r="E260" s="2114">
        <v>1270</v>
      </c>
      <c r="F260" s="2120">
        <v>141.17134716444414</v>
      </c>
      <c r="H260" s="2111">
        <v>1270</v>
      </c>
      <c r="I260" s="2122">
        <v>1067.5055474788974</v>
      </c>
      <c r="J260" s="2117"/>
      <c r="K260" s="2114">
        <v>1270</v>
      </c>
      <c r="L260" s="2120">
        <v>115.08744404918644</v>
      </c>
      <c r="N260" s="2111">
        <v>1270</v>
      </c>
      <c r="O260" s="2122">
        <v>1665.1101155618951</v>
      </c>
      <c r="P260" s="2117"/>
      <c r="Q260" s="2114">
        <v>1270</v>
      </c>
      <c r="R260" s="2120">
        <v>138.45247042854416</v>
      </c>
      <c r="T260" s="2111">
        <v>1270</v>
      </c>
      <c r="U260" s="2122">
        <v>4015.1367857265359</v>
      </c>
      <c r="V260" s="2117"/>
      <c r="W260" s="2119">
        <v>1270</v>
      </c>
      <c r="X260" s="2120">
        <v>205.72004424586956</v>
      </c>
      <c r="Z260" s="2121">
        <v>1270</v>
      </c>
      <c r="AA260" s="2122">
        <v>1920.9660618629953</v>
      </c>
      <c r="AB260" s="2117"/>
      <c r="AC260" s="2119">
        <v>1270</v>
      </c>
      <c r="AD260" s="2120">
        <v>148.09537984678354</v>
      </c>
      <c r="AF260" s="2137">
        <v>1270</v>
      </c>
      <c r="AG260" s="2141">
        <f t="shared" si="6"/>
        <v>2047.9001811013597</v>
      </c>
      <c r="AH260" s="2139"/>
      <c r="AI260" s="2137">
        <v>1270</v>
      </c>
      <c r="AJ260" s="2142">
        <f t="shared" si="7"/>
        <v>149.70533714696558</v>
      </c>
    </row>
    <row r="261" spans="2:36" x14ac:dyDescent="0.3">
      <c r="B261" s="2111">
        <v>1275</v>
      </c>
      <c r="C261" s="2122">
        <v>1569.4409062148984</v>
      </c>
      <c r="D261" s="2113"/>
      <c r="E261" s="2114">
        <v>1275</v>
      </c>
      <c r="F261" s="2120">
        <v>140.94978816245936</v>
      </c>
      <c r="H261" s="2111">
        <v>1275</v>
      </c>
      <c r="I261" s="2122">
        <v>1066.6099443145963</v>
      </c>
      <c r="J261" s="2117"/>
      <c r="K261" s="2114">
        <v>1275</v>
      </c>
      <c r="L261" s="2120">
        <v>114.94287122653232</v>
      </c>
      <c r="N261" s="2111">
        <v>1275</v>
      </c>
      <c r="O261" s="2122">
        <v>1664.4137899291213</v>
      </c>
      <c r="P261" s="2117"/>
      <c r="Q261" s="2114">
        <v>1275</v>
      </c>
      <c r="R261" s="2120">
        <v>138.26610031800504</v>
      </c>
      <c r="T261" s="2111">
        <v>1275</v>
      </c>
      <c r="U261" s="2122">
        <v>4011.1372925639989</v>
      </c>
      <c r="V261" s="2117"/>
      <c r="W261" s="2119">
        <v>1275</v>
      </c>
      <c r="X261" s="2120">
        <v>205.43568633923672</v>
      </c>
      <c r="Z261" s="2121">
        <v>1275</v>
      </c>
      <c r="AA261" s="2122">
        <v>1928.3841217060576</v>
      </c>
      <c r="AB261" s="2117"/>
      <c r="AC261" s="2119">
        <v>1275</v>
      </c>
      <c r="AD261" s="2120">
        <v>148.13102659714633</v>
      </c>
      <c r="AF261" s="2137">
        <v>1275</v>
      </c>
      <c r="AG261" s="2141">
        <f t="shared" si="6"/>
        <v>2047.9972109457347</v>
      </c>
      <c r="AH261" s="2139"/>
      <c r="AI261" s="2137">
        <v>1275</v>
      </c>
      <c r="AJ261" s="2142">
        <f t="shared" si="7"/>
        <v>149.54509452867597</v>
      </c>
    </row>
    <row r="262" spans="2:36" x14ac:dyDescent="0.3">
      <c r="B262" s="2111">
        <v>1280</v>
      </c>
      <c r="C262" s="2122">
        <v>1568.1068233798992</v>
      </c>
      <c r="D262" s="2113"/>
      <c r="E262" s="2114">
        <v>1280</v>
      </c>
      <c r="F262" s="2120">
        <v>140.72988050963338</v>
      </c>
      <c r="H262" s="2111">
        <v>1280</v>
      </c>
      <c r="I262" s="2122">
        <v>1065.7213280186124</v>
      </c>
      <c r="J262" s="2117"/>
      <c r="K262" s="2114">
        <v>1280</v>
      </c>
      <c r="L262" s="2120">
        <v>114.79942773201839</v>
      </c>
      <c r="N262" s="2111">
        <v>1280</v>
      </c>
      <c r="O262" s="2122">
        <v>1663.7229043403522</v>
      </c>
      <c r="P262" s="2117"/>
      <c r="Q262" s="2114">
        <v>1280</v>
      </c>
      <c r="R262" s="2120">
        <v>138.08118622395429</v>
      </c>
      <c r="T262" s="2111">
        <v>1280</v>
      </c>
      <c r="U262" s="2122">
        <v>4007.1432941140865</v>
      </c>
      <c r="V262" s="2117"/>
      <c r="W262" s="2119">
        <v>1280</v>
      </c>
      <c r="X262" s="2120">
        <v>205.15306241952499</v>
      </c>
      <c r="Z262" s="2121">
        <v>1280</v>
      </c>
      <c r="AA262" s="2122">
        <v>1935.8058564945541</v>
      </c>
      <c r="AB262" s="2117"/>
      <c r="AC262" s="2119">
        <v>1280</v>
      </c>
      <c r="AD262" s="2120">
        <v>148.16803555276439</v>
      </c>
      <c r="AF262" s="2137">
        <v>1280</v>
      </c>
      <c r="AG262" s="2141">
        <f t="shared" si="6"/>
        <v>2048.1000412695007</v>
      </c>
      <c r="AH262" s="2139"/>
      <c r="AI262" s="2137">
        <v>1280</v>
      </c>
      <c r="AJ262" s="2142">
        <f t="shared" si="7"/>
        <v>149.3863184875791</v>
      </c>
    </row>
    <row r="263" spans="2:36" x14ac:dyDescent="0.3">
      <c r="B263" s="2111">
        <v>1285</v>
      </c>
      <c r="C263" s="2122">
        <v>1566.7800606349954</v>
      </c>
      <c r="D263" s="2113"/>
      <c r="E263" s="2114">
        <v>1285</v>
      </c>
      <c r="F263" s="2120">
        <v>140.51160492951701</v>
      </c>
      <c r="H263" s="2111">
        <v>1285</v>
      </c>
      <c r="I263" s="2122">
        <v>1064.8396170694316</v>
      </c>
      <c r="J263" s="2117"/>
      <c r="K263" s="2114">
        <v>1285</v>
      </c>
      <c r="L263" s="2120">
        <v>114.65710038282575</v>
      </c>
      <c r="N263" s="2111">
        <v>1285</v>
      </c>
      <c r="O263" s="2122">
        <v>1663.0373952931307</v>
      </c>
      <c r="P263" s="2117"/>
      <c r="Q263" s="2114">
        <v>1285</v>
      </c>
      <c r="R263" s="2120">
        <v>137.89771115009063</v>
      </c>
      <c r="T263" s="2111">
        <v>1285</v>
      </c>
      <c r="U263" s="2122">
        <v>4003.1547262361814</v>
      </c>
      <c r="V263" s="2117"/>
      <c r="W263" s="2119">
        <v>1285</v>
      </c>
      <c r="X263" s="2120">
        <v>204.87215224564235</v>
      </c>
      <c r="Z263" s="2121">
        <v>1285</v>
      </c>
      <c r="AA263" s="2122">
        <v>1943.2312233302919</v>
      </c>
      <c r="AB263" s="2117"/>
      <c r="AC263" s="2119">
        <v>1285</v>
      </c>
      <c r="AD263" s="2120">
        <v>148.20639081240915</v>
      </c>
      <c r="AF263" s="2137">
        <v>1285</v>
      </c>
      <c r="AG263" s="2141">
        <f t="shared" si="6"/>
        <v>2048.2086045128062</v>
      </c>
      <c r="AH263" s="2139"/>
      <c r="AI263" s="2137">
        <v>1285</v>
      </c>
      <c r="AJ263" s="2142">
        <f t="shared" si="7"/>
        <v>149.22899190409697</v>
      </c>
    </row>
    <row r="264" spans="2:36" x14ac:dyDescent="0.3">
      <c r="B264" s="2111">
        <v>1290</v>
      </c>
      <c r="C264" s="2122">
        <v>1565.4605335660528</v>
      </c>
      <c r="D264" s="2113"/>
      <c r="E264" s="2114">
        <v>1290</v>
      </c>
      <c r="F264" s="2120">
        <v>140.29494244452061</v>
      </c>
      <c r="H264" s="2111">
        <v>1290</v>
      </c>
      <c r="I264" s="2122">
        <v>1063.9647312090765</v>
      </c>
      <c r="J264" s="2117"/>
      <c r="K264" s="2114">
        <v>1290</v>
      </c>
      <c r="L264" s="2120">
        <v>114.51587620052027</v>
      </c>
      <c r="N264" s="2111">
        <v>1290</v>
      </c>
      <c r="O264" s="2122">
        <v>1662.35720026953</v>
      </c>
      <c r="P264" s="2117"/>
      <c r="Q264" s="2114">
        <v>1290</v>
      </c>
      <c r="R264" s="2120">
        <v>137.71565836362151</v>
      </c>
      <c r="T264" s="2111">
        <v>1290</v>
      </c>
      <c r="U264" s="2122">
        <v>3999.1715257841015</v>
      </c>
      <c r="V264" s="2117"/>
      <c r="W264" s="2119">
        <v>1290</v>
      </c>
      <c r="X264" s="2120">
        <v>204.59293589031142</v>
      </c>
      <c r="Z264" s="2121">
        <v>1290</v>
      </c>
      <c r="AA264" s="2122">
        <v>1950.6601799801638</v>
      </c>
      <c r="AB264" s="2117"/>
      <c r="AC264" s="2119">
        <v>1290</v>
      </c>
      <c r="AD264" s="2120">
        <v>148.24607672138288</v>
      </c>
      <c r="AF264" s="2137">
        <v>1290</v>
      </c>
      <c r="AG264" s="2141">
        <f t="shared" ref="AG264:AG327" si="8">AVERAGE(C264,I264,O264,U264,AA264)</f>
        <v>2048.3228341617846</v>
      </c>
      <c r="AH264" s="2139"/>
      <c r="AI264" s="2137">
        <v>1290</v>
      </c>
      <c r="AJ264" s="2142">
        <f t="shared" ref="AJ264:AJ327" si="9">AVERAGE(F264,L264,R264,X264,AD264)</f>
        <v>149.07309792407133</v>
      </c>
    </row>
    <row r="265" spans="2:36" x14ac:dyDescent="0.3">
      <c r="B265" s="2111">
        <v>1295</v>
      </c>
      <c r="C265" s="2122">
        <v>1564.1481590558474</v>
      </c>
      <c r="D265" s="2113"/>
      <c r="E265" s="2114">
        <v>1295</v>
      </c>
      <c r="F265" s="2120">
        <v>140.07987437014469</v>
      </c>
      <c r="H265" s="2111">
        <v>1295</v>
      </c>
      <c r="I265" s="2122">
        <v>1063.0965914187209</v>
      </c>
      <c r="J265" s="2117"/>
      <c r="K265" s="2114">
        <v>1295</v>
      </c>
      <c r="L265" s="2120">
        <v>114.37574240710762</v>
      </c>
      <c r="N265" s="2111">
        <v>1295</v>
      </c>
      <c r="O265" s="2122">
        <v>1661.6822577171545</v>
      </c>
      <c r="P265" s="2117"/>
      <c r="Q265" s="2114">
        <v>1295</v>
      </c>
      <c r="R265" s="2120">
        <v>137.53501139017507</v>
      </c>
      <c r="T265" s="2111">
        <v>1295</v>
      </c>
      <c r="U265" s="2122">
        <v>3995.1936305868862</v>
      </c>
      <c r="V265" s="2117"/>
      <c r="W265" s="2119">
        <v>1295</v>
      </c>
      <c r="X265" s="2120">
        <v>204.31539373401245</v>
      </c>
      <c r="Z265" s="2121">
        <v>1295</v>
      </c>
      <c r="AA265" s="2122">
        <v>1958.0926848633064</v>
      </c>
      <c r="AB265" s="2117"/>
      <c r="AC265" s="2119">
        <v>1295</v>
      </c>
      <c r="AD265" s="2120">
        <v>148.28707786675841</v>
      </c>
      <c r="AF265" s="2137">
        <v>1295</v>
      </c>
      <c r="AG265" s="2141">
        <f t="shared" si="8"/>
        <v>2048.4426647283831</v>
      </c>
      <c r="AH265" s="2139"/>
      <c r="AI265" s="2137">
        <v>1295</v>
      </c>
      <c r="AJ265" s="2142">
        <f t="shared" si="9"/>
        <v>148.91861995363965</v>
      </c>
    </row>
    <row r="266" spans="2:36" x14ac:dyDescent="0.3">
      <c r="B266" s="2111">
        <v>1300</v>
      </c>
      <c r="C266" s="2122">
        <v>1562.8428552592211</v>
      </c>
      <c r="D266" s="2113"/>
      <c r="E266" s="2114">
        <v>1300</v>
      </c>
      <c r="F266" s="2120">
        <v>139.86638230934372</v>
      </c>
      <c r="H266" s="2111">
        <v>1300</v>
      </c>
      <c r="I266" s="2122">
        <v>1062.2351198948661</v>
      </c>
      <c r="J266" s="2117"/>
      <c r="K266" s="2114">
        <v>1300</v>
      </c>
      <c r="L266" s="2120">
        <v>114.2366864211771</v>
      </c>
      <c r="N266" s="2111">
        <v>1300</v>
      </c>
      <c r="O266" s="2122">
        <v>1661.0125070305669</v>
      </c>
      <c r="P266" s="2117"/>
      <c r="Q266" s="2114">
        <v>1300</v>
      </c>
      <c r="R266" s="2120">
        <v>137.35575400883232</v>
      </c>
      <c r="T266" s="2111">
        <v>1300</v>
      </c>
      <c r="U266" s="2122">
        <v>3991.2209794300607</v>
      </c>
      <c r="V266" s="2117"/>
      <c r="W266" s="2119">
        <v>1300</v>
      </c>
      <c r="X266" s="2120">
        <v>204.03950645906448</v>
      </c>
      <c r="Z266" s="2121">
        <v>1300</v>
      </c>
      <c r="AA266" s="2122">
        <v>1965.5286970385735</v>
      </c>
      <c r="AB266" s="2117"/>
      <c r="AC266" s="2119">
        <v>1300</v>
      </c>
      <c r="AD266" s="2120">
        <v>148.32937907273171</v>
      </c>
      <c r="AF266" s="2137">
        <v>1300</v>
      </c>
      <c r="AG266" s="2141">
        <f t="shared" si="8"/>
        <v>2048.5680317306574</v>
      </c>
      <c r="AH266" s="2139"/>
      <c r="AI266" s="2137">
        <v>1300</v>
      </c>
      <c r="AJ266" s="2142">
        <f t="shared" si="9"/>
        <v>148.76554165422988</v>
      </c>
    </row>
    <row r="267" spans="2:36" x14ac:dyDescent="0.3">
      <c r="B267" s="2111">
        <v>1305</v>
      </c>
      <c r="C267" s="2122">
        <v>1561.5445415787956</v>
      </c>
      <c r="D267" s="2113"/>
      <c r="E267" s="2114">
        <v>1305</v>
      </c>
      <c r="F267" s="2120">
        <v>139.65444814701905</v>
      </c>
      <c r="H267" s="2111">
        <v>1305</v>
      </c>
      <c r="I267" s="2122">
        <v>1061.3802400260597</v>
      </c>
      <c r="J267" s="2117"/>
      <c r="K267" s="2114">
        <v>1305</v>
      </c>
      <c r="L267" s="2120">
        <v>114.0986958541372</v>
      </c>
      <c r="N267" s="2111">
        <v>1305</v>
      </c>
      <c r="O267" s="2122">
        <v>1660.3478885331483</v>
      </c>
      <c r="P267" s="2117"/>
      <c r="Q267" s="2114">
        <v>1305</v>
      </c>
      <c r="R267" s="2120">
        <v>137.17787024726979</v>
      </c>
      <c r="T267" s="2111">
        <v>1305</v>
      </c>
      <c r="U267" s="2122">
        <v>3987.2535120372986</v>
      </c>
      <c r="V267" s="2117"/>
      <c r="W267" s="2119">
        <v>1305</v>
      </c>
      <c r="X267" s="2120">
        <v>203.76525504384267</v>
      </c>
      <c r="Z267" s="2121">
        <v>1305</v>
      </c>
      <c r="AA267" s="2122">
        <v>1972.9681761922595</v>
      </c>
      <c r="AB267" s="2117"/>
      <c r="AC267" s="2119">
        <v>1305</v>
      </c>
      <c r="AD267" s="2120">
        <v>148.37296539607712</v>
      </c>
      <c r="AF267" s="2137">
        <v>1305</v>
      </c>
      <c r="AG267" s="2141">
        <f t="shared" si="8"/>
        <v>2048.6988716735123</v>
      </c>
      <c r="AH267" s="2139"/>
      <c r="AI267" s="2137">
        <v>1305</v>
      </c>
      <c r="AJ267" s="2142">
        <f t="shared" si="9"/>
        <v>148.61384693766917</v>
      </c>
    </row>
    <row r="268" spans="2:36" x14ac:dyDescent="0.3">
      <c r="B268" s="2111">
        <v>1310</v>
      </c>
      <c r="C268" s="2122">
        <v>1560.2531386412513</v>
      </c>
      <c r="D268" s="2113"/>
      <c r="E268" s="2114">
        <v>1310</v>
      </c>
      <c r="F268" s="2120">
        <v>139.44405404463845</v>
      </c>
      <c r="H268" s="2111">
        <v>1310</v>
      </c>
      <c r="I268" s="2122">
        <v>1060.5318763701546</v>
      </c>
      <c r="J268" s="2117"/>
      <c r="K268" s="2114">
        <v>1310</v>
      </c>
      <c r="L268" s="2120">
        <v>113.96175850653474</v>
      </c>
      <c r="N268" s="2111">
        <v>1310</v>
      </c>
      <c r="O268" s="2122">
        <v>1659.688343459374</v>
      </c>
      <c r="P268" s="2117"/>
      <c r="Q268" s="2114">
        <v>1310</v>
      </c>
      <c r="R268" s="2120">
        <v>137.00134437701684</v>
      </c>
      <c r="T268" s="2111">
        <v>1310</v>
      </c>
      <c r="U268" s="2122">
        <v>3983.2911690525179</v>
      </c>
      <c r="V268" s="2117"/>
      <c r="W268" s="2119">
        <v>1310</v>
      </c>
      <c r="X268" s="2120">
        <v>203.49262075712849</v>
      </c>
      <c r="Z268" s="2121">
        <v>1310</v>
      </c>
      <c r="AA268" s="2122">
        <v>1980.411082626136</v>
      </c>
      <c r="AB268" s="2117"/>
      <c r="AC268" s="2119">
        <v>1310</v>
      </c>
      <c r="AD268" s="2120">
        <v>148.41782212171034</v>
      </c>
      <c r="AF268" s="2137">
        <v>1310</v>
      </c>
      <c r="AG268" s="2141">
        <f t="shared" si="8"/>
        <v>2048.8351220298869</v>
      </c>
      <c r="AH268" s="2139"/>
      <c r="AI268" s="2137">
        <v>1310</v>
      </c>
      <c r="AJ268" s="2142">
        <f t="shared" si="9"/>
        <v>148.46351996140578</v>
      </c>
    </row>
    <row r="269" spans="2:36" x14ac:dyDescent="0.3">
      <c r="B269" s="2111">
        <v>1315</v>
      </c>
      <c r="C269" s="2122">
        <v>1558.9685682741424</v>
      </c>
      <c r="D269" s="2113"/>
      <c r="E269" s="2114">
        <v>1315</v>
      </c>
      <c r="F269" s="2120">
        <v>139.23518243497833</v>
      </c>
      <c r="H269" s="2111">
        <v>1315</v>
      </c>
      <c r="I269" s="2122">
        <v>1059.6899546320817</v>
      </c>
      <c r="J269" s="2117"/>
      <c r="K269" s="2114">
        <v>1315</v>
      </c>
      <c r="L269" s="2120">
        <v>113.82586236445992</v>
      </c>
      <c r="N269" s="2111">
        <v>1315</v>
      </c>
      <c r="O269" s="2122">
        <v>1659.0338139374919</v>
      </c>
      <c r="P269" s="2117"/>
      <c r="Q269" s="2114">
        <v>1315</v>
      </c>
      <c r="R269" s="2120">
        <v>136.8261609088193</v>
      </c>
      <c r="T269" s="2111">
        <v>1315</v>
      </c>
      <c r="U269" s="2122">
        <v>3979.3338920224014</v>
      </c>
      <c r="V269" s="2117"/>
      <c r="W269" s="2119">
        <v>1315</v>
      </c>
      <c r="X269" s="2120">
        <v>203.22158515258988</v>
      </c>
      <c r="Z269" s="2121">
        <v>1315</v>
      </c>
      <c r="AA269" s="2122">
        <v>1987.8573772457562</v>
      </c>
      <c r="AB269" s="2117"/>
      <c r="AC269" s="2119">
        <v>1315</v>
      </c>
      <c r="AD269" s="2120">
        <v>148.46393475835069</v>
      </c>
      <c r="AF269" s="2137">
        <v>1315</v>
      </c>
      <c r="AG269" s="2141">
        <f t="shared" si="8"/>
        <v>2048.9767212223751</v>
      </c>
      <c r="AH269" s="2139"/>
      <c r="AI269" s="2137">
        <v>1315</v>
      </c>
      <c r="AJ269" s="2142">
        <f t="shared" si="9"/>
        <v>148.31454512383962</v>
      </c>
    </row>
    <row r="270" spans="2:36" x14ac:dyDescent="0.3">
      <c r="B270" s="2111">
        <v>1320</v>
      </c>
      <c r="C270" s="2122">
        <v>1557.6907534832333</v>
      </c>
      <c r="D270" s="2113"/>
      <c r="E270" s="2114">
        <v>1320</v>
      </c>
      <c r="F270" s="2120">
        <v>139.02781601698504</v>
      </c>
      <c r="H270" s="2111">
        <v>1320</v>
      </c>
      <c r="I270" s="2122">
        <v>1058.8544016421311</v>
      </c>
      <c r="J270" s="2117"/>
      <c r="K270" s="2114">
        <v>1320</v>
      </c>
      <c r="L270" s="2120">
        <v>113.69099559603173</v>
      </c>
      <c r="N270" s="2111">
        <v>1320</v>
      </c>
      <c r="O270" s="2122">
        <v>1658.3842429725942</v>
      </c>
      <c r="P270" s="2117"/>
      <c r="Q270" s="2114">
        <v>1320</v>
      </c>
      <c r="R270" s="2120">
        <v>136.65230458810788</v>
      </c>
      <c r="T270" s="2111">
        <v>1320</v>
      </c>
      <c r="U270" s="2122">
        <v>3975.3816233792795</v>
      </c>
      <c r="V270" s="2117"/>
      <c r="W270" s="2119">
        <v>1320</v>
      </c>
      <c r="X270" s="2120">
        <v>202.95213006338332</v>
      </c>
      <c r="Z270" s="2121">
        <v>1320</v>
      </c>
      <c r="AA270" s="2122">
        <v>1995.3070215490079</v>
      </c>
      <c r="AB270" s="2117"/>
      <c r="AC270" s="2119">
        <v>1320</v>
      </c>
      <c r="AD270" s="2120">
        <v>148.51128903428202</v>
      </c>
      <c r="AF270" s="2137">
        <v>1320</v>
      </c>
      <c r="AG270" s="2141">
        <f t="shared" si="8"/>
        <v>2049.1236086052495</v>
      </c>
      <c r="AH270" s="2139"/>
      <c r="AI270" s="2137">
        <v>1320</v>
      </c>
      <c r="AJ270" s="2142">
        <f t="shared" si="9"/>
        <v>148.16690705975802</v>
      </c>
    </row>
    <row r="271" spans="2:36" x14ac:dyDescent="0.3">
      <c r="B271" s="2111">
        <v>1325</v>
      </c>
      <c r="C271" s="2122">
        <v>1556.4196184303526</v>
      </c>
      <c r="D271" s="2113"/>
      <c r="E271" s="2114">
        <v>1325</v>
      </c>
      <c r="F271" s="2120">
        <v>138.82193775075288</v>
      </c>
      <c r="H271" s="2111">
        <v>1325</v>
      </c>
      <c r="I271" s="2122">
        <v>1058.0251453347184</v>
      </c>
      <c r="J271" s="2117"/>
      <c r="K271" s="2114">
        <v>1325</v>
      </c>
      <c r="L271" s="2120">
        <v>113.55714654796363</v>
      </c>
      <c r="N271" s="2111">
        <v>1325</v>
      </c>
      <c r="O271" s="2122">
        <v>1657.7395744300711</v>
      </c>
      <c r="P271" s="2117"/>
      <c r="Q271" s="2114">
        <v>1325</v>
      </c>
      <c r="R271" s="2120">
        <v>136.47976039057178</v>
      </c>
      <c r="T271" s="2111">
        <v>1325</v>
      </c>
      <c r="U271" s="2122">
        <v>3971.4343064244299</v>
      </c>
      <c r="V271" s="2117"/>
      <c r="W271" s="2119">
        <v>1325</v>
      </c>
      <c r="X271" s="2120">
        <v>202.68423759688213</v>
      </c>
      <c r="Z271" s="2121">
        <v>1325</v>
      </c>
      <c r="AA271" s="2122">
        <v>2002.7599776149402</v>
      </c>
      <c r="AB271" s="2117"/>
      <c r="AC271" s="2119">
        <v>1325</v>
      </c>
      <c r="AD271" s="2120">
        <v>148.55987089321033</v>
      </c>
      <c r="AF271" s="2137">
        <v>1325</v>
      </c>
      <c r="AG271" s="2141">
        <f t="shared" si="8"/>
        <v>2049.2757244469021</v>
      </c>
      <c r="AH271" s="2139"/>
      <c r="AI271" s="2137">
        <v>1325</v>
      </c>
      <c r="AJ271" s="2142">
        <f t="shared" si="9"/>
        <v>148.02059063587615</v>
      </c>
    </row>
    <row r="272" spans="2:36" x14ac:dyDescent="0.3">
      <c r="B272" s="2111">
        <v>1330</v>
      </c>
      <c r="C272" s="2122">
        <v>1555.1550884117451</v>
      </c>
      <c r="D272" s="2113"/>
      <c r="E272" s="2114">
        <v>1330</v>
      </c>
      <c r="F272" s="2120">
        <v>138.61753085261543</v>
      </c>
      <c r="H272" s="2111">
        <v>1330</v>
      </c>
      <c r="I272" s="2122">
        <v>1057.2021147276428</v>
      </c>
      <c r="J272" s="2117"/>
      <c r="K272" s="2114">
        <v>1330</v>
      </c>
      <c r="L272" s="2120">
        <v>113.42430374220646</v>
      </c>
      <c r="N272" s="2111">
        <v>1330</v>
      </c>
      <c r="O272" s="2122">
        <v>1657.0997530194488</v>
      </c>
      <c r="P272" s="2117"/>
      <c r="Q272" s="2114">
        <v>1330</v>
      </c>
      <c r="R272" s="2120">
        <v>136.30851351782911</v>
      </c>
      <c r="T272" s="2111">
        <v>1330</v>
      </c>
      <c r="U272" s="2122">
        <v>3967.4918853117506</v>
      </c>
      <c r="V272" s="2117"/>
      <c r="W272" s="2119">
        <v>1330</v>
      </c>
      <c r="X272" s="2120">
        <v>202.41789012952268</v>
      </c>
      <c r="Z272" s="2121">
        <v>1330</v>
      </c>
      <c r="AA272" s="2122">
        <v>2010.2162080928542</v>
      </c>
      <c r="AB272" s="2117"/>
      <c r="AC272" s="2119">
        <v>1330</v>
      </c>
      <c r="AD272" s="2120">
        <v>148.60966649021509</v>
      </c>
      <c r="AF272" s="2137">
        <v>1330</v>
      </c>
      <c r="AG272" s="2141">
        <f t="shared" si="8"/>
        <v>2049.4330099126882</v>
      </c>
      <c r="AH272" s="2139"/>
      <c r="AI272" s="2137">
        <v>1330</v>
      </c>
      <c r="AJ272" s="2142">
        <f t="shared" si="9"/>
        <v>147.87558094647775</v>
      </c>
    </row>
    <row r="273" spans="2:36" x14ac:dyDescent="0.3">
      <c r="B273" s="2111">
        <v>1335</v>
      </c>
      <c r="C273" s="2122">
        <v>1553.8970898368998</v>
      </c>
      <c r="D273" s="2113"/>
      <c r="E273" s="2114">
        <v>1335</v>
      </c>
      <c r="F273" s="2120">
        <v>138.41457879034675</v>
      </c>
      <c r="H273" s="2111">
        <v>1335</v>
      </c>
      <c r="I273" s="2122">
        <v>1056.3852399017937</v>
      </c>
      <c r="J273" s="2117"/>
      <c r="K273" s="2114">
        <v>1335</v>
      </c>
      <c r="L273" s="2120">
        <v>113.29245587266666</v>
      </c>
      <c r="N273" s="2111">
        <v>1335</v>
      </c>
      <c r="O273" s="2122">
        <v>1656.4647242785672</v>
      </c>
      <c r="P273" s="2117"/>
      <c r="Q273" s="2114">
        <v>1335</v>
      </c>
      <c r="R273" s="2120">
        <v>136.13854939319697</v>
      </c>
      <c r="T273" s="2111">
        <v>1335</v>
      </c>
      <c r="U273" s="2122">
        <v>3963.5543050317715</v>
      </c>
      <c r="V273" s="2117"/>
      <c r="W273" s="2119">
        <v>1335</v>
      </c>
      <c r="X273" s="2120">
        <v>202.15307030176399</v>
      </c>
      <c r="Z273" s="2121">
        <v>1335</v>
      </c>
      <c r="AA273" s="2122">
        <v>2017.675676191596</v>
      </c>
      <c r="AB273" s="2117"/>
      <c r="AC273" s="2119">
        <v>1335</v>
      </c>
      <c r="AD273" s="2120">
        <v>148.66066218778909</v>
      </c>
      <c r="AF273" s="2137">
        <v>1335</v>
      </c>
      <c r="AG273" s="2141">
        <f t="shared" si="8"/>
        <v>2049.5954070481257</v>
      </c>
      <c r="AH273" s="2139"/>
      <c r="AI273" s="2137">
        <v>1335</v>
      </c>
      <c r="AJ273" s="2142">
        <f t="shared" si="9"/>
        <v>147.73186330915269</v>
      </c>
    </row>
    <row r="274" spans="2:36" x14ac:dyDescent="0.3">
      <c r="B274" s="2111">
        <v>1340</v>
      </c>
      <c r="C274" s="2122">
        <v>1552.6455502078677</v>
      </c>
      <c r="D274" s="2113"/>
      <c r="E274" s="2114">
        <v>1340</v>
      </c>
      <c r="F274" s="2120">
        <v>138.21306527847091</v>
      </c>
      <c r="H274" s="2111">
        <v>1340</v>
      </c>
      <c r="I274" s="2122">
        <v>1055.5744519813304</v>
      </c>
      <c r="J274" s="2117"/>
      <c r="K274" s="2114">
        <v>1340</v>
      </c>
      <c r="L274" s="2120">
        <v>113.16159180199871</v>
      </c>
      <c r="N274" s="2111">
        <v>1340</v>
      </c>
      <c r="O274" s="2122">
        <v>1655.834434558142</v>
      </c>
      <c r="P274" s="2117"/>
      <c r="Q274" s="2114">
        <v>1340</v>
      </c>
      <c r="R274" s="2120">
        <v>135.96985365755447</v>
      </c>
      <c r="T274" s="2111">
        <v>1340</v>
      </c>
      <c r="U274" s="2122">
        <v>3959.6215113960729</v>
      </c>
      <c r="V274" s="2117"/>
      <c r="W274" s="2119">
        <v>1340</v>
      </c>
      <c r="X274" s="2120">
        <v>201.88976101316211</v>
      </c>
      <c r="Z274" s="2121">
        <v>1340</v>
      </c>
      <c r="AA274" s="2122">
        <v>2025.1383456691465</v>
      </c>
      <c r="AB274" s="2117"/>
      <c r="AC274" s="2119">
        <v>1340</v>
      </c>
      <c r="AD274" s="2120">
        <v>148.71284455197127</v>
      </c>
      <c r="AF274" s="2137">
        <v>1340</v>
      </c>
      <c r="AG274" s="2141">
        <f t="shared" si="8"/>
        <v>2049.7628587625122</v>
      </c>
      <c r="AH274" s="2139"/>
      <c r="AI274" s="2137">
        <v>1340</v>
      </c>
      <c r="AJ274" s="2142">
        <f t="shared" si="9"/>
        <v>147.58942326063146</v>
      </c>
    </row>
    <row r="275" spans="2:36" x14ac:dyDescent="0.3">
      <c r="B275" s="2111">
        <v>1345</v>
      </c>
      <c r="C275" s="2122">
        <v>1551.4003980990192</v>
      </c>
      <c r="D275" s="2113"/>
      <c r="E275" s="2114">
        <v>1345</v>
      </c>
      <c r="F275" s="2120">
        <v>138.01297427367487</v>
      </c>
      <c r="H275" s="2111">
        <v>1345</v>
      </c>
      <c r="I275" s="2122">
        <v>1054.7696831142855</v>
      </c>
      <c r="J275" s="2117"/>
      <c r="K275" s="2114">
        <v>1345</v>
      </c>
      <c r="L275" s="2120">
        <v>113.03170055846802</v>
      </c>
      <c r="N275" s="2111">
        <v>1345</v>
      </c>
      <c r="O275" s="2122">
        <v>1655.2088310066404</v>
      </c>
      <c r="P275" s="2117"/>
      <c r="Q275" s="2114">
        <v>1345</v>
      </c>
      <c r="R275" s="2120">
        <v>135.8024121652997</v>
      </c>
      <c r="T275" s="2111">
        <v>1345</v>
      </c>
      <c r="U275" s="2122">
        <v>3955.6934510219994</v>
      </c>
      <c r="V275" s="2117"/>
      <c r="W275" s="2119">
        <v>1345</v>
      </c>
      <c r="X275" s="2120">
        <v>201.62794541755633</v>
      </c>
      <c r="Z275" s="2121">
        <v>1345</v>
      </c>
      <c r="AA275" s="2122">
        <v>2032.6041808223954</v>
      </c>
      <c r="AB275" s="2117"/>
      <c r="AC275" s="2119">
        <v>1345</v>
      </c>
      <c r="AD275" s="2120">
        <v>148.76620034856145</v>
      </c>
      <c r="AF275" s="2137">
        <v>1345</v>
      </c>
      <c r="AG275" s="2141">
        <f t="shared" si="8"/>
        <v>2049.9353088128678</v>
      </c>
      <c r="AH275" s="2139"/>
      <c r="AI275" s="2137">
        <v>1345</v>
      </c>
      <c r="AJ275" s="2142">
        <f t="shared" si="9"/>
        <v>147.44824655271208</v>
      </c>
    </row>
    <row r="276" spans="2:36" x14ac:dyDescent="0.3">
      <c r="B276" s="2111">
        <v>1350</v>
      </c>
      <c r="C276" s="2122">
        <v>1550.1615631372665</v>
      </c>
      <c r="D276" s="2113"/>
      <c r="E276" s="2114">
        <v>1350</v>
      </c>
      <c r="F276" s="2120">
        <v>137.81428997032438</v>
      </c>
      <c r="H276" s="2111">
        <v>1350</v>
      </c>
      <c r="I276" s="2122">
        <v>1053.9708664536147</v>
      </c>
      <c r="J276" s="2117"/>
      <c r="K276" s="2114">
        <v>1350</v>
      </c>
      <c r="L276" s="2120">
        <v>112.90277133288403</v>
      </c>
      <c r="N276" s="2111">
        <v>1350</v>
      </c>
      <c r="O276" s="2122">
        <v>1654.5878615555212</v>
      </c>
      <c r="P276" s="2117"/>
      <c r="Q276" s="2114">
        <v>1350</v>
      </c>
      <c r="R276" s="2120">
        <v>135.63621098039508</v>
      </c>
      <c r="T276" s="2111">
        <v>1350</v>
      </c>
      <c r="U276" s="2122">
        <v>3951.7700713177605</v>
      </c>
      <c r="V276" s="2117"/>
      <c r="W276" s="2119">
        <v>1350</v>
      </c>
      <c r="X276" s="2120">
        <v>201.36760691835698</v>
      </c>
      <c r="Z276" s="2121">
        <v>1350</v>
      </c>
      <c r="AA276" s="2122">
        <v>2040.0731464771682</v>
      </c>
      <c r="AB276" s="2117"/>
      <c r="AC276" s="2119">
        <v>1350</v>
      </c>
      <c r="AD276" s="2120">
        <v>148.82071653942171</v>
      </c>
      <c r="AF276" s="2137">
        <v>1350</v>
      </c>
      <c r="AG276" s="2141">
        <f t="shared" si="8"/>
        <v>2050.1127017882663</v>
      </c>
      <c r="AH276" s="2139"/>
      <c r="AI276" s="2137">
        <v>1350</v>
      </c>
      <c r="AJ276" s="2142">
        <f t="shared" si="9"/>
        <v>147.30831914827644</v>
      </c>
    </row>
    <row r="277" spans="2:36" x14ac:dyDescent="0.3">
      <c r="B277" s="2111">
        <v>1355</v>
      </c>
      <c r="C277" s="2122">
        <v>1548.9289759827147</v>
      </c>
      <c r="D277" s="2113"/>
      <c r="E277" s="2114">
        <v>1355</v>
      </c>
      <c r="F277" s="2120">
        <v>137.61699679607878</v>
      </c>
      <c r="H277" s="2111">
        <v>1355</v>
      </c>
      <c r="I277" s="2122">
        <v>1053.1779361386562</v>
      </c>
      <c r="J277" s="2117"/>
      <c r="K277" s="2114">
        <v>1355</v>
      </c>
      <c r="L277" s="2120">
        <v>112.77479347560156</v>
      </c>
      <c r="N277" s="2111">
        <v>1355</v>
      </c>
      <c r="O277" s="2122">
        <v>1653.9714749047782</v>
      </c>
      <c r="P277" s="2117"/>
      <c r="Q277" s="2114">
        <v>1355</v>
      </c>
      <c r="R277" s="2120">
        <v>135.47123637250061</v>
      </c>
      <c r="T277" s="2111">
        <v>1355</v>
      </c>
      <c r="U277" s="2122">
        <v>3947.8513204678188</v>
      </c>
      <c r="V277" s="2117"/>
      <c r="W277" s="2119">
        <v>1355</v>
      </c>
      <c r="X277" s="2120">
        <v>201.10872916394382</v>
      </c>
      <c r="Z277" s="2121">
        <v>1355</v>
      </c>
      <c r="AA277" s="2122">
        <v>2047.5452079784641</v>
      </c>
      <c r="AB277" s="2117"/>
      <c r="AC277" s="2119">
        <v>1355</v>
      </c>
      <c r="AD277" s="2120">
        <v>148.87638027885905</v>
      </c>
      <c r="AF277" s="2137">
        <v>1355</v>
      </c>
      <c r="AG277" s="2141">
        <f t="shared" si="8"/>
        <v>2050.2949830944863</v>
      </c>
      <c r="AH277" s="2139"/>
      <c r="AI277" s="2137">
        <v>1355</v>
      </c>
      <c r="AJ277" s="2142">
        <f t="shared" si="9"/>
        <v>147.16962721739679</v>
      </c>
    </row>
    <row r="278" spans="2:36" x14ac:dyDescent="0.3">
      <c r="B278" s="2111">
        <v>1360</v>
      </c>
      <c r="C278" s="2122">
        <v>1547.7025683097406</v>
      </c>
      <c r="D278" s="2113"/>
      <c r="E278" s="2114">
        <v>1360</v>
      </c>
      <c r="F278" s="2120">
        <v>137.42107940760229</v>
      </c>
      <c r="H278" s="2111">
        <v>1360</v>
      </c>
      <c r="I278" s="2122">
        <v>1052.3908272770043</v>
      </c>
      <c r="J278" s="2117"/>
      <c r="K278" s="2114">
        <v>1360</v>
      </c>
      <c r="L278" s="2120">
        <v>112.64775649358792</v>
      </c>
      <c r="N278" s="2111">
        <v>1360</v>
      </c>
      <c r="O278" s="2122">
        <v>1653.3596205088209</v>
      </c>
      <c r="P278" s="2117"/>
      <c r="Q278" s="2114">
        <v>1360</v>
      </c>
      <c r="R278" s="2120">
        <v>135.30747481319383</v>
      </c>
      <c r="T278" s="2111">
        <v>1360</v>
      </c>
      <c r="U278" s="2122">
        <v>3943.9371474186364</v>
      </c>
      <c r="V278" s="2117"/>
      <c r="W278" s="2119">
        <v>1360</v>
      </c>
      <c r="X278" s="2120">
        <v>200.85129604316111</v>
      </c>
      <c r="Z278" s="2121">
        <v>1360</v>
      </c>
      <c r="AA278" s="2122">
        <v>2055.0203311809209</v>
      </c>
      <c r="AB278" s="2117"/>
      <c r="AC278" s="2119">
        <v>1360</v>
      </c>
      <c r="AD278" s="2120">
        <v>148.93317891008775</v>
      </c>
      <c r="AF278" s="2137">
        <v>1360</v>
      </c>
      <c r="AG278" s="2141">
        <f t="shared" si="8"/>
        <v>2050.4820989390246</v>
      </c>
      <c r="AH278" s="2139"/>
      <c r="AI278" s="2137">
        <v>1360</v>
      </c>
      <c r="AJ278" s="2142">
        <f t="shared" si="9"/>
        <v>147.03215713352657</v>
      </c>
    </row>
    <row r="279" spans="2:36" x14ac:dyDescent="0.3">
      <c r="B279" s="2111">
        <v>1365</v>
      </c>
      <c r="C279" s="2122">
        <v>1546.4822727884871</v>
      </c>
      <c r="D279" s="2113"/>
      <c r="E279" s="2114">
        <v>1365</v>
      </c>
      <c r="F279" s="2120">
        <v>137.22652268637009</v>
      </c>
      <c r="H279" s="2111">
        <v>1365</v>
      </c>
      <c r="I279" s="2122">
        <v>1051.609475926778</v>
      </c>
      <c r="J279" s="2117"/>
      <c r="K279" s="2114">
        <v>1365</v>
      </c>
      <c r="L279" s="2120">
        <v>112.52165004755457</v>
      </c>
      <c r="N279" s="2111">
        <v>1365</v>
      </c>
      <c r="O279" s="2122">
        <v>1652.7522485626509</v>
      </c>
      <c r="P279" s="2117"/>
      <c r="Q279" s="2114">
        <v>1365</v>
      </c>
      <c r="R279" s="2120">
        <v>135.14491297227013</v>
      </c>
      <c r="T279" s="2111">
        <v>1365</v>
      </c>
      <c r="U279" s="2122">
        <v>3940.0275018647117</v>
      </c>
      <c r="V279" s="2117"/>
      <c r="W279" s="2119">
        <v>1365</v>
      </c>
      <c r="X279" s="2120">
        <v>200.5952916809137</v>
      </c>
      <c r="Z279" s="2121">
        <v>1365</v>
      </c>
      <c r="AA279" s="2122">
        <v>2062.4984824394687</v>
      </c>
      <c r="AB279" s="2117"/>
      <c r="AC279" s="2119">
        <v>1365</v>
      </c>
      <c r="AD279" s="2120">
        <v>148.99109996176921</v>
      </c>
      <c r="AF279" s="2137">
        <v>1365</v>
      </c>
      <c r="AG279" s="2141">
        <f t="shared" si="8"/>
        <v>2050.6739963164191</v>
      </c>
      <c r="AH279" s="2139"/>
      <c r="AI279" s="2137">
        <v>1365</v>
      </c>
      <c r="AJ279" s="2142">
        <f t="shared" si="9"/>
        <v>146.89589546977555</v>
      </c>
    </row>
    <row r="280" spans="2:36" x14ac:dyDescent="0.3">
      <c r="B280" s="2111">
        <v>1370</v>
      </c>
      <c r="C280" s="2122">
        <v>1545.2680230667565</v>
      </c>
      <c r="D280" s="2113"/>
      <c r="E280" s="2114">
        <v>1370</v>
      </c>
      <c r="F280" s="2120">
        <v>137.03331173456547</v>
      </c>
      <c r="H280" s="2111">
        <v>1370</v>
      </c>
      <c r="I280" s="2122">
        <v>1050.833819079279</v>
      </c>
      <c r="J280" s="2117"/>
      <c r="K280" s="2114">
        <v>1370</v>
      </c>
      <c r="L280" s="2120">
        <v>112.3964639491512</v>
      </c>
      <c r="N280" s="2111">
        <v>1370</v>
      </c>
      <c r="O280" s="2122">
        <v>1652.1493099883503</v>
      </c>
      <c r="P280" s="2117"/>
      <c r="Q280" s="2114">
        <v>1370</v>
      </c>
      <c r="R280" s="2120">
        <v>134.98353771412698</v>
      </c>
      <c r="T280" s="2111">
        <v>1370</v>
      </c>
      <c r="U280" s="2122">
        <v>3936.1223342349244</v>
      </c>
      <c r="V280" s="2117"/>
      <c r="W280" s="2119">
        <v>1370</v>
      </c>
      <c r="X280" s="2120">
        <v>200.34070043386041</v>
      </c>
      <c r="Z280" s="2121">
        <v>1370</v>
      </c>
      <c r="AA280" s="2122">
        <v>2069.9796286002074</v>
      </c>
      <c r="AB280" s="2117"/>
      <c r="AC280" s="2119">
        <v>1370</v>
      </c>
      <c r="AD280" s="2120">
        <v>149.05013114462861</v>
      </c>
      <c r="AF280" s="2137">
        <v>1370</v>
      </c>
      <c r="AG280" s="2141">
        <f t="shared" si="8"/>
        <v>2050.8706229939035</v>
      </c>
      <c r="AH280" s="2139"/>
      <c r="AI280" s="2137">
        <v>1370</v>
      </c>
      <c r="AJ280" s="2142">
        <f t="shared" si="9"/>
        <v>146.76082899526654</v>
      </c>
    </row>
    <row r="281" spans="2:36" x14ac:dyDescent="0.3">
      <c r="B281" s="2111">
        <v>1375</v>
      </c>
      <c r="C281" s="2122">
        <v>1544.0597537523061</v>
      </c>
      <c r="D281" s="2113"/>
      <c r="E281" s="2114">
        <v>1375</v>
      </c>
      <c r="F281" s="2120">
        <v>136.84143187106753</v>
      </c>
      <c r="H281" s="2111">
        <v>1375</v>
      </c>
      <c r="I281" s="2122">
        <v>1050.0637946420309</v>
      </c>
      <c r="J281" s="2117"/>
      <c r="K281" s="2114">
        <v>1375</v>
      </c>
      <c r="L281" s="2120">
        <v>112.27218815822187</v>
      </c>
      <c r="N281" s="2111">
        <v>1375</v>
      </c>
      <c r="O281" s="2122">
        <v>1651.5507564218626</v>
      </c>
      <c r="P281" s="2117"/>
      <c r="Q281" s="2114">
        <v>1375</v>
      </c>
      <c r="R281" s="2120">
        <v>134.82333609422471</v>
      </c>
      <c r="T281" s="2111">
        <v>1375</v>
      </c>
      <c r="U281" s="2122">
        <v>3932.2215956791938</v>
      </c>
      <c r="V281" s="2117"/>
      <c r="W281" s="2119">
        <v>1375</v>
      </c>
      <c r="X281" s="2120">
        <v>200.08750688619838</v>
      </c>
      <c r="Z281" s="2121">
        <v>1375</v>
      </c>
      <c r="AA281" s="2122">
        <v>2077.4637369914776</v>
      </c>
      <c r="AB281" s="2117"/>
      <c r="AC281" s="2119">
        <v>1375</v>
      </c>
      <c r="AD281" s="2120">
        <v>149.11026034814381</v>
      </c>
      <c r="AF281" s="2137">
        <v>1375</v>
      </c>
      <c r="AG281" s="2141">
        <f t="shared" si="8"/>
        <v>2051.0719274973744</v>
      </c>
      <c r="AH281" s="2139"/>
      <c r="AI281" s="2137">
        <v>1375</v>
      </c>
      <c r="AJ281" s="2142">
        <f t="shared" si="9"/>
        <v>146.62694467157127</v>
      </c>
    </row>
    <row r="282" spans="2:36" x14ac:dyDescent="0.3">
      <c r="B282" s="2111">
        <v>1380</v>
      </c>
      <c r="C282" s="2122">
        <v>1542.8574003955221</v>
      </c>
      <c r="D282" s="2113"/>
      <c r="E282" s="2114">
        <v>1380</v>
      </c>
      <c r="F282" s="2120">
        <v>136.650868627525</v>
      </c>
      <c r="H282" s="2111">
        <v>1380</v>
      </c>
      <c r="I282" s="2122">
        <v>1049.2993414221801</v>
      </c>
      <c r="J282" s="2117"/>
      <c r="K282" s="2114">
        <v>1380</v>
      </c>
      <c r="L282" s="2120">
        <v>112.14881278011998</v>
      </c>
      <c r="N282" s="2111">
        <v>1380</v>
      </c>
      <c r="O282" s="2122">
        <v>1650.9565402000592</v>
      </c>
      <c r="P282" s="2117"/>
      <c r="Q282" s="2114">
        <v>1380</v>
      </c>
      <c r="R282" s="2120">
        <v>134.66429535562608</v>
      </c>
      <c r="T282" s="2111">
        <v>1380</v>
      </c>
      <c r="U282" s="2122">
        <v>3928.325238055414</v>
      </c>
      <c r="V282" s="2117"/>
      <c r="W282" s="2119">
        <v>1380</v>
      </c>
      <c r="X282" s="2120">
        <v>199.83569584554377</v>
      </c>
      <c r="Z282" s="2121">
        <v>1380</v>
      </c>
      <c r="AA282" s="2122">
        <v>2084.9507754151223</v>
      </c>
      <c r="AB282" s="2117"/>
      <c r="AC282" s="2119">
        <v>1380</v>
      </c>
      <c r="AD282" s="2120">
        <v>149.17147563730796</v>
      </c>
      <c r="AF282" s="2137">
        <v>1380</v>
      </c>
      <c r="AG282" s="2141">
        <f t="shared" si="8"/>
        <v>2051.2778590976595</v>
      </c>
      <c r="AH282" s="2139"/>
      <c r="AI282" s="2137">
        <v>1380</v>
      </c>
      <c r="AJ282" s="2142">
        <f t="shared" si="9"/>
        <v>146.49422964922456</v>
      </c>
    </row>
    <row r="283" spans="2:36" x14ac:dyDescent="0.3">
      <c r="B283" s="2111">
        <v>1385</v>
      </c>
      <c r="C283" s="2122">
        <v>1541.6608994724666</v>
      </c>
      <c r="D283" s="2113"/>
      <c r="E283" s="2114">
        <v>1385</v>
      </c>
      <c r="F283" s="2120">
        <v>136.46160774451613</v>
      </c>
      <c r="H283" s="2111">
        <v>1385</v>
      </c>
      <c r="I283" s="2122">
        <v>1048.5403991102653</v>
      </c>
      <c r="J283" s="2117"/>
      <c r="K283" s="2114">
        <v>1385</v>
      </c>
      <c r="L283" s="2120">
        <v>112.0263280630825</v>
      </c>
      <c r="N283" s="2111">
        <v>1385</v>
      </c>
      <c r="O283" s="2122">
        <v>1650.3666143480896</v>
      </c>
      <c r="P283" s="2117"/>
      <c r="Q283" s="2114">
        <v>1385</v>
      </c>
      <c r="R283" s="2120">
        <v>134.50640292560962</v>
      </c>
      <c r="T283" s="2111">
        <v>1385</v>
      </c>
      <c r="U283" s="2122">
        <v>3924.433213916669</v>
      </c>
      <c r="V283" s="2117"/>
      <c r="W283" s="2119">
        <v>1385</v>
      </c>
      <c r="X283" s="2120">
        <v>199.58525233889588</v>
      </c>
      <c r="Z283" s="2121">
        <v>1385</v>
      </c>
      <c r="AA283" s="2122">
        <v>2092.4407121379409</v>
      </c>
      <c r="AB283" s="2117"/>
      <c r="AC283" s="2119">
        <v>1385</v>
      </c>
      <c r="AD283" s="2120">
        <v>149.23376524946048</v>
      </c>
      <c r="AF283" s="2137">
        <v>1385</v>
      </c>
      <c r="AG283" s="2141">
        <f t="shared" si="8"/>
        <v>2051.4883677970861</v>
      </c>
      <c r="AH283" s="2139"/>
      <c r="AI283" s="2137">
        <v>1385</v>
      </c>
      <c r="AJ283" s="2142">
        <f t="shared" si="9"/>
        <v>146.36267126431292</v>
      </c>
    </row>
    <row r="284" spans="2:36" x14ac:dyDescent="0.3">
      <c r="B284" s="2111">
        <v>1390</v>
      </c>
      <c r="C284" s="2122">
        <v>1540.4701883682942</v>
      </c>
      <c r="D284" s="2113"/>
      <c r="E284" s="2114">
        <v>1390</v>
      </c>
      <c r="F284" s="2120">
        <v>136.27363516779053</v>
      </c>
      <c r="H284" s="2111">
        <v>1390</v>
      </c>
      <c r="I284" s="2122">
        <v>1047.7869082643276</v>
      </c>
      <c r="J284" s="2117"/>
      <c r="K284" s="2114">
        <v>1390</v>
      </c>
      <c r="L284" s="2120">
        <v>111.90472439565856</v>
      </c>
      <c r="N284" s="2111">
        <v>1390</v>
      </c>
      <c r="O284" s="2122">
        <v>1649.7809325669971</v>
      </c>
      <c r="P284" s="2117"/>
      <c r="Q284" s="2114">
        <v>1390</v>
      </c>
      <c r="R284" s="2120">
        <v>134.34964641235561</v>
      </c>
      <c r="T284" s="2111">
        <v>1390</v>
      </c>
      <c r="U284" s="2122">
        <v>3920.5454764987276</v>
      </c>
      <c r="V284" s="2117"/>
      <c r="W284" s="2119">
        <v>1390</v>
      </c>
      <c r="X284" s="2120">
        <v>199.33616160869411</v>
      </c>
      <c r="Z284" s="2121">
        <v>1390</v>
      </c>
      <c r="AA284" s="2122">
        <v>2099.9335158833196</v>
      </c>
      <c r="AB284" s="2117"/>
      <c r="AC284" s="2119">
        <v>1390</v>
      </c>
      <c r="AD284" s="2120">
        <v>149.29711759118794</v>
      </c>
      <c r="AF284" s="2137">
        <v>1390</v>
      </c>
      <c r="AG284" s="2141">
        <f t="shared" si="8"/>
        <v>2051.7034043163335</v>
      </c>
      <c r="AH284" s="2139"/>
      <c r="AI284" s="2137">
        <v>1390</v>
      </c>
      <c r="AJ284" s="2142">
        <f t="shared" si="9"/>
        <v>146.23225703513737</v>
      </c>
    </row>
    <row r="285" spans="2:36" x14ac:dyDescent="0.3">
      <c r="B285" s="2111">
        <v>1395</v>
      </c>
      <c r="C285" s="2122">
        <v>1539.2852053610204</v>
      </c>
      <c r="D285" s="2113"/>
      <c r="E285" s="2114">
        <v>1395</v>
      </c>
      <c r="F285" s="2120">
        <v>136.0869370445923</v>
      </c>
      <c r="H285" s="2111">
        <v>1395</v>
      </c>
      <c r="I285" s="2122">
        <v>1047.0388102943707</v>
      </c>
      <c r="J285" s="2117"/>
      <c r="K285" s="2114">
        <v>1395</v>
      </c>
      <c r="L285" s="2120">
        <v>111.78399230419699</v>
      </c>
      <c r="N285" s="2111">
        <v>1395</v>
      </c>
      <c r="O285" s="2122">
        <v>1649.1994492216108</v>
      </c>
      <c r="P285" s="2117"/>
      <c r="Q285" s="2114">
        <v>1395</v>
      </c>
      <c r="R285" s="2120">
        <v>134.19401360170579</v>
      </c>
      <c r="T285" s="2111">
        <v>1395</v>
      </c>
      <c r="U285" s="2122">
        <v>3916.661979707822</v>
      </c>
      <c r="V285" s="2117"/>
      <c r="W285" s="2119">
        <v>1395</v>
      </c>
      <c r="X285" s="2120">
        <v>199.08840910895461</v>
      </c>
      <c r="Z285" s="2121">
        <v>1395</v>
      </c>
      <c r="AA285" s="2122">
        <v>2107.4291558230607</v>
      </c>
      <c r="AB285" s="2117"/>
      <c r="AC285" s="2119">
        <v>1395</v>
      </c>
      <c r="AD285" s="2120">
        <v>149.36152123529024</v>
      </c>
      <c r="AF285" s="2137">
        <v>1395</v>
      </c>
      <c r="AG285" s="2141">
        <f t="shared" si="8"/>
        <v>2051.9229200815766</v>
      </c>
      <c r="AH285" s="2139"/>
      <c r="AI285" s="2137">
        <v>1395</v>
      </c>
      <c r="AJ285" s="2142">
        <f t="shared" si="9"/>
        <v>146.10297465894797</v>
      </c>
    </row>
    <row r="286" spans="2:36" x14ac:dyDescent="0.3">
      <c r="B286" s="2111">
        <v>1400</v>
      </c>
      <c r="C286" s="2122">
        <v>1538.1058896056388</v>
      </c>
      <c r="D286" s="2113"/>
      <c r="E286" s="2114">
        <v>1400</v>
      </c>
      <c r="F286" s="2120">
        <v>135.90149972006236</v>
      </c>
      <c r="H286" s="2111">
        <v>1400</v>
      </c>
      <c r="I286" s="2122">
        <v>1046.2960474471488</v>
      </c>
      <c r="J286" s="2117"/>
      <c r="K286" s="2114">
        <v>1400</v>
      </c>
      <c r="L286" s="2120">
        <v>111.6641224503833</v>
      </c>
      <c r="N286" s="2111">
        <v>1400</v>
      </c>
      <c r="O286" s="2122">
        <v>1648.6221193286917</v>
      </c>
      <c r="P286" s="2117"/>
      <c r="Q286" s="2114">
        <v>1400</v>
      </c>
      <c r="R286" s="2120">
        <v>134.03949245398897</v>
      </c>
      <c r="T286" s="2111">
        <v>1400</v>
      </c>
      <c r="U286" s="2122">
        <v>3912.7826781086578</v>
      </c>
      <c r="V286" s="2117"/>
      <c r="W286" s="2119">
        <v>1400</v>
      </c>
      <c r="X286" s="2120">
        <v>198.84198050149413</v>
      </c>
      <c r="Z286" s="2121">
        <v>1400</v>
      </c>
      <c r="AA286" s="2122">
        <v>2114.9276015693681</v>
      </c>
      <c r="AB286" s="2117"/>
      <c r="AC286" s="2119">
        <v>1400</v>
      </c>
      <c r="AD286" s="2120">
        <v>149.42696491781382</v>
      </c>
      <c r="AF286" s="2137">
        <v>1400</v>
      </c>
      <c r="AG286" s="2141">
        <f t="shared" si="8"/>
        <v>2052.1468672119013</v>
      </c>
      <c r="AH286" s="2139"/>
      <c r="AI286" s="2137">
        <v>1400</v>
      </c>
      <c r="AJ286" s="2142">
        <f t="shared" si="9"/>
        <v>145.97481200874853</v>
      </c>
    </row>
    <row r="287" spans="2:36" x14ac:dyDescent="0.3">
      <c r="B287" s="2111">
        <v>1405</v>
      </c>
      <c r="C287" s="2122">
        <v>1536.9321811185769</v>
      </c>
      <c r="D287" s="2113"/>
      <c r="E287" s="2114">
        <v>1405</v>
      </c>
      <c r="F287" s="2120">
        <v>135.71730973371675</v>
      </c>
      <c r="H287" s="2111">
        <v>1405</v>
      </c>
      <c r="I287" s="2122">
        <v>1045.5585627912835</v>
      </c>
      <c r="J287" s="2117"/>
      <c r="K287" s="2114">
        <v>1405</v>
      </c>
      <c r="L287" s="2120">
        <v>111.54510562883385</v>
      </c>
      <c r="N287" s="2111">
        <v>1405</v>
      </c>
      <c r="O287" s="2122">
        <v>1648.0488985453321</v>
      </c>
      <c r="P287" s="2117"/>
      <c r="Q287" s="2114">
        <v>1405</v>
      </c>
      <c r="R287" s="2120">
        <v>133.88607110091814</v>
      </c>
      <c r="T287" s="2111">
        <v>1405</v>
      </c>
      <c r="U287" s="2122">
        <v>3908.907526912717</v>
      </c>
      <c r="V287" s="2117"/>
      <c r="W287" s="2119">
        <v>1405</v>
      </c>
      <c r="X287" s="2120">
        <v>198.59686165223133</v>
      </c>
      <c r="Z287" s="2121">
        <v>1405</v>
      </c>
      <c r="AA287" s="2122">
        <v>2122.4288231670139</v>
      </c>
      <c r="AB287" s="2117"/>
      <c r="AC287" s="2119">
        <v>1405</v>
      </c>
      <c r="AD287" s="2120">
        <v>149.49343753514535</v>
      </c>
      <c r="AF287" s="2137">
        <v>1405</v>
      </c>
      <c r="AG287" s="2141">
        <f t="shared" si="8"/>
        <v>2052.3751985069848</v>
      </c>
      <c r="AH287" s="2139"/>
      <c r="AI287" s="2137">
        <v>1405</v>
      </c>
      <c r="AJ287" s="2142">
        <f t="shared" si="9"/>
        <v>145.8477571301691</v>
      </c>
    </row>
    <row r="288" spans="2:36" x14ac:dyDescent="0.3">
      <c r="B288" s="2111">
        <v>1410</v>
      </c>
      <c r="C288" s="2122">
        <v>1535.7640207624745</v>
      </c>
      <c r="D288" s="2113"/>
      <c r="E288" s="2114">
        <v>1410</v>
      </c>
      <c r="F288" s="2120">
        <v>135.53435381600011</v>
      </c>
      <c r="H288" s="2111">
        <v>1410</v>
      </c>
      <c r="I288" s="2122">
        <v>1044.8263002026874</v>
      </c>
      <c r="J288" s="2117"/>
      <c r="K288" s="2114">
        <v>1410</v>
      </c>
      <c r="L288" s="2120">
        <v>111.42693276473672</v>
      </c>
      <c r="N288" s="2111">
        <v>1410</v>
      </c>
      <c r="O288" s="2122">
        <v>1647.4797431575976</v>
      </c>
      <c r="P288" s="2117"/>
      <c r="Q288" s="2114">
        <v>1410</v>
      </c>
      <c r="R288" s="2120">
        <v>133.73373784254957</v>
      </c>
      <c r="T288" s="2111">
        <v>1410</v>
      </c>
      <c r="U288" s="2122">
        <v>3905.0364819667657</v>
      </c>
      <c r="V288" s="2117"/>
      <c r="W288" s="2119">
        <v>1410</v>
      </c>
      <c r="X288" s="2120">
        <v>198.35303862756822</v>
      </c>
      <c r="Z288" s="2121">
        <v>1410</v>
      </c>
      <c r="AA288" s="2122">
        <v>2129.9327910856541</v>
      </c>
      <c r="AB288" s="2117"/>
      <c r="AC288" s="2119">
        <v>1410</v>
      </c>
      <c r="AD288" s="2120">
        <v>149.56092814116988</v>
      </c>
      <c r="AF288" s="2137">
        <v>1410</v>
      </c>
      <c r="AG288" s="2141">
        <f t="shared" si="8"/>
        <v>2052.607867435036</v>
      </c>
      <c r="AH288" s="2139"/>
      <c r="AI288" s="2137">
        <v>1410</v>
      </c>
      <c r="AJ288" s="2142">
        <f t="shared" si="9"/>
        <v>145.72179823840492</v>
      </c>
    </row>
    <row r="289" spans="2:36" x14ac:dyDescent="0.3">
      <c r="B289" s="2111">
        <v>1415</v>
      </c>
      <c r="C289" s="2122">
        <v>1534.6013502313006</v>
      </c>
      <c r="D289" s="2113"/>
      <c r="E289" s="2114">
        <v>1415</v>
      </c>
      <c r="F289" s="2120">
        <v>135.35261888491308</v>
      </c>
      <c r="H289" s="2111">
        <v>1415</v>
      </c>
      <c r="I289" s="2122">
        <v>1044.0992043503147</v>
      </c>
      <c r="J289" s="2117"/>
      <c r="K289" s="2114">
        <v>1415</v>
      </c>
      <c r="L289" s="2120">
        <v>111.30959491154708</v>
      </c>
      <c r="N289" s="2111">
        <v>1415</v>
      </c>
      <c r="O289" s="2122">
        <v>1646.9146100694234</v>
      </c>
      <c r="P289" s="2117"/>
      <c r="Q289" s="2114">
        <v>1415</v>
      </c>
      <c r="R289" s="2120">
        <v>133.58248114431092</v>
      </c>
      <c r="T289" s="2111">
        <v>1415</v>
      </c>
      <c r="U289" s="2122">
        <v>3901.1694997416589</v>
      </c>
      <c r="V289" s="2117"/>
      <c r="W289" s="2119">
        <v>1415</v>
      </c>
      <c r="X289" s="2120">
        <v>198.11049769084849</v>
      </c>
      <c r="Z289" s="2121">
        <v>1415</v>
      </c>
      <c r="AA289" s="2122">
        <v>2137.4394762123566</v>
      </c>
      <c r="AB289" s="2117"/>
      <c r="AC289" s="2119">
        <v>1415</v>
      </c>
      <c r="AD289" s="2120">
        <v>149.62942594448796</v>
      </c>
      <c r="AF289" s="2137">
        <v>1415</v>
      </c>
      <c r="AG289" s="2141">
        <f t="shared" si="8"/>
        <v>2052.8448281210108</v>
      </c>
      <c r="AH289" s="2139"/>
      <c r="AI289" s="2137">
        <v>1415</v>
      </c>
      <c r="AJ289" s="2142">
        <f t="shared" si="9"/>
        <v>145.59692371522149</v>
      </c>
    </row>
    <row r="290" spans="2:36" x14ac:dyDescent="0.3">
      <c r="B290" s="2111">
        <v>1420</v>
      </c>
      <c r="C290" s="2122">
        <v>1533.4441120357649</v>
      </c>
      <c r="D290" s="2113"/>
      <c r="E290" s="2114">
        <v>1420</v>
      </c>
      <c r="F290" s="2120">
        <v>135.17209204270947</v>
      </c>
      <c r="H290" s="2111">
        <v>1420</v>
      </c>
      <c r="I290" s="2122">
        <v>1043.3772206821936</v>
      </c>
      <c r="J290" s="2117"/>
      <c r="K290" s="2114">
        <v>1420</v>
      </c>
      <c r="L290" s="2120">
        <v>111.19308324872694</v>
      </c>
      <c r="N290" s="2111">
        <v>1420</v>
      </c>
      <c r="O290" s="2122">
        <v>1646.3534567917293</v>
      </c>
      <c r="P290" s="2117"/>
      <c r="Q290" s="2114">
        <v>1420</v>
      </c>
      <c r="R290" s="2120">
        <v>133.43228963408819</v>
      </c>
      <c r="T290" s="2111">
        <v>1420</v>
      </c>
      <c r="U290" s="2122">
        <v>3897.3065373213308</v>
      </c>
      <c r="V290" s="2117"/>
      <c r="W290" s="2119">
        <v>1420</v>
      </c>
      <c r="X290" s="2120">
        <v>197.86922529888943</v>
      </c>
      <c r="Z290" s="2121">
        <v>1420</v>
      </c>
      <c r="AA290" s="2122">
        <v>2144.9488498442151</v>
      </c>
      <c r="AB290" s="2117"/>
      <c r="AC290" s="2119">
        <v>1420</v>
      </c>
      <c r="AD290" s="2120">
        <v>149.69892030569133</v>
      </c>
      <c r="AF290" s="2137">
        <v>1420</v>
      </c>
      <c r="AG290" s="2141">
        <f t="shared" si="8"/>
        <v>2053.0860353350467</v>
      </c>
      <c r="AH290" s="2139"/>
      <c r="AI290" s="2137">
        <v>1420</v>
      </c>
      <c r="AJ290" s="2142">
        <f t="shared" si="9"/>
        <v>145.47312210602107</v>
      </c>
    </row>
    <row r="291" spans="2:36" x14ac:dyDescent="0.3">
      <c r="B291" s="2111">
        <v>1425</v>
      </c>
      <c r="C291" s="2122">
        <v>1532.292249489044</v>
      </c>
      <c r="D291" s="2113"/>
      <c r="E291" s="2114">
        <v>1425</v>
      </c>
      <c r="F291" s="2120">
        <v>134.99276057266411</v>
      </c>
      <c r="H291" s="2111">
        <v>1425</v>
      </c>
      <c r="I291" s="2122">
        <v>1042.6602954117639</v>
      </c>
      <c r="J291" s="2117"/>
      <c r="K291" s="2114">
        <v>1425</v>
      </c>
      <c r="L291" s="2120">
        <v>111.07738907953562</v>
      </c>
      <c r="N291" s="2111">
        <v>1425</v>
      </c>
      <c r="O291" s="2122">
        <v>1645.7962414317728</v>
      </c>
      <c r="P291" s="2117"/>
      <c r="Q291" s="2114">
        <v>1425</v>
      </c>
      <c r="R291" s="2120">
        <v>133.2831520993756</v>
      </c>
      <c r="T291" s="2111">
        <v>1425</v>
      </c>
      <c r="U291" s="2122">
        <v>3893.4475523920419</v>
      </c>
      <c r="V291" s="2117"/>
      <c r="W291" s="2119">
        <v>1425</v>
      </c>
      <c r="X291" s="2120">
        <v>197.62920809858829</v>
      </c>
      <c r="Z291" s="2121">
        <v>1425</v>
      </c>
      <c r="AA291" s="2122">
        <v>2152.4608836811763</v>
      </c>
      <c r="AB291" s="2117"/>
      <c r="AC291" s="2119">
        <v>1425</v>
      </c>
      <c r="AD291" s="2120">
        <v>149.76940073469729</v>
      </c>
      <c r="AF291" s="2137">
        <v>1425</v>
      </c>
      <c r="AG291" s="2141">
        <f t="shared" si="8"/>
        <v>2053.3314444811595</v>
      </c>
      <c r="AH291" s="2139"/>
      <c r="AI291" s="2137">
        <v>1425</v>
      </c>
      <c r="AJ291" s="2142">
        <f t="shared" si="9"/>
        <v>145.35038211697218</v>
      </c>
    </row>
    <row r="292" spans="2:36" x14ac:dyDescent="0.3">
      <c r="B292" s="2111">
        <v>1430</v>
      </c>
      <c r="C292" s="2122">
        <v>1531.1457066928122</v>
      </c>
      <c r="D292" s="2113"/>
      <c r="E292" s="2114">
        <v>1430</v>
      </c>
      <c r="F292" s="2120">
        <v>134.81461193590835</v>
      </c>
      <c r="H292" s="2111">
        <v>1430</v>
      </c>
      <c r="I292" s="2122">
        <v>1041.9483755045005</v>
      </c>
      <c r="J292" s="2117"/>
      <c r="K292" s="2114">
        <v>1430</v>
      </c>
      <c r="L292" s="2120">
        <v>110.96250382886505</v>
      </c>
      <c r="N292" s="2111">
        <v>1430</v>
      </c>
      <c r="O292" s="2122">
        <v>1645.242922682726</v>
      </c>
      <c r="P292" s="2117"/>
      <c r="Q292" s="2114">
        <v>1430</v>
      </c>
      <c r="R292" s="2120">
        <v>133.1350574844864</v>
      </c>
      <c r="T292" s="2111">
        <v>1430</v>
      </c>
      <c r="U292" s="2122">
        <v>3889.5925032318655</v>
      </c>
      <c r="V292" s="2117"/>
      <c r="W292" s="2119">
        <v>1430</v>
      </c>
      <c r="X292" s="2120">
        <v>197.39043292359938</v>
      </c>
      <c r="Z292" s="2121">
        <v>1430</v>
      </c>
      <c r="AA292" s="2122">
        <v>2159.9755498189897</v>
      </c>
      <c r="AB292" s="2117"/>
      <c r="AC292" s="2119">
        <v>1430</v>
      </c>
      <c r="AD292" s="2120">
        <v>149.8408568881371</v>
      </c>
      <c r="AF292" s="2137">
        <v>1430</v>
      </c>
      <c r="AG292" s="2141">
        <f t="shared" si="8"/>
        <v>2053.5810115861786</v>
      </c>
      <c r="AH292" s="2139"/>
      <c r="AI292" s="2137">
        <v>1430</v>
      </c>
      <c r="AJ292" s="2142">
        <f t="shared" si="9"/>
        <v>145.22869261219927</v>
      </c>
    </row>
    <row r="293" spans="2:36" x14ac:dyDescent="0.3">
      <c r="B293" s="2111">
        <v>1435</v>
      </c>
      <c r="C293" s="2122">
        <v>1530.0044285235515</v>
      </c>
      <c r="D293" s="2113"/>
      <c r="E293" s="2114">
        <v>1435</v>
      </c>
      <c r="F293" s="2120">
        <v>134.63763376833109</v>
      </c>
      <c r="H293" s="2111">
        <v>1435</v>
      </c>
      <c r="I293" s="2122">
        <v>1041.2414086648114</v>
      </c>
      <c r="J293" s="2117"/>
      <c r="K293" s="2114">
        <v>1435</v>
      </c>
      <c r="L293" s="2120">
        <v>110.84841904112098</v>
      </c>
      <c r="N293" s="2111">
        <v>1435</v>
      </c>
      <c r="O293" s="2122">
        <v>1644.6934598134633</v>
      </c>
      <c r="P293" s="2117"/>
      <c r="Q293" s="2114">
        <v>1435</v>
      </c>
      <c r="R293" s="2120">
        <v>132.98799488781921</v>
      </c>
      <c r="T293" s="2111">
        <v>1435</v>
      </c>
      <c r="U293" s="2122">
        <v>3885.7413487003514</v>
      </c>
      <c r="V293" s="2117"/>
      <c r="W293" s="2119">
        <v>1435</v>
      </c>
      <c r="X293" s="2120">
        <v>197.15288679107954</v>
      </c>
      <c r="Z293" s="2121">
        <v>1435</v>
      </c>
      <c r="AA293" s="2122">
        <v>2167.4928207423159</v>
      </c>
      <c r="AB293" s="2117"/>
      <c r="AC293" s="2119">
        <v>1435</v>
      </c>
      <c r="AD293" s="2120">
        <v>149.91327856680067</v>
      </c>
      <c r="AF293" s="2137">
        <v>1435</v>
      </c>
      <c r="AG293" s="2141">
        <f t="shared" si="8"/>
        <v>2053.834693288899</v>
      </c>
      <c r="AH293" s="2139"/>
      <c r="AI293" s="2137">
        <v>1435</v>
      </c>
      <c r="AJ293" s="2142">
        <f t="shared" si="9"/>
        <v>145.1080426110303</v>
      </c>
    </row>
    <row r="294" spans="2:36" x14ac:dyDescent="0.3">
      <c r="B294" s="2111">
        <v>1440</v>
      </c>
      <c r="C294" s="2122">
        <v>1528.8683606191532</v>
      </c>
      <c r="D294" s="2113"/>
      <c r="E294" s="2114">
        <v>1440</v>
      </c>
      <c r="F294" s="2120">
        <v>134.46181387754498</v>
      </c>
      <c r="H294" s="2111">
        <v>1440</v>
      </c>
      <c r="I294" s="2122">
        <v>1040.539343323213</v>
      </c>
      <c r="J294" s="2117"/>
      <c r="K294" s="2114">
        <v>1440</v>
      </c>
      <c r="L294" s="2120">
        <v>110.73512637814784</v>
      </c>
      <c r="N294" s="2111">
        <v>1440</v>
      </c>
      <c r="O294" s="2122">
        <v>1644.1478126585703</v>
      </c>
      <c r="P294" s="2117"/>
      <c r="Q294" s="2114">
        <v>1440</v>
      </c>
      <c r="R294" s="2120">
        <v>132.84195355918439</v>
      </c>
      <c r="T294" s="2111">
        <v>1440</v>
      </c>
      <c r="U294" s="2122">
        <v>3881.8940482284538</v>
      </c>
      <c r="V294" s="2117"/>
      <c r="W294" s="2119">
        <v>1440</v>
      </c>
      <c r="X294" s="2120">
        <v>196.91655689850268</v>
      </c>
      <c r="Z294" s="2121">
        <v>1440</v>
      </c>
      <c r="AA294" s="2122">
        <v>2175.0126693179732</v>
      </c>
      <c r="AB294" s="2117"/>
      <c r="AC294" s="2119">
        <v>1440</v>
      </c>
      <c r="AD294" s="2120">
        <v>149.98665571313356</v>
      </c>
      <c r="AF294" s="2137">
        <v>1440</v>
      </c>
      <c r="AG294" s="2141">
        <f t="shared" si="8"/>
        <v>2054.0924468294729</v>
      </c>
      <c r="AH294" s="2139"/>
      <c r="AI294" s="2137">
        <v>1440</v>
      </c>
      <c r="AJ294" s="2142">
        <f t="shared" si="9"/>
        <v>144.98842128530268</v>
      </c>
    </row>
    <row r="295" spans="2:36" x14ac:dyDescent="0.3">
      <c r="B295" s="2111">
        <v>1445</v>
      </c>
      <c r="C295" s="2122">
        <v>1527.7374493657985</v>
      </c>
      <c r="D295" s="2113"/>
      <c r="E295" s="2114">
        <v>1445</v>
      </c>
      <c r="F295" s="2120">
        <v>134.28714023991557</v>
      </c>
      <c r="H295" s="2111">
        <v>1445</v>
      </c>
      <c r="I295" s="2122">
        <v>1039.8421286237722</v>
      </c>
      <c r="J295" s="2117"/>
      <c r="K295" s="2114">
        <v>1445</v>
      </c>
      <c r="L295" s="2120">
        <v>110.62261761719725</v>
      </c>
      <c r="N295" s="2111">
        <v>1445</v>
      </c>
      <c r="O295" s="2122">
        <v>1643.6059416085566</v>
      </c>
      <c r="P295" s="2117"/>
      <c r="Q295" s="2114">
        <v>1445</v>
      </c>
      <c r="R295" s="2120">
        <v>132.69692289718404</v>
      </c>
      <c r="T295" s="2111">
        <v>1445</v>
      </c>
      <c r="U295" s="2122">
        <v>3878.0505618086372</v>
      </c>
      <c r="V295" s="2117"/>
      <c r="W295" s="2119">
        <v>1445</v>
      </c>
      <c r="X295" s="2120">
        <v>196.68143062054125</v>
      </c>
      <c r="Z295" s="2121">
        <v>1445</v>
      </c>
      <c r="AA295" s="2122">
        <v>2182.5350687883251</v>
      </c>
      <c r="AB295" s="2117"/>
      <c r="AC295" s="2119">
        <v>1445</v>
      </c>
      <c r="AD295" s="2120">
        <v>150.0609784087865</v>
      </c>
      <c r="AF295" s="2137">
        <v>1445</v>
      </c>
      <c r="AG295" s="2141">
        <f t="shared" si="8"/>
        <v>2054.3542300390177</v>
      </c>
      <c r="AH295" s="2139"/>
      <c r="AI295" s="2137">
        <v>1445</v>
      </c>
      <c r="AJ295" s="2142">
        <f t="shared" si="9"/>
        <v>144.86981795672492</v>
      </c>
    </row>
    <row r="296" spans="2:36" x14ac:dyDescent="0.3">
      <c r="B296" s="2111">
        <v>1450</v>
      </c>
      <c r="C296" s="2122">
        <v>1526.6116418850991</v>
      </c>
      <c r="D296" s="2113"/>
      <c r="E296" s="2114">
        <v>1450</v>
      </c>
      <c r="F296" s="2120">
        <v>134.11360099765159</v>
      </c>
      <c r="H296" s="2111">
        <v>1450</v>
      </c>
      <c r="I296" s="2122">
        <v>1039.1497144118005</v>
      </c>
      <c r="J296" s="2117"/>
      <c r="K296" s="2114">
        <v>1450</v>
      </c>
      <c r="L296" s="2120">
        <v>110.51088464893785</v>
      </c>
      <c r="N296" s="2111">
        <v>1450</v>
      </c>
      <c r="O296" s="2122">
        <v>1643.0678076002646</v>
      </c>
      <c r="P296" s="2117"/>
      <c r="Q296" s="2114">
        <v>1450</v>
      </c>
      <c r="R296" s="2120">
        <v>132.55289244664542</v>
      </c>
      <c r="T296" s="2111">
        <v>1450</v>
      </c>
      <c r="U296" s="2122">
        <v>3874.2108499851806</v>
      </c>
      <c r="V296" s="2117"/>
      <c r="W296" s="2119">
        <v>1450</v>
      </c>
      <c r="X296" s="2120">
        <v>196.44749550600918</v>
      </c>
      <c r="Z296" s="2121">
        <v>1450</v>
      </c>
      <c r="AA296" s="2122">
        <v>2190.0599927648027</v>
      </c>
      <c r="AB296" s="2117"/>
      <c r="AC296" s="2119">
        <v>1450</v>
      </c>
      <c r="AD296" s="2120">
        <v>150.13623687221425</v>
      </c>
      <c r="AF296" s="2137">
        <v>1450</v>
      </c>
      <c r="AG296" s="2141">
        <f t="shared" si="8"/>
        <v>2054.6200013294292</v>
      </c>
      <c r="AH296" s="2139"/>
      <c r="AI296" s="2137">
        <v>1450</v>
      </c>
      <c r="AJ296" s="2142">
        <f t="shared" si="9"/>
        <v>144.75222209429165</v>
      </c>
    </row>
    <row r="297" spans="2:36" x14ac:dyDescent="0.3">
      <c r="B297" s="2111">
        <v>1455</v>
      </c>
      <c r="C297" s="2122">
        <v>1525.4908860215212</v>
      </c>
      <c r="D297" s="2113"/>
      <c r="E297" s="2114">
        <v>1455</v>
      </c>
      <c r="F297" s="2120">
        <v>133.94118445595552</v>
      </c>
      <c r="H297" s="2111">
        <v>1455</v>
      </c>
      <c r="I297" s="2122">
        <v>1038.4620512218164</v>
      </c>
      <c r="J297" s="2117"/>
      <c r="K297" s="2114">
        <v>1455</v>
      </c>
      <c r="L297" s="2120">
        <v>110.39991947550698</v>
      </c>
      <c r="N297" s="2111">
        <v>1455</v>
      </c>
      <c r="O297" s="2122">
        <v>1642.5333721074956</v>
      </c>
      <c r="P297" s="2117"/>
      <c r="Q297" s="2114">
        <v>1455</v>
      </c>
      <c r="R297" s="2120">
        <v>132.40985189611072</v>
      </c>
      <c r="T297" s="2111">
        <v>1455</v>
      </c>
      <c r="U297" s="2122">
        <v>3870.3748738447293</v>
      </c>
      <c r="V297" s="2117"/>
      <c r="W297" s="2119">
        <v>1455</v>
      </c>
      <c r="X297" s="2120">
        <v>196.21473927487099</v>
      </c>
      <c r="Z297" s="2121">
        <v>1455</v>
      </c>
      <c r="AA297" s="2122">
        <v>2197.5874152215738</v>
      </c>
      <c r="AB297" s="2117"/>
      <c r="AC297" s="2119">
        <v>1455</v>
      </c>
      <c r="AD297" s="2120">
        <v>150.21242145632721</v>
      </c>
      <c r="AF297" s="2137">
        <v>1455</v>
      </c>
      <c r="AG297" s="2141">
        <f t="shared" si="8"/>
        <v>2054.8897196834273</v>
      </c>
      <c r="AH297" s="2139"/>
      <c r="AI297" s="2137">
        <v>1455</v>
      </c>
      <c r="AJ297" s="2142">
        <f t="shared" si="9"/>
        <v>144.63562331175427</v>
      </c>
    </row>
    <row r="298" spans="2:36" x14ac:dyDescent="0.3">
      <c r="B298" s="2111">
        <v>1460</v>
      </c>
      <c r="C298" s="2122">
        <v>1524.3751303300462</v>
      </c>
      <c r="D298" s="2113"/>
      <c r="E298" s="2114">
        <v>1460</v>
      </c>
      <c r="F298" s="2120">
        <v>133.76987908023239</v>
      </c>
      <c r="H298" s="2111">
        <v>1460</v>
      </c>
      <c r="I298" s="2122">
        <v>1037.7790902657384</v>
      </c>
      <c r="J298" s="2117"/>
      <c r="K298" s="2114">
        <v>1460</v>
      </c>
      <c r="L298" s="2120">
        <v>110.28971420860144</v>
      </c>
      <c r="N298" s="2111">
        <v>1460</v>
      </c>
      <c r="O298" s="2122">
        <v>1642.0025971317993</v>
      </c>
      <c r="P298" s="2117"/>
      <c r="Q298" s="2114">
        <v>1460</v>
      </c>
      <c r="R298" s="2120">
        <v>132.26779107537411</v>
      </c>
      <c r="T298" s="2111">
        <v>1460</v>
      </c>
      <c r="U298" s="2122">
        <v>3866.5425950069721</v>
      </c>
      <c r="V298" s="2117"/>
      <c r="W298" s="2119">
        <v>1460</v>
      </c>
      <c r="X298" s="2120">
        <v>195.98314981531163</v>
      </c>
      <c r="Z298" s="2121">
        <v>1460</v>
      </c>
      <c r="AA298" s="2122">
        <v>2205.1173104893169</v>
      </c>
      <c r="AB298" s="2117"/>
      <c r="AC298" s="2119">
        <v>1460</v>
      </c>
      <c r="AD298" s="2120">
        <v>150.28952264618593</v>
      </c>
      <c r="AF298" s="2137">
        <v>1460</v>
      </c>
      <c r="AG298" s="2141">
        <f t="shared" si="8"/>
        <v>2055.163344644775</v>
      </c>
      <c r="AH298" s="2139"/>
      <c r="AI298" s="2137">
        <v>1460</v>
      </c>
      <c r="AJ298" s="2142">
        <f t="shared" si="9"/>
        <v>144.5200113651411</v>
      </c>
    </row>
    <row r="299" spans="2:36" x14ac:dyDescent="0.3">
      <c r="B299" s="2111">
        <v>1465</v>
      </c>
      <c r="C299" s="2122">
        <v>1523.2643240640973</v>
      </c>
      <c r="D299" s="2113"/>
      <c r="E299" s="2114">
        <v>1465</v>
      </c>
      <c r="F299" s="2120">
        <v>133.59967349335633</v>
      </c>
      <c r="H299" s="2111">
        <v>1465</v>
      </c>
      <c r="I299" s="2122">
        <v>1037.1007834213342</v>
      </c>
      <c r="J299" s="2117"/>
      <c r="K299" s="2114">
        <v>1465</v>
      </c>
      <c r="L299" s="2120">
        <v>110.18026106760863</v>
      </c>
      <c r="N299" s="2111">
        <v>1465</v>
      </c>
      <c r="O299" s="2122">
        <v>1641.4754451934807</v>
      </c>
      <c r="P299" s="2117"/>
      <c r="Q299" s="2114">
        <v>1465</v>
      </c>
      <c r="R299" s="2120">
        <v>132.12669995307252</v>
      </c>
      <c r="T299" s="2111">
        <v>1465</v>
      </c>
      <c r="U299" s="2122">
        <v>3862.713975615573</v>
      </c>
      <c r="V299" s="2117"/>
      <c r="W299" s="2119">
        <v>1465</v>
      </c>
      <c r="X299" s="2120">
        <v>195.75271518086359</v>
      </c>
      <c r="Z299" s="2121">
        <v>1465</v>
      </c>
      <c r="AA299" s="2122">
        <v>2212.649653249151</v>
      </c>
      <c r="AB299" s="2117"/>
      <c r="AC299" s="2119">
        <v>1465</v>
      </c>
      <c r="AD299" s="2120">
        <v>150.36753105674913</v>
      </c>
      <c r="AF299" s="2137">
        <v>1465</v>
      </c>
      <c r="AG299" s="2141">
        <f t="shared" si="8"/>
        <v>2055.4408363087268</v>
      </c>
      <c r="AH299" s="2139"/>
      <c r="AI299" s="2137">
        <v>1465</v>
      </c>
      <c r="AJ299" s="2142">
        <f t="shared" si="9"/>
        <v>144.40537615033003</v>
      </c>
    </row>
    <row r="300" spans="2:36" x14ac:dyDescent="0.3">
      <c r="B300" s="2111">
        <v>1470</v>
      </c>
      <c r="C300" s="2122">
        <v>1522.1584171637051</v>
      </c>
      <c r="D300" s="2113"/>
      <c r="E300" s="2114">
        <v>1470</v>
      </c>
      <c r="F300" s="2120">
        <v>133.43055647299192</v>
      </c>
      <c r="H300" s="2111">
        <v>1470</v>
      </c>
      <c r="I300" s="2122">
        <v>1036.4270832208922</v>
      </c>
      <c r="J300" s="2117"/>
      <c r="K300" s="2114">
        <v>1470</v>
      </c>
      <c r="L300" s="2120">
        <v>110.07155237777387</v>
      </c>
      <c r="N300" s="2111">
        <v>1470</v>
      </c>
      <c r="O300" s="2122">
        <v>1640.9518793227687</v>
      </c>
      <c r="P300" s="2117"/>
      <c r="Q300" s="2114">
        <v>1470</v>
      </c>
      <c r="R300" s="2120">
        <v>131.98656863432407</v>
      </c>
      <c r="T300" s="2111">
        <v>1470</v>
      </c>
      <c r="U300" s="2122">
        <v>3858.8889783292361</v>
      </c>
      <c r="V300" s="2117"/>
      <c r="W300" s="2119">
        <v>1470</v>
      </c>
      <c r="X300" s="2120">
        <v>195.52342358759773</v>
      </c>
      <c r="Z300" s="2121">
        <v>1470</v>
      </c>
      <c r="AA300" s="2122">
        <v>2220.1844185266646</v>
      </c>
      <c r="AB300" s="2117"/>
      <c r="AC300" s="2119">
        <v>1470</v>
      </c>
      <c r="AD300" s="2120">
        <v>150.44643743066254</v>
      </c>
      <c r="AF300" s="2137">
        <v>1470</v>
      </c>
      <c r="AG300" s="2141">
        <f t="shared" si="8"/>
        <v>2055.7221553126533</v>
      </c>
      <c r="AH300" s="2139"/>
      <c r="AI300" s="2137">
        <v>1470</v>
      </c>
      <c r="AJ300" s="2142">
        <f t="shared" si="9"/>
        <v>144.29170770067</v>
      </c>
    </row>
    <row r="301" spans="2:36" x14ac:dyDescent="0.3">
      <c r="B301" s="2111">
        <v>1475</v>
      </c>
      <c r="C301" s="2122">
        <v>1521.0573602439192</v>
      </c>
      <c r="D301" s="2113"/>
      <c r="E301" s="2114">
        <v>1475</v>
      </c>
      <c r="F301" s="2120">
        <v>133.26251694897158</v>
      </c>
      <c r="H301" s="2111">
        <v>1475</v>
      </c>
      <c r="I301" s="2122">
        <v>1035.7579428401382</v>
      </c>
      <c r="J301" s="2117"/>
      <c r="K301" s="2114">
        <v>1475</v>
      </c>
      <c r="L301" s="2120">
        <v>109.96358056840788</v>
      </c>
      <c r="N301" s="2111">
        <v>1475</v>
      </c>
      <c r="O301" s="2122">
        <v>1643.3215725979182</v>
      </c>
      <c r="P301" s="2117"/>
      <c r="Q301" s="2114">
        <v>1475</v>
      </c>
      <c r="R301" s="2120">
        <v>134.33605018984611</v>
      </c>
      <c r="T301" s="2111">
        <v>1475</v>
      </c>
      <c r="U301" s="2122">
        <v>3855.0675663130028</v>
      </c>
      <c r="V301" s="2117"/>
      <c r="W301" s="2119">
        <v>1475</v>
      </c>
      <c r="X301" s="2120">
        <v>195.2952634113667</v>
      </c>
      <c r="Z301" s="2121">
        <v>1475</v>
      </c>
      <c r="AA301" s="2122">
        <v>2227.721581686088</v>
      </c>
      <c r="AB301" s="2117"/>
      <c r="AC301" s="2119">
        <v>1475</v>
      </c>
      <c r="AD301" s="2120">
        <v>150.52623263609573</v>
      </c>
      <c r="AF301" s="2137">
        <v>1475</v>
      </c>
      <c r="AG301" s="2141">
        <f t="shared" si="8"/>
        <v>2056.5852047362132</v>
      </c>
      <c r="AH301" s="2139"/>
      <c r="AI301" s="2137">
        <v>1475</v>
      </c>
      <c r="AJ301" s="2142">
        <f t="shared" si="9"/>
        <v>144.6767287509376</v>
      </c>
    </row>
    <row r="302" spans="2:36" x14ac:dyDescent="0.3">
      <c r="B302" s="2111">
        <v>1480</v>
      </c>
      <c r="C302" s="2122">
        <v>1519.9611045834449</v>
      </c>
      <c r="D302" s="2113"/>
      <c r="E302" s="2114">
        <v>1480</v>
      </c>
      <c r="F302" s="2120">
        <v>133.09554400072403</v>
      </c>
      <c r="H302" s="2111">
        <v>1480</v>
      </c>
      <c r="I302" s="2122">
        <v>1035.0933160873612</v>
      </c>
      <c r="J302" s="2117"/>
      <c r="K302" s="2114">
        <v>1480</v>
      </c>
      <c r="L302" s="2120">
        <v>109.85633817112726</v>
      </c>
      <c r="N302" s="2111">
        <v>1480</v>
      </c>
      <c r="O302" s="2122">
        <v>1642.7953074175355</v>
      </c>
      <c r="P302" s="2117"/>
      <c r="Q302" s="2114">
        <v>1480</v>
      </c>
      <c r="R302" s="2120">
        <v>134.18940168326245</v>
      </c>
      <c r="T302" s="2111">
        <v>1480</v>
      </c>
      <c r="U302" s="2122">
        <v>3851.2497032296696</v>
      </c>
      <c r="V302" s="2117"/>
      <c r="W302" s="2119">
        <v>1480</v>
      </c>
      <c r="X302" s="2120">
        <v>195.06822318510521</v>
      </c>
      <c r="Z302" s="2121">
        <v>1480</v>
      </c>
      <c r="AA302" s="2122">
        <v>2235.2611184245616</v>
      </c>
      <c r="AB302" s="2117"/>
      <c r="AC302" s="2119">
        <v>1480</v>
      </c>
      <c r="AD302" s="2120">
        <v>150.60690766462088</v>
      </c>
      <c r="AF302" s="2137">
        <v>1480</v>
      </c>
      <c r="AG302" s="2141">
        <f t="shared" si="8"/>
        <v>2056.8721099485147</v>
      </c>
      <c r="AH302" s="2139"/>
      <c r="AI302" s="2137">
        <v>1480</v>
      </c>
      <c r="AJ302" s="2142">
        <f t="shared" si="9"/>
        <v>144.56328294096798</v>
      </c>
    </row>
    <row r="303" spans="2:36" x14ac:dyDescent="0.3">
      <c r="B303" s="2111">
        <v>1485</v>
      </c>
      <c r="C303" s="2122">
        <v>1518.8696021135183</v>
      </c>
      <c r="D303" s="2113"/>
      <c r="E303" s="2114">
        <v>1485</v>
      </c>
      <c r="F303" s="2120">
        <v>132.92962685475649</v>
      </c>
      <c r="H303" s="2111">
        <v>1485</v>
      </c>
      <c r="I303" s="2122">
        <v>1034.4331573927716</v>
      </c>
      <c r="J303" s="2117"/>
      <c r="K303" s="2114">
        <v>1485</v>
      </c>
      <c r="L303" s="2120">
        <v>109.74981781813338</v>
      </c>
      <c r="N303" s="2111">
        <v>1485</v>
      </c>
      <c r="O303" s="2122">
        <v>1642.27258611042</v>
      </c>
      <c r="P303" s="2117"/>
      <c r="Q303" s="2114">
        <v>1485</v>
      </c>
      <c r="R303" s="2120">
        <v>134.04374070870935</v>
      </c>
      <c r="T303" s="2111">
        <v>1485</v>
      </c>
      <c r="U303" s="2122">
        <v>3847.4353532314308</v>
      </c>
      <c r="V303" s="2117"/>
      <c r="W303" s="2119">
        <v>1485</v>
      </c>
      <c r="X303" s="2120">
        <v>194.84229159618778</v>
      </c>
      <c r="Z303" s="2121">
        <v>1485</v>
      </c>
      <c r="AA303" s="2122">
        <v>2242.8030047665402</v>
      </c>
      <c r="AB303" s="2117"/>
      <c r="AC303" s="2119">
        <v>1485</v>
      </c>
      <c r="AD303" s="2120">
        <v>150.68845362913598</v>
      </c>
      <c r="AF303" s="2137">
        <v>1485</v>
      </c>
      <c r="AG303" s="2141">
        <f t="shared" si="8"/>
        <v>2057.1627407229362</v>
      </c>
      <c r="AH303" s="2139"/>
      <c r="AI303" s="2137">
        <v>1485</v>
      </c>
      <c r="AJ303" s="2142">
        <f t="shared" si="9"/>
        <v>144.45078612138462</v>
      </c>
    </row>
    <row r="304" spans="2:36" x14ac:dyDescent="0.3">
      <c r="B304" s="2111">
        <v>1490</v>
      </c>
      <c r="C304" s="2122">
        <v>1517.7828054069998</v>
      </c>
      <c r="D304" s="2113"/>
      <c r="E304" s="2114">
        <v>1490</v>
      </c>
      <c r="F304" s="2120">
        <v>132.76475488218719</v>
      </c>
      <c r="H304" s="2111">
        <v>1490</v>
      </c>
      <c r="I304" s="2122">
        <v>1033.7774217980668</v>
      </c>
      <c r="J304" s="2117"/>
      <c r="K304" s="2114">
        <v>1490</v>
      </c>
      <c r="L304" s="2120">
        <v>109.64401224052381</v>
      </c>
      <c r="N304" s="2111">
        <v>1490</v>
      </c>
      <c r="O304" s="2122">
        <v>1641.7533729999957</v>
      </c>
      <c r="P304" s="2117"/>
      <c r="Q304" s="2114">
        <v>1490</v>
      </c>
      <c r="R304" s="2120">
        <v>133.89905732458965</v>
      </c>
      <c r="T304" s="2111">
        <v>1490</v>
      </c>
      <c r="U304" s="2122">
        <v>3843.6244809516556</v>
      </c>
      <c r="V304" s="2117"/>
      <c r="W304" s="2119">
        <v>1490</v>
      </c>
      <c r="X304" s="2120">
        <v>194.61745748383521</v>
      </c>
      <c r="Z304" s="2121">
        <v>1490</v>
      </c>
      <c r="AA304" s="2122">
        <v>2250.347217058295</v>
      </c>
      <c r="AB304" s="2117"/>
      <c r="AC304" s="2119">
        <v>1490</v>
      </c>
      <c r="AD304" s="2120">
        <v>150.77086176182928</v>
      </c>
      <c r="AF304" s="2137">
        <v>1490</v>
      </c>
      <c r="AG304" s="2141">
        <f t="shared" si="8"/>
        <v>2057.4570596430026</v>
      </c>
      <c r="AH304" s="2139"/>
      <c r="AI304" s="2137">
        <v>1490</v>
      </c>
      <c r="AJ304" s="2142">
        <f t="shared" si="9"/>
        <v>144.33922873859302</v>
      </c>
    </row>
    <row r="305" spans="2:36" x14ac:dyDescent="0.3">
      <c r="B305" s="2111">
        <v>1495</v>
      </c>
      <c r="C305" s="2122">
        <v>1516.7006676676874</v>
      </c>
      <c r="D305" s="2113"/>
      <c r="E305" s="2114">
        <v>1495</v>
      </c>
      <c r="F305" s="2120">
        <v>132.60091759632647</v>
      </c>
      <c r="H305" s="2111">
        <v>1495</v>
      </c>
      <c r="I305" s="2122">
        <v>1033.1260649462095</v>
      </c>
      <c r="J305" s="2117"/>
      <c r="K305" s="2114">
        <v>1495</v>
      </c>
      <c r="L305" s="2120">
        <v>109.53891426663903</v>
      </c>
      <c r="N305" s="2111">
        <v>1495</v>
      </c>
      <c r="O305" s="2122">
        <v>1641.2376328869673</v>
      </c>
      <c r="P305" s="2117"/>
      <c r="Q305" s="2114">
        <v>1495</v>
      </c>
      <c r="R305" s="2120">
        <v>133.75534172230346</v>
      </c>
      <c r="T305" s="2111">
        <v>1495</v>
      </c>
      <c r="U305" s="2122">
        <v>3839.8170514968538</v>
      </c>
      <c r="V305" s="2117"/>
      <c r="W305" s="2119">
        <v>1495</v>
      </c>
      <c r="X305" s="2120">
        <v>194.39370983657767</v>
      </c>
      <c r="Z305" s="2121">
        <v>1495</v>
      </c>
      <c r="AA305" s="2122">
        <v>2257.8937319625406</v>
      </c>
      <c r="AB305" s="2117"/>
      <c r="AC305" s="2119">
        <v>1495</v>
      </c>
      <c r="AD305" s="2120">
        <v>150.85412341218375</v>
      </c>
      <c r="AF305" s="2137">
        <v>1495</v>
      </c>
      <c r="AG305" s="2141">
        <f t="shared" si="8"/>
        <v>2057.7550297920516</v>
      </c>
      <c r="AH305" s="2139"/>
      <c r="AI305" s="2137">
        <v>1495</v>
      </c>
      <c r="AJ305" s="2142">
        <f t="shared" si="9"/>
        <v>144.22860136680606</v>
      </c>
    </row>
    <row r="306" spans="2:36" x14ac:dyDescent="0.3">
      <c r="B306" s="2111">
        <v>1500</v>
      </c>
      <c r="C306" s="2122">
        <v>1515.6231427198388</v>
      </c>
      <c r="D306" s="2113"/>
      <c r="E306" s="2114">
        <v>1500</v>
      </c>
      <c r="F306" s="2120">
        <v>132.4381046503072</v>
      </c>
      <c r="H306" s="2111">
        <v>1500</v>
      </c>
      <c r="I306" s="2122">
        <v>1032.4790430714047</v>
      </c>
      <c r="J306" s="2117"/>
      <c r="K306" s="2114">
        <v>1500</v>
      </c>
      <c r="L306" s="2120">
        <v>109.43451682044237</v>
      </c>
      <c r="N306" s="2111">
        <v>1500</v>
      </c>
      <c r="O306" s="2122">
        <v>1640.7253310413582</v>
      </c>
      <c r="P306" s="2117"/>
      <c r="Q306" s="2114">
        <v>1500</v>
      </c>
      <c r="R306" s="2120">
        <v>133.61258422403245</v>
      </c>
      <c r="T306" s="2111">
        <v>1500</v>
      </c>
      <c r="U306" s="2122">
        <v>3836.0130304387699</v>
      </c>
      <c r="V306" s="2117"/>
      <c r="W306" s="2119">
        <v>1500</v>
      </c>
      <c r="X306" s="2120">
        <v>194.17103778976391</v>
      </c>
      <c r="Z306" s="2121">
        <v>1500</v>
      </c>
      <c r="AA306" s="2122">
        <v>2265.4425264531487</v>
      </c>
      <c r="AB306" s="2117"/>
      <c r="AC306" s="2119">
        <v>1500</v>
      </c>
      <c r="AD306" s="2120">
        <v>150.93823004502289</v>
      </c>
      <c r="AF306" s="2137">
        <v>1500</v>
      </c>
      <c r="AG306" s="2141">
        <f t="shared" si="8"/>
        <v>2058.056614744904</v>
      </c>
      <c r="AH306" s="2139"/>
      <c r="AI306" s="2137">
        <v>1500</v>
      </c>
      <c r="AJ306" s="2142">
        <f t="shared" si="9"/>
        <v>144.11889470591376</v>
      </c>
    </row>
    <row r="307" spans="2:36" x14ac:dyDescent="0.3">
      <c r="B307" s="2111">
        <v>1505</v>
      </c>
      <c r="C307" s="2122">
        <v>1534.9363236713295</v>
      </c>
      <c r="D307" s="2113"/>
      <c r="E307" s="2114">
        <v>1505</v>
      </c>
      <c r="F307" s="2120">
        <v>142.81943419920952</v>
      </c>
      <c r="H307" s="2111">
        <v>1505</v>
      </c>
      <c r="I307" s="2122">
        <v>1052.2224516627048</v>
      </c>
      <c r="J307" s="2117"/>
      <c r="K307" s="2114">
        <v>1505</v>
      </c>
      <c r="L307" s="2120">
        <v>119.873941284377</v>
      </c>
      <c r="N307" s="2111">
        <v>1505</v>
      </c>
      <c r="O307" s="2122">
        <v>1660.6025718681433</v>
      </c>
      <c r="P307" s="2117"/>
      <c r="Q307" s="2114">
        <v>1505</v>
      </c>
      <c r="R307" s="2120">
        <v>144.01390364501464</v>
      </c>
      <c r="T307" s="2111">
        <v>1505</v>
      </c>
      <c r="U307" s="2122">
        <v>3832.2123838066741</v>
      </c>
      <c r="V307" s="2117"/>
      <c r="W307" s="2119">
        <v>1505</v>
      </c>
      <c r="X307" s="2120">
        <v>193.94943062312382</v>
      </c>
      <c r="Z307" s="2121">
        <v>1505</v>
      </c>
      <c r="AA307" s="2122">
        <v>2272.9935778099921</v>
      </c>
      <c r="AB307" s="2117"/>
      <c r="AC307" s="2119">
        <v>1505</v>
      </c>
      <c r="AD307" s="2120">
        <v>151.02317323859438</v>
      </c>
      <c r="AF307" s="2137">
        <v>1505</v>
      </c>
      <c r="AG307" s="2141">
        <f t="shared" si="8"/>
        <v>2070.5934617637686</v>
      </c>
      <c r="AH307" s="2139"/>
      <c r="AI307" s="2137">
        <v>1505</v>
      </c>
      <c r="AJ307" s="2142">
        <f t="shared" si="9"/>
        <v>150.33597659806387</v>
      </c>
    </row>
    <row r="308" spans="2:36" x14ac:dyDescent="0.3">
      <c r="B308" s="2111">
        <v>1510</v>
      </c>
      <c r="C308" s="2122">
        <v>1533.8257687450875</v>
      </c>
      <c r="D308" s="2113"/>
      <c r="E308" s="2114">
        <v>1510</v>
      </c>
      <c r="F308" s="2120">
        <v>142.62372841892065</v>
      </c>
      <c r="H308" s="2111">
        <v>1510</v>
      </c>
      <c r="I308" s="2122">
        <v>1051.5418512958834</v>
      </c>
      <c r="J308" s="2117"/>
      <c r="K308" s="2114">
        <v>1510</v>
      </c>
      <c r="L308" s="2120">
        <v>119.73601301894767</v>
      </c>
      <c r="N308" s="2111">
        <v>1510</v>
      </c>
      <c r="O308" s="2122">
        <v>1660.0549247411036</v>
      </c>
      <c r="P308" s="2117"/>
      <c r="Q308" s="2114">
        <v>1510</v>
      </c>
      <c r="R308" s="2120">
        <v>143.83812281255112</v>
      </c>
      <c r="T308" s="2111">
        <v>1510</v>
      </c>
      <c r="U308" s="2122">
        <v>3828.4150780797831</v>
      </c>
      <c r="V308" s="2117"/>
      <c r="W308" s="2119">
        <v>1510</v>
      </c>
      <c r="X308" s="2120">
        <v>193.72887775837754</v>
      </c>
      <c r="Z308" s="2121">
        <v>1510</v>
      </c>
      <c r="AA308" s="2122">
        <v>2280.5468636138703</v>
      </c>
      <c r="AB308" s="2117"/>
      <c r="AC308" s="2119">
        <v>1510</v>
      </c>
      <c r="AD308" s="2120">
        <v>151.10894468269223</v>
      </c>
      <c r="AF308" s="2137">
        <v>1510</v>
      </c>
      <c r="AG308" s="2141">
        <f t="shared" si="8"/>
        <v>2070.8768972951457</v>
      </c>
      <c r="AH308" s="2139"/>
      <c r="AI308" s="2137">
        <v>1510</v>
      </c>
      <c r="AJ308" s="2142">
        <f t="shared" si="9"/>
        <v>150.20713733829785</v>
      </c>
    </row>
    <row r="309" spans="2:36" x14ac:dyDescent="0.3">
      <c r="B309" s="2111">
        <v>1515</v>
      </c>
      <c r="C309" s="2122">
        <v>1532.7199697204794</v>
      </c>
      <c r="D309" s="2113"/>
      <c r="E309" s="2114">
        <v>1515</v>
      </c>
      <c r="F309" s="2120">
        <v>142.42924718959321</v>
      </c>
      <c r="H309" s="2111">
        <v>1515</v>
      </c>
      <c r="I309" s="2122">
        <v>1050.8657360752516</v>
      </c>
      <c r="J309" s="2117"/>
      <c r="K309" s="2114">
        <v>1515</v>
      </c>
      <c r="L309" s="2120">
        <v>119.59899504688262</v>
      </c>
      <c r="N309" s="2111">
        <v>1515</v>
      </c>
      <c r="O309" s="2122">
        <v>1659.5108924465862</v>
      </c>
      <c r="P309" s="2117"/>
      <c r="Q309" s="2114">
        <v>1515</v>
      </c>
      <c r="R309" s="2120">
        <v>143.66350224960888</v>
      </c>
      <c r="T309" s="2111">
        <v>1515</v>
      </c>
      <c r="U309" s="2122">
        <v>3824.6210801798215</v>
      </c>
      <c r="V309" s="2117"/>
      <c r="W309" s="2119">
        <v>1515</v>
      </c>
      <c r="X309" s="2120">
        <v>193.50936875689231</v>
      </c>
      <c r="Z309" s="2121">
        <v>1515</v>
      </c>
      <c r="AA309" s="2122">
        <v>2288.1023617415435</v>
      </c>
      <c r="AB309" s="2117"/>
      <c r="AC309" s="2119">
        <v>1515</v>
      </c>
      <c r="AD309" s="2120">
        <v>151.19553617681626</v>
      </c>
      <c r="AF309" s="2137">
        <v>1515</v>
      </c>
      <c r="AG309" s="2141">
        <f t="shared" si="8"/>
        <v>2071.1640080327365</v>
      </c>
      <c r="AH309" s="2139"/>
      <c r="AI309" s="2137">
        <v>1515</v>
      </c>
      <c r="AJ309" s="2142">
        <f t="shared" si="9"/>
        <v>150.07932988395868</v>
      </c>
    </row>
    <row r="310" spans="2:36" x14ac:dyDescent="0.3">
      <c r="B310" s="2111">
        <v>1520</v>
      </c>
      <c r="C310" s="2122">
        <v>1531.6188800593795</v>
      </c>
      <c r="D310" s="2113"/>
      <c r="E310" s="2114">
        <v>1520</v>
      </c>
      <c r="F310" s="2120">
        <v>142.23597842684262</v>
      </c>
      <c r="H310" s="2111">
        <v>1520</v>
      </c>
      <c r="I310" s="2122">
        <v>1050.1940617601488</v>
      </c>
      <c r="J310" s="2117"/>
      <c r="K310" s="2114">
        <v>1520</v>
      </c>
      <c r="L310" s="2120">
        <v>119.46287838502384</v>
      </c>
      <c r="N310" s="2111">
        <v>1520</v>
      </c>
      <c r="O310" s="2122">
        <v>1658.9704393119</v>
      </c>
      <c r="P310" s="2117"/>
      <c r="Q310" s="2114">
        <v>1520</v>
      </c>
      <c r="R310" s="2120">
        <v>143.49003050615948</v>
      </c>
      <c r="T310" s="2111">
        <v>1520</v>
      </c>
      <c r="U310" s="2122">
        <v>3820.8303574637634</v>
      </c>
      <c r="V310" s="2117"/>
      <c r="W310" s="2119">
        <v>1520</v>
      </c>
      <c r="X310" s="2120">
        <v>193.29089331738595</v>
      </c>
      <c r="Z310" s="2121">
        <v>1520</v>
      </c>
      <c r="AA310" s="2122">
        <v>2295.6600503608688</v>
      </c>
      <c r="AB310" s="2117"/>
      <c r="AC310" s="2119">
        <v>1520</v>
      </c>
      <c r="AD310" s="2120">
        <v>151.2829396283671</v>
      </c>
      <c r="AF310" s="2137">
        <v>1520</v>
      </c>
      <c r="AG310" s="2141">
        <f t="shared" si="8"/>
        <v>2071.4547577912117</v>
      </c>
      <c r="AH310" s="2139"/>
      <c r="AI310" s="2137">
        <v>1520</v>
      </c>
      <c r="AJ310" s="2142">
        <f t="shared" si="9"/>
        <v>149.9525440527558</v>
      </c>
    </row>
    <row r="311" spans="2:36" x14ac:dyDescent="0.3">
      <c r="B311" s="2111">
        <v>1525</v>
      </c>
      <c r="C311" s="2122">
        <v>1530.5224538307634</v>
      </c>
      <c r="D311" s="2113"/>
      <c r="E311" s="2114">
        <v>1525</v>
      </c>
      <c r="F311" s="2120">
        <v>142.04391020476803</v>
      </c>
      <c r="H311" s="2111">
        <v>1525</v>
      </c>
      <c r="I311" s="2122">
        <v>1049.5267846899524</v>
      </c>
      <c r="J311" s="2117"/>
      <c r="K311" s="2114">
        <v>1525</v>
      </c>
      <c r="L311" s="2120">
        <v>119.32765416802521</v>
      </c>
      <c r="N311" s="2111">
        <v>1525</v>
      </c>
      <c r="O311" s="2122">
        <v>1658.4335301321973</v>
      </c>
      <c r="P311" s="2117"/>
      <c r="Q311" s="2114">
        <v>1525</v>
      </c>
      <c r="R311" s="2120">
        <v>143.31769628233931</v>
      </c>
      <c r="T311" s="2111">
        <v>1525</v>
      </c>
      <c r="U311" s="2122">
        <v>3817.042877716684</v>
      </c>
      <c r="V311" s="2117"/>
      <c r="W311" s="2119">
        <v>1525</v>
      </c>
      <c r="X311" s="2120">
        <v>193.07344127367526</v>
      </c>
      <c r="Z311" s="2121">
        <v>1525</v>
      </c>
      <c r="AA311" s="2122">
        <v>2303.2199079260281</v>
      </c>
      <c r="AB311" s="2117"/>
      <c r="AC311" s="2119">
        <v>1525</v>
      </c>
      <c r="AD311" s="2120">
        <v>151.37114705087885</v>
      </c>
      <c r="AF311" s="2137">
        <v>1525</v>
      </c>
      <c r="AG311" s="2141">
        <f t="shared" si="8"/>
        <v>2071.7491108591248</v>
      </c>
      <c r="AH311" s="2139"/>
      <c r="AI311" s="2137">
        <v>1525</v>
      </c>
      <c r="AJ311" s="2142">
        <f t="shared" si="9"/>
        <v>149.82676979593734</v>
      </c>
    </row>
    <row r="312" spans="2:36" x14ac:dyDescent="0.3">
      <c r="B312" s="2111">
        <v>1530</v>
      </c>
      <c r="C312" s="2122">
        <v>1529.4306457008215</v>
      </c>
      <c r="D312" s="2113"/>
      <c r="E312" s="2114">
        <v>1530</v>
      </c>
      <c r="F312" s="2120">
        <v>141.85303075336302</v>
      </c>
      <c r="H312" s="2111">
        <v>1530</v>
      </c>
      <c r="I312" s="2122">
        <v>1048.8638617745983</v>
      </c>
      <c r="J312" s="2117"/>
      <c r="K312" s="2114">
        <v>1530</v>
      </c>
      <c r="L312" s="2120">
        <v>119.1933136464268</v>
      </c>
      <c r="N312" s="2111">
        <v>1530</v>
      </c>
      <c r="O312" s="2122">
        <v>1657.9001301628173</v>
      </c>
      <c r="P312" s="2117"/>
      <c r="Q312" s="2114">
        <v>1530</v>
      </c>
      <c r="R312" s="2120">
        <v>143.14648842599519</v>
      </c>
      <c r="T312" s="2111">
        <v>1530</v>
      </c>
      <c r="U312" s="2122">
        <v>3813.2586091447697</v>
      </c>
      <c r="V312" s="2117"/>
      <c r="W312" s="2119">
        <v>1530</v>
      </c>
      <c r="X312" s="2120">
        <v>192.85700259246769</v>
      </c>
      <c r="Z312" s="2121">
        <v>1530</v>
      </c>
      <c r="AA312" s="2122">
        <v>2310.781913172847</v>
      </c>
      <c r="AB312" s="2117"/>
      <c r="AC312" s="2119">
        <v>1530</v>
      </c>
      <c r="AD312" s="2120">
        <v>151.4601505622831</v>
      </c>
      <c r="AF312" s="2137">
        <v>1530</v>
      </c>
      <c r="AG312" s="2141">
        <f t="shared" si="8"/>
        <v>2072.0470319911706</v>
      </c>
      <c r="AH312" s="2139"/>
      <c r="AI312" s="2137">
        <v>1530</v>
      </c>
      <c r="AJ312" s="2142">
        <f t="shared" si="9"/>
        <v>149.70199719610713</v>
      </c>
    </row>
    <row r="313" spans="2:36" x14ac:dyDescent="0.3">
      <c r="B313" s="2111">
        <v>1535</v>
      </c>
      <c r="C313" s="2122">
        <v>1528.3434109232735</v>
      </c>
      <c r="D313" s="2113"/>
      <c r="E313" s="2114">
        <v>1535</v>
      </c>
      <c r="F313" s="2120">
        <v>141.66332845597606</v>
      </c>
      <c r="H313" s="2111">
        <v>1535</v>
      </c>
      <c r="I313" s="2122">
        <v>1048.2052504852938</v>
      </c>
      <c r="J313" s="2117"/>
      <c r="K313" s="2114">
        <v>1535</v>
      </c>
      <c r="L313" s="2120">
        <v>119.05984818476909</v>
      </c>
      <c r="N313" s="2111">
        <v>1535</v>
      </c>
      <c r="O313" s="2122">
        <v>1657.3702051118046</v>
      </c>
      <c r="P313" s="2117"/>
      <c r="Q313" s="2114">
        <v>1535</v>
      </c>
      <c r="R313" s="2120">
        <v>142.97639593027873</v>
      </c>
      <c r="T313" s="2111">
        <v>1535</v>
      </c>
      <c r="U313" s="2122">
        <v>3809.4775203684603</v>
      </c>
      <c r="V313" s="2117"/>
      <c r="W313" s="2119">
        <v>1535</v>
      </c>
      <c r="X313" s="2120">
        <v>192.64156737119839</v>
      </c>
      <c r="Z313" s="2121">
        <v>1535</v>
      </c>
      <c r="AA313" s="2122">
        <v>2318.3460451142068</v>
      </c>
      <c r="AB313" s="2117"/>
      <c r="AC313" s="2119">
        <v>1535</v>
      </c>
      <c r="AD313" s="2120">
        <v>151.54994238320944</v>
      </c>
      <c r="AF313" s="2137">
        <v>1535</v>
      </c>
      <c r="AG313" s="2141">
        <f t="shared" si="8"/>
        <v>2072.3484864006077</v>
      </c>
      <c r="AH313" s="2139"/>
      <c r="AI313" s="2137">
        <v>1535</v>
      </c>
      <c r="AJ313" s="2142">
        <f t="shared" si="9"/>
        <v>149.57821646508634</v>
      </c>
    </row>
    <row r="314" spans="2:36" x14ac:dyDescent="0.3">
      <c r="B314" s="2111">
        <v>1540</v>
      </c>
      <c r="C314" s="2122">
        <v>1527.2607053298616</v>
      </c>
      <c r="D314" s="2113"/>
      <c r="E314" s="2114">
        <v>1540</v>
      </c>
      <c r="F314" s="2120">
        <v>141.4747918468212</v>
      </c>
      <c r="H314" s="2111">
        <v>1540</v>
      </c>
      <c r="I314" s="2122">
        <v>1047.5509088454055</v>
      </c>
      <c r="J314" s="2117"/>
      <c r="K314" s="2114">
        <v>1540</v>
      </c>
      <c r="L314" s="2120">
        <v>118.92724925974089</v>
      </c>
      <c r="N314" s="2111">
        <v>1540</v>
      </c>
      <c r="O314" s="2122">
        <v>1656.8437211325531</v>
      </c>
      <c r="P314" s="2117"/>
      <c r="Q314" s="2114">
        <v>1540</v>
      </c>
      <c r="R314" s="2120">
        <v>142.80740793128774</v>
      </c>
      <c r="T314" s="2111">
        <v>1540</v>
      </c>
      <c r="U314" s="2122">
        <v>3805.6995804157173</v>
      </c>
      <c r="V314" s="2117"/>
      <c r="W314" s="2119">
        <v>1540</v>
      </c>
      <c r="X314" s="2120">
        <v>192.42712583590713</v>
      </c>
      <c r="Z314" s="2121">
        <v>1540</v>
      </c>
      <c r="AA314" s="2122">
        <v>2325.9122830355495</v>
      </c>
      <c r="AB314" s="2117"/>
      <c r="AC314" s="2119">
        <v>1540</v>
      </c>
      <c r="AD314" s="2120">
        <v>151.64051483531824</v>
      </c>
      <c r="AF314" s="2137">
        <v>1540</v>
      </c>
      <c r="AG314" s="2141">
        <f t="shared" si="8"/>
        <v>2072.6534397518176</v>
      </c>
      <c r="AH314" s="2139"/>
      <c r="AI314" s="2137">
        <v>1540</v>
      </c>
      <c r="AJ314" s="2142">
        <f t="shared" si="9"/>
        <v>149.45541794181503</v>
      </c>
    </row>
    <row r="315" spans="2:36" x14ac:dyDescent="0.3">
      <c r="B315" s="2111">
        <v>1545</v>
      </c>
      <c r="C315" s="2122">
        <v>1526.1824853210367</v>
      </c>
      <c r="D315" s="2113"/>
      <c r="E315" s="2114">
        <v>1545</v>
      </c>
      <c r="F315" s="2120">
        <v>141.28740960853699</v>
      </c>
      <c r="H315" s="2111">
        <v>1545</v>
      </c>
      <c r="I315" s="2122">
        <v>1046.9007954215278</v>
      </c>
      <c r="J315" s="2117"/>
      <c r="K315" s="2114">
        <v>1545</v>
      </c>
      <c r="L315" s="2120">
        <v>118.79550845836521</v>
      </c>
      <c r="N315" s="2111">
        <v>1545</v>
      </c>
      <c r="O315" s="2122">
        <v>1656.320644816597</v>
      </c>
      <c r="P315" s="2117"/>
      <c r="Q315" s="2114">
        <v>1545</v>
      </c>
      <c r="R315" s="2120">
        <v>142.63951370575279</v>
      </c>
      <c r="T315" s="2111">
        <v>1545</v>
      </c>
      <c r="U315" s="2122">
        <v>3801.9247587154414</v>
      </c>
      <c r="V315" s="2117"/>
      <c r="W315" s="2119">
        <v>1545</v>
      </c>
      <c r="X315" s="2120">
        <v>192.21366833915664</v>
      </c>
      <c r="Z315" s="2121">
        <v>1545</v>
      </c>
      <c r="AA315" s="2122">
        <v>2333.4806064904687</v>
      </c>
      <c r="AB315" s="2117"/>
      <c r="AC315" s="2119">
        <v>1545</v>
      </c>
      <c r="AD315" s="2120">
        <v>151.73186033966647</v>
      </c>
      <c r="AF315" s="2137">
        <v>1545</v>
      </c>
      <c r="AG315" s="2141">
        <f t="shared" si="8"/>
        <v>2072.9618581530144</v>
      </c>
      <c r="AH315" s="2139"/>
      <c r="AI315" s="2137">
        <v>1545</v>
      </c>
      <c r="AJ315" s="2142">
        <f t="shared" si="9"/>
        <v>149.33359209029561</v>
      </c>
    </row>
    <row r="316" spans="2:36" x14ac:dyDescent="0.3">
      <c r="B316" s="2111">
        <v>1550</v>
      </c>
      <c r="C316" s="2122">
        <v>1525.1087078568166</v>
      </c>
      <c r="D316" s="2113"/>
      <c r="E316" s="2114">
        <v>1550</v>
      </c>
      <c r="F316" s="2120">
        <v>141.10117056979226</v>
      </c>
      <c r="H316" s="2111">
        <v>1550</v>
      </c>
      <c r="I316" s="2122">
        <v>1046.2548693147228</v>
      </c>
      <c r="J316" s="2117"/>
      <c r="K316" s="2114">
        <v>1550</v>
      </c>
      <c r="L316" s="2120">
        <v>118.66461747621942</v>
      </c>
      <c r="N316" s="2111">
        <v>1550</v>
      </c>
      <c r="O316" s="2122">
        <v>1655.8009431865505</v>
      </c>
      <c r="P316" s="2117"/>
      <c r="Q316" s="2114">
        <v>1550</v>
      </c>
      <c r="R316" s="2120">
        <v>142.47270266876973</v>
      </c>
      <c r="T316" s="2111">
        <v>1550</v>
      </c>
      <c r="U316" s="2122">
        <v>3798.1530250909964</v>
      </c>
      <c r="V316" s="2117"/>
      <c r="W316" s="2119">
        <v>1550</v>
      </c>
      <c r="X316" s="2120">
        <v>192.00118535799405</v>
      </c>
      <c r="Z316" s="2121">
        <v>1550</v>
      </c>
      <c r="AA316" s="2122">
        <v>2341.0509952963821</v>
      </c>
      <c r="AB316" s="2117"/>
      <c r="AC316" s="2119">
        <v>1550</v>
      </c>
      <c r="AD316" s="2120">
        <v>151.82397141510293</v>
      </c>
      <c r="AF316" s="2137">
        <v>1550</v>
      </c>
      <c r="AG316" s="2141">
        <f t="shared" si="8"/>
        <v>2073.2737081490936</v>
      </c>
      <c r="AH316" s="2139"/>
      <c r="AI316" s="2137">
        <v>1550</v>
      </c>
      <c r="AJ316" s="2142">
        <f t="shared" si="9"/>
        <v>149.21272949757568</v>
      </c>
    </row>
    <row r="317" spans="2:36" x14ac:dyDescent="0.3">
      <c r="B317" s="2111">
        <v>1555</v>
      </c>
      <c r="C317" s="2122">
        <v>1524.0393304478241</v>
      </c>
      <c r="D317" s="2113"/>
      <c r="E317" s="2114">
        <v>1555</v>
      </c>
      <c r="F317" s="2120">
        <v>140.91606370293894</v>
      </c>
      <c r="H317" s="2111">
        <v>1555</v>
      </c>
      <c r="I317" s="2122">
        <v>1045.6130901519275</v>
      </c>
      <c r="J317" s="2117"/>
      <c r="K317" s="2114">
        <v>1555</v>
      </c>
      <c r="L317" s="2120">
        <v>118.53456811569056</v>
      </c>
      <c r="N317" s="2111">
        <v>1555</v>
      </c>
      <c r="O317" s="2122">
        <v>1655.2845836891727</v>
      </c>
      <c r="P317" s="2117"/>
      <c r="Q317" s="2114">
        <v>1555</v>
      </c>
      <c r="R317" s="2120">
        <v>142.30696437157457</v>
      </c>
      <c r="T317" s="2111">
        <v>1555</v>
      </c>
      <c r="U317" s="2122">
        <v>3794.3843497538633</v>
      </c>
      <c r="V317" s="2117"/>
      <c r="W317" s="2119">
        <v>1555</v>
      </c>
      <c r="X317" s="2120">
        <v>191.78966749194686</v>
      </c>
      <c r="Z317" s="2121">
        <v>1555</v>
      </c>
      <c r="AA317" s="2122">
        <v>2348.6234295302884</v>
      </c>
      <c r="AB317" s="2117"/>
      <c r="AC317" s="2119">
        <v>1555</v>
      </c>
      <c r="AD317" s="2120">
        <v>151.91684067669757</v>
      </c>
      <c r="AF317" s="2137">
        <v>1555</v>
      </c>
      <c r="AG317" s="2141">
        <f t="shared" si="8"/>
        <v>2073.5889567146151</v>
      </c>
      <c r="AH317" s="2139"/>
      <c r="AI317" s="2137">
        <v>1555</v>
      </c>
      <c r="AJ317" s="2142">
        <f t="shared" si="9"/>
        <v>149.0928208717697</v>
      </c>
    </row>
    <row r="318" spans="2:36" x14ac:dyDescent="0.3">
      <c r="B318" s="2111">
        <v>1560</v>
      </c>
      <c r="C318" s="2122">
        <v>1522.9743111464995</v>
      </c>
      <c r="D318" s="2113"/>
      <c r="E318" s="2114">
        <v>1560</v>
      </c>
      <c r="F318" s="2120">
        <v>140.73207812170887</v>
      </c>
      <c r="H318" s="2111">
        <v>1560</v>
      </c>
      <c r="I318" s="2122">
        <v>1044.9754180775326</v>
      </c>
      <c r="J318" s="2117"/>
      <c r="K318" s="2114">
        <v>1560</v>
      </c>
      <c r="L318" s="2120">
        <v>118.40535228426306</v>
      </c>
      <c r="N318" s="2111">
        <v>1560</v>
      </c>
      <c r="O318" s="2122">
        <v>1654.771534188573</v>
      </c>
      <c r="P318" s="2117"/>
      <c r="Q318" s="2114">
        <v>1560</v>
      </c>
      <c r="R318" s="2120">
        <v>142.1422884993612</v>
      </c>
      <c r="T318" s="2111">
        <v>1560</v>
      </c>
      <c r="U318" s="2122">
        <v>3790.6187032974412</v>
      </c>
      <c r="V318" s="2117"/>
      <c r="W318" s="2119">
        <v>1560</v>
      </c>
      <c r="X318" s="2120">
        <v>191.57910546106194</v>
      </c>
      <c r="Z318" s="2121">
        <v>1560</v>
      </c>
      <c r="AA318" s="2122">
        <v>2356.1978895246111</v>
      </c>
      <c r="AB318" s="2117"/>
      <c r="AC318" s="2119">
        <v>1560</v>
      </c>
      <c r="AD318" s="2120">
        <v>152.01046083419905</v>
      </c>
      <c r="AF318" s="2137">
        <v>1560</v>
      </c>
      <c r="AG318" s="2141">
        <f t="shared" si="8"/>
        <v>2073.9075712469316</v>
      </c>
      <c r="AH318" s="2139"/>
      <c r="AI318" s="2137">
        <v>1560</v>
      </c>
      <c r="AJ318" s="2142">
        <f t="shared" si="9"/>
        <v>148.97385704011884</v>
      </c>
    </row>
    <row r="319" spans="2:36" x14ac:dyDescent="0.3">
      <c r="B319" s="2111">
        <v>1565</v>
      </c>
      <c r="C319" s="2122">
        <v>1521.913608538475</v>
      </c>
      <c r="D319" s="2113"/>
      <c r="E319" s="2114">
        <v>1565</v>
      </c>
      <c r="F319" s="2120">
        <v>140.54920307895537</v>
      </c>
      <c r="H319" s="2111">
        <v>1565</v>
      </c>
      <c r="I319" s="2122">
        <v>1044.3418137451122</v>
      </c>
      <c r="J319" s="2117"/>
      <c r="K319" s="2114">
        <v>1565</v>
      </c>
      <c r="L319" s="2120">
        <v>118.2769619928401</v>
      </c>
      <c r="N319" s="2111">
        <v>1565</v>
      </c>
      <c r="O319" s="2122">
        <v>1654.2617629595431</v>
      </c>
      <c r="P319" s="2117"/>
      <c r="Q319" s="2114">
        <v>1565</v>
      </c>
      <c r="R319" s="2120">
        <v>141.97866486914293</v>
      </c>
      <c r="T319" s="2111">
        <v>1565</v>
      </c>
      <c r="U319" s="2122">
        <v>3786.8560566909218</v>
      </c>
      <c r="V319" s="2117"/>
      <c r="W319" s="2119">
        <v>1565</v>
      </c>
      <c r="X319" s="2120">
        <v>191.36949010398067</v>
      </c>
      <c r="Z319" s="2121">
        <v>1565</v>
      </c>
      <c r="AA319" s="2122">
        <v>2363.7743558631182</v>
      </c>
      <c r="AB319" s="2117"/>
      <c r="AC319" s="2119">
        <v>1565</v>
      </c>
      <c r="AD319" s="2120">
        <v>152.10482469052201</v>
      </c>
      <c r="AF319" s="2137">
        <v>1565</v>
      </c>
      <c r="AG319" s="2141">
        <f t="shared" si="8"/>
        <v>2074.2295195594343</v>
      </c>
      <c r="AH319" s="2139"/>
      <c r="AI319" s="2137">
        <v>1565</v>
      </c>
      <c r="AJ319" s="2142">
        <f t="shared" si="9"/>
        <v>148.85582894708821</v>
      </c>
    </row>
    <row r="320" spans="2:36" x14ac:dyDescent="0.3">
      <c r="B320" s="2111">
        <v>1570</v>
      </c>
      <c r="C320" s="2122">
        <v>1520.857181734116</v>
      </c>
      <c r="D320" s="2113"/>
      <c r="E320" s="2114">
        <v>1570</v>
      </c>
      <c r="F320" s="2120">
        <v>140.36742796443824</v>
      </c>
      <c r="H320" s="2111">
        <v>1570</v>
      </c>
      <c r="I320" s="2122">
        <v>1043.7122383093226</v>
      </c>
      <c r="J320" s="2117"/>
      <c r="K320" s="2114">
        <v>1570</v>
      </c>
      <c r="L320" s="2120">
        <v>118.14938935409683</v>
      </c>
      <c r="N320" s="2111">
        <v>1570</v>
      </c>
      <c r="O320" s="2122">
        <v>1653.7552386810164</v>
      </c>
      <c r="P320" s="2117"/>
      <c r="Q320" s="2114">
        <v>1570</v>
      </c>
      <c r="R320" s="2120">
        <v>141.81608342765199</v>
      </c>
      <c r="T320" s="2111">
        <v>1570</v>
      </c>
      <c r="U320" s="2122">
        <v>3783.0963812733162</v>
      </c>
      <c r="V320" s="2117"/>
      <c r="W320" s="2119">
        <v>1570</v>
      </c>
      <c r="X320" s="2120">
        <v>191.16081237604814</v>
      </c>
      <c r="Z320" s="2121">
        <v>1570</v>
      </c>
      <c r="AA320" s="2122">
        <v>2371.3528093769128</v>
      </c>
      <c r="AB320" s="2117"/>
      <c r="AC320" s="2119">
        <v>1570</v>
      </c>
      <c r="AD320" s="2120">
        <v>152.19992514026367</v>
      </c>
      <c r="AF320" s="2137">
        <v>1570</v>
      </c>
      <c r="AG320" s="2141">
        <f t="shared" si="8"/>
        <v>2074.5547698749369</v>
      </c>
      <c r="AH320" s="2139"/>
      <c r="AI320" s="2137">
        <v>1570</v>
      </c>
      <c r="AJ320" s="2142">
        <f t="shared" si="9"/>
        <v>148.73872765249979</v>
      </c>
    </row>
    <row r="321" spans="2:36" x14ac:dyDescent="0.3">
      <c r="B321" s="2111">
        <v>1575</v>
      </c>
      <c r="C321" s="2122">
        <v>1519.8049903602259</v>
      </c>
      <c r="D321" s="2113"/>
      <c r="E321" s="2114">
        <v>1575</v>
      </c>
      <c r="F321" s="2120">
        <v>140.18674230265034</v>
      </c>
      <c r="H321" s="2111">
        <v>1575</v>
      </c>
      <c r="I321" s="2122">
        <v>1043.0866534179463</v>
      </c>
      <c r="J321" s="2117"/>
      <c r="K321" s="2114">
        <v>1575</v>
      </c>
      <c r="L321" s="2120">
        <v>118.0226265808648</v>
      </c>
      <c r="N321" s="2111">
        <v>1575</v>
      </c>
      <c r="O321" s="2122">
        <v>1653.2519304296552</v>
      </c>
      <c r="P321" s="2117"/>
      <c r="Q321" s="2114">
        <v>1575</v>
      </c>
      <c r="R321" s="2120">
        <v>141.65453424928182</v>
      </c>
      <c r="T321" s="2111">
        <v>1575</v>
      </c>
      <c r="U321" s="2122">
        <v>3779.3396487475907</v>
      </c>
      <c r="V321" s="2117"/>
      <c r="W321" s="2119">
        <v>1575</v>
      </c>
      <c r="X321" s="2120">
        <v>190.95306334746329</v>
      </c>
      <c r="Z321" s="2121">
        <v>1575</v>
      </c>
      <c r="AA321" s="2122">
        <v>2378.9332311405187</v>
      </c>
      <c r="AB321" s="2117"/>
      <c r="AC321" s="2119">
        <v>1575</v>
      </c>
      <c r="AD321" s="2120">
        <v>152.29575516824852</v>
      </c>
      <c r="AF321" s="2137">
        <v>1575</v>
      </c>
      <c r="AG321" s="2141">
        <f t="shared" si="8"/>
        <v>2074.8832908191871</v>
      </c>
      <c r="AH321" s="2139"/>
      <c r="AI321" s="2137">
        <v>1575</v>
      </c>
      <c r="AJ321" s="2142">
        <f t="shared" si="9"/>
        <v>148.62254432970175</v>
      </c>
    </row>
    <row r="322" spans="2:36" x14ac:dyDescent="0.3">
      <c r="B322" s="2111">
        <v>1580</v>
      </c>
      <c r="C322" s="2122">
        <v>1518.7569945519042</v>
      </c>
      <c r="D322" s="2113"/>
      <c r="E322" s="2114">
        <v>1580</v>
      </c>
      <c r="F322" s="2120">
        <v>140.00713575068636</v>
      </c>
      <c r="H322" s="2111">
        <v>1580</v>
      </c>
      <c r="I322" s="2122">
        <v>1042.4650212040949</v>
      </c>
      <c r="J322" s="2117"/>
      <c r="K322" s="2114">
        <v>1580</v>
      </c>
      <c r="L322" s="2120">
        <v>117.89666598454734</v>
      </c>
      <c r="N322" s="2111">
        <v>1580</v>
      </c>
      <c r="O322" s="2122">
        <v>1652.7518076735557</v>
      </c>
      <c r="P322" s="2117"/>
      <c r="Q322" s="2114">
        <v>1580</v>
      </c>
      <c r="R322" s="2120">
        <v>141.49400753406576</v>
      </c>
      <c r="T322" s="2111">
        <v>1580</v>
      </c>
      <c r="U322" s="2122">
        <v>3775.5858311748948</v>
      </c>
      <c r="V322" s="2117"/>
      <c r="W322" s="2119">
        <v>1580</v>
      </c>
      <c r="X322" s="2120">
        <v>190.74623420146014</v>
      </c>
      <c r="Z322" s="2121">
        <v>1580</v>
      </c>
      <c r="AA322" s="2122">
        <v>2386.5156024680177</v>
      </c>
      <c r="AB322" s="2117"/>
      <c r="AC322" s="2119">
        <v>1580</v>
      </c>
      <c r="AD322" s="2120">
        <v>152.39230784810084</v>
      </c>
      <c r="AF322" s="2137">
        <v>1580</v>
      </c>
      <c r="AG322" s="2141">
        <f t="shared" si="8"/>
        <v>2075.2150514144932</v>
      </c>
      <c r="AH322" s="2139"/>
      <c r="AI322" s="2137">
        <v>1580</v>
      </c>
      <c r="AJ322" s="2142">
        <f t="shared" si="9"/>
        <v>148.50727026377209</v>
      </c>
    </row>
    <row r="323" spans="2:36" x14ac:dyDescent="0.3">
      <c r="B323" s="2111">
        <v>1585</v>
      </c>
      <c r="C323" s="2122">
        <v>1517.7131549445585</v>
      </c>
      <c r="D323" s="2113"/>
      <c r="E323" s="2114">
        <v>1585</v>
      </c>
      <c r="F323" s="2120">
        <v>139.82859809615019</v>
      </c>
      <c r="H323" s="2111">
        <v>1585</v>
      </c>
      <c r="I323" s="2122">
        <v>1041.8473042785513</v>
      </c>
      <c r="J323" s="2117"/>
      <c r="K323" s="2114">
        <v>1585</v>
      </c>
      <c r="L323" s="2120">
        <v>117.77149997356484</v>
      </c>
      <c r="N323" s="2111">
        <v>1585</v>
      </c>
      <c r="O323" s="2122">
        <v>1652.2548402660748</v>
      </c>
      <c r="P323" s="2117"/>
      <c r="Q323" s="2114">
        <v>1585</v>
      </c>
      <c r="R323" s="2120">
        <v>141.33449360569659</v>
      </c>
      <c r="T323" s="2111">
        <v>1585</v>
      </c>
      <c r="U323" s="2122">
        <v>3771.8349009689246</v>
      </c>
      <c r="V323" s="2117"/>
      <c r="W323" s="2119">
        <v>1585</v>
      </c>
      <c r="X323" s="2120">
        <v>190.54031623252502</v>
      </c>
      <c r="Z323" s="2121">
        <v>1585</v>
      </c>
      <c r="AA323" s="2122">
        <v>2394.0999049092802</v>
      </c>
      <c r="AB323" s="2117"/>
      <c r="AC323" s="2119">
        <v>1585</v>
      </c>
      <c r="AD323" s="2120">
        <v>152.48957634084394</v>
      </c>
      <c r="AF323" s="2137">
        <v>1585</v>
      </c>
      <c r="AG323" s="2141">
        <f t="shared" si="8"/>
        <v>2075.5500210734781</v>
      </c>
      <c r="AH323" s="2139"/>
      <c r="AI323" s="2137">
        <v>1585</v>
      </c>
      <c r="AJ323" s="2142">
        <f t="shared" si="9"/>
        <v>148.39289684975611</v>
      </c>
    </row>
    <row r="324" spans="2:36" x14ac:dyDescent="0.3">
      <c r="B324" s="2111">
        <v>1590</v>
      </c>
      <c r="C324" s="2122">
        <v>1516.673432666071</v>
      </c>
      <c r="D324" s="2113"/>
      <c r="E324" s="2114">
        <v>1590</v>
      </c>
      <c r="F324" s="2120">
        <v>139.65111925510394</v>
      </c>
      <c r="H324" s="2111">
        <v>1590</v>
      </c>
      <c r="I324" s="2122">
        <v>1041.233465722265</v>
      </c>
      <c r="J324" s="2117"/>
      <c r="K324" s="2114">
        <v>1590</v>
      </c>
      <c r="L324" s="2120">
        <v>117.64712105182925</v>
      </c>
      <c r="N324" s="2111">
        <v>1590</v>
      </c>
      <c r="O324" s="2122">
        <v>1651.7609984397732</v>
      </c>
      <c r="P324" s="2117"/>
      <c r="Q324" s="2114">
        <v>1590</v>
      </c>
      <c r="R324" s="2120">
        <v>141.17598290958134</v>
      </c>
      <c r="T324" s="2111">
        <v>1590</v>
      </c>
      <c r="U324" s="2122">
        <v>3768.0868308903709</v>
      </c>
      <c r="V324" s="2117"/>
      <c r="W324" s="2119">
        <v>1590</v>
      </c>
      <c r="X324" s="2120">
        <v>190.33530084464817</v>
      </c>
      <c r="Z324" s="2121">
        <v>1590</v>
      </c>
      <c r="AA324" s="2122">
        <v>2401.6861202462524</v>
      </c>
      <c r="AB324" s="2117"/>
      <c r="AC324" s="2119">
        <v>1590</v>
      </c>
      <c r="AD324" s="2120">
        <v>152.58755389352618</v>
      </c>
      <c r="AF324" s="2137">
        <v>1590</v>
      </c>
      <c r="AG324" s="2141">
        <f t="shared" si="8"/>
        <v>2075.8881695929463</v>
      </c>
      <c r="AH324" s="2139"/>
      <c r="AI324" s="2137">
        <v>1590</v>
      </c>
      <c r="AJ324" s="2142">
        <f t="shared" si="9"/>
        <v>148.27941559093776</v>
      </c>
    </row>
    <row r="325" spans="2:36" x14ac:dyDescent="0.3">
      <c r="B325" s="2111">
        <v>1595</v>
      </c>
      <c r="C325" s="2122">
        <v>1515.6377893291074</v>
      </c>
      <c r="D325" s="2113"/>
      <c r="E325" s="2114">
        <v>1595</v>
      </c>
      <c r="F325" s="2120">
        <v>139.47468927005403</v>
      </c>
      <c r="H325" s="2111">
        <v>1595</v>
      </c>
      <c r="I325" s="2122">
        <v>1040.6234690789813</v>
      </c>
      <c r="J325" s="2117"/>
      <c r="K325" s="2114">
        <v>1595</v>
      </c>
      <c r="L325" s="2120">
        <v>117.52352181724757</v>
      </c>
      <c r="N325" s="2111">
        <v>1595</v>
      </c>
      <c r="O325" s="2122">
        <v>1651.2702528004709</v>
      </c>
      <c r="P325" s="2117"/>
      <c r="Q325" s="2114">
        <v>1595</v>
      </c>
      <c r="R325" s="2120">
        <v>141.01846601093376</v>
      </c>
      <c r="T325" s="2111">
        <v>1595</v>
      </c>
      <c r="U325" s="2122">
        <v>3764.3415940414866</v>
      </c>
      <c r="V325" s="2117"/>
      <c r="W325" s="2119">
        <v>1595</v>
      </c>
      <c r="X325" s="2120">
        <v>190.13117954960643</v>
      </c>
      <c r="Z325" s="2121">
        <v>1595</v>
      </c>
      <c r="AA325" s="2122">
        <v>2409.2742304893172</v>
      </c>
      <c r="AB325" s="2117"/>
      <c r="AC325" s="2119">
        <v>1595</v>
      </c>
      <c r="AD325" s="2120">
        <v>152.68623383787235</v>
      </c>
      <c r="AF325" s="2137">
        <v>1595</v>
      </c>
      <c r="AG325" s="2141">
        <f t="shared" si="8"/>
        <v>2076.2294671478726</v>
      </c>
      <c r="AH325" s="2139"/>
      <c r="AI325" s="2137">
        <v>1595</v>
      </c>
      <c r="AJ325" s="2142">
        <f t="shared" si="9"/>
        <v>148.16681809714282</v>
      </c>
    </row>
    <row r="326" spans="2:36" x14ac:dyDescent="0.3">
      <c r="B326" s="2111">
        <v>1600</v>
      </c>
      <c r="C326" s="2122">
        <v>1514.6061870235667</v>
      </c>
      <c r="D326" s="2113"/>
      <c r="E326" s="2114">
        <v>1600</v>
      </c>
      <c r="F326" s="2120">
        <v>139.29929830797531</v>
      </c>
      <c r="H326" s="2111">
        <v>1600</v>
      </c>
      <c r="I326" s="2122">
        <v>1040.017278348012</v>
      </c>
      <c r="J326" s="2117"/>
      <c r="K326" s="2114">
        <v>1600</v>
      </c>
      <c r="L326" s="2120">
        <v>117.40069496025234</v>
      </c>
      <c r="N326" s="2111">
        <v>1600</v>
      </c>
      <c r="O326" s="2122">
        <v>1650.7825743214128</v>
      </c>
      <c r="P326" s="2117"/>
      <c r="Q326" s="2114">
        <v>1600</v>
      </c>
      <c r="R326" s="2120">
        <v>140.8619335929028</v>
      </c>
      <c r="T326" s="2111">
        <v>1600</v>
      </c>
      <c r="U326" s="2122">
        <v>3760.5991638607384</v>
      </c>
      <c r="V326" s="2117"/>
      <c r="W326" s="2119">
        <v>1600</v>
      </c>
      <c r="X326" s="2120">
        <v>189.92794396527938</v>
      </c>
      <c r="Z326" s="2121">
        <v>1600</v>
      </c>
      <c r="AA326" s="2122">
        <v>2416.8642178737323</v>
      </c>
      <c r="AB326" s="2117"/>
      <c r="AC326" s="2119">
        <v>1600</v>
      </c>
      <c r="AD326" s="2120">
        <v>152.78560958896011</v>
      </c>
      <c r="AF326" s="2137">
        <v>1600</v>
      </c>
      <c r="AG326" s="2141">
        <f t="shared" si="8"/>
        <v>2076.5738842854926</v>
      </c>
      <c r="AH326" s="2139"/>
      <c r="AI326" s="2137">
        <v>1600</v>
      </c>
      <c r="AJ326" s="2142">
        <f t="shared" si="9"/>
        <v>148.05509608307401</v>
      </c>
    </row>
    <row r="327" spans="2:36" x14ac:dyDescent="0.3">
      <c r="B327" s="2111">
        <v>1605</v>
      </c>
      <c r="C327" s="2122">
        <v>1513.5785883091849</v>
      </c>
      <c r="D327" s="2113"/>
      <c r="E327" s="2114">
        <v>1605</v>
      </c>
      <c r="F327" s="2120">
        <v>139.12493665837283</v>
      </c>
      <c r="H327" s="2111">
        <v>1605</v>
      </c>
      <c r="I327" s="2122">
        <v>1039.4148579771427</v>
      </c>
      <c r="J327" s="2117"/>
      <c r="K327" s="2114">
        <v>1605</v>
      </c>
      <c r="L327" s="2120">
        <v>117.27863326236158</v>
      </c>
      <c r="N327" s="2111">
        <v>1605</v>
      </c>
      <c r="O327" s="2122">
        <v>1650.2979343375516</v>
      </c>
      <c r="P327" s="2117"/>
      <c r="Q327" s="2114">
        <v>1605</v>
      </c>
      <c r="R327" s="2120">
        <v>140.70637645473496</v>
      </c>
      <c r="T327" s="2111">
        <v>1605</v>
      </c>
      <c r="U327" s="2122">
        <v>3756.859514117582</v>
      </c>
      <c r="V327" s="2117"/>
      <c r="W327" s="2119">
        <v>1605</v>
      </c>
      <c r="X327" s="2120">
        <v>189.72558581399659</v>
      </c>
      <c r="Z327" s="2121">
        <v>1605</v>
      </c>
      <c r="AA327" s="2122">
        <v>2424.456064856116</v>
      </c>
      <c r="AB327" s="2117"/>
      <c r="AC327" s="2119">
        <v>1605</v>
      </c>
      <c r="AD327" s="2120">
        <v>152.88567464392312</v>
      </c>
      <c r="AF327" s="2137">
        <v>1605</v>
      </c>
      <c r="AG327" s="2141">
        <f t="shared" si="8"/>
        <v>2076.9213919195154</v>
      </c>
      <c r="AH327" s="2139"/>
      <c r="AI327" s="2137">
        <v>1605</v>
      </c>
      <c r="AJ327" s="2142">
        <f t="shared" si="9"/>
        <v>147.94424136667783</v>
      </c>
    </row>
    <row r="328" spans="2:36" x14ac:dyDescent="0.3">
      <c r="B328" s="2111">
        <v>1610</v>
      </c>
      <c r="C328" s="2122">
        <v>1512.5549562082606</v>
      </c>
      <c r="D328" s="2113"/>
      <c r="E328" s="2114">
        <v>1610</v>
      </c>
      <c r="F328" s="2120">
        <v>138.95159473137889</v>
      </c>
      <c r="H328" s="2111">
        <v>1610</v>
      </c>
      <c r="I328" s="2122">
        <v>1038.8161728556684</v>
      </c>
      <c r="J328" s="2117"/>
      <c r="K328" s="2114">
        <v>1610</v>
      </c>
      <c r="L328" s="2120">
        <v>117.15732959476406</v>
      </c>
      <c r="N328" s="2111">
        <v>1610</v>
      </c>
      <c r="O328" s="2122">
        <v>1649.8163045399272</v>
      </c>
      <c r="P328" s="2117"/>
      <c r="Q328" s="2114">
        <v>1610</v>
      </c>
      <c r="R328" s="2120">
        <v>140.55178550997204</v>
      </c>
      <c r="T328" s="2111">
        <v>1610</v>
      </c>
      <c r="U328" s="2122">
        <v>3753.1226189073268</v>
      </c>
      <c r="V328" s="2117"/>
      <c r="W328" s="2119">
        <v>1610</v>
      </c>
      <c r="X328" s="2120">
        <v>189.52409692091649</v>
      </c>
      <c r="Z328" s="2121">
        <v>1610</v>
      </c>
      <c r="AA328" s="2122">
        <v>2432.0497541110276</v>
      </c>
      <c r="AB328" s="2117"/>
      <c r="AC328" s="2119">
        <v>1610</v>
      </c>
      <c r="AD328" s="2120">
        <v>152.98642258067579</v>
      </c>
      <c r="AF328" s="2137">
        <v>1610</v>
      </c>
      <c r="AG328" s="2141">
        <f t="shared" ref="AG328:AG391" si="10">AVERAGE(C328,I328,O328,U328,AA328)</f>
        <v>2077.2719613244421</v>
      </c>
      <c r="AH328" s="2139"/>
      <c r="AI328" s="2137">
        <v>1610</v>
      </c>
      <c r="AJ328" s="2142">
        <f t="shared" ref="AJ328:AJ391" si="11">AVERAGE(F328,L328,R328,X328,AD328)</f>
        <v>147.83424586754148</v>
      </c>
    </row>
    <row r="329" spans="2:36" x14ac:dyDescent="0.3">
      <c r="B329" s="2111">
        <v>1615</v>
      </c>
      <c r="C329" s="2122">
        <v>1511.535254198523</v>
      </c>
      <c r="D329" s="2113"/>
      <c r="E329" s="2114">
        <v>1615</v>
      </c>
      <c r="F329" s="2120">
        <v>138.77926305588559</v>
      </c>
      <c r="H329" s="2111">
        <v>1615</v>
      </c>
      <c r="I329" s="2122">
        <v>1038.2211883075609</v>
      </c>
      <c r="J329" s="2117"/>
      <c r="K329" s="2114">
        <v>1615</v>
      </c>
      <c r="L329" s="2120">
        <v>117.03677691693031</v>
      </c>
      <c r="N329" s="2111">
        <v>1615</v>
      </c>
      <c r="O329" s="2122">
        <v>1649.3376569701513</v>
      </c>
      <c r="P329" s="2117"/>
      <c r="Q329" s="2114">
        <v>1615</v>
      </c>
      <c r="R329" s="2120">
        <v>140.39815178468112</v>
      </c>
      <c r="T329" s="2111">
        <v>1615</v>
      </c>
      <c r="U329" s="2122">
        <v>3749.388452646072</v>
      </c>
      <c r="V329" s="2117"/>
      <c r="W329" s="2119">
        <v>1615</v>
      </c>
      <c r="X329" s="2120">
        <v>189.3234692124332</v>
      </c>
      <c r="Z329" s="2121">
        <v>1615</v>
      </c>
      <c r="AA329" s="2122">
        <v>2439.6452685275735</v>
      </c>
      <c r="AB329" s="2117"/>
      <c r="AC329" s="2119">
        <v>1615</v>
      </c>
      <c r="AD329" s="2120">
        <v>153.08784705666227</v>
      </c>
      <c r="AF329" s="2137">
        <v>1615</v>
      </c>
      <c r="AG329" s="2141">
        <f t="shared" si="10"/>
        <v>2077.6255641299758</v>
      </c>
      <c r="AH329" s="2139"/>
      <c r="AI329" s="2137">
        <v>1615</v>
      </c>
      <c r="AJ329" s="2142">
        <f t="shared" si="11"/>
        <v>147.72510160531851</v>
      </c>
    </row>
    <row r="330" spans="2:36" x14ac:dyDescent="0.3">
      <c r="B330" s="2111">
        <v>1620</v>
      </c>
      <c r="C330" s="2122">
        <v>1510.5194462061302</v>
      </c>
      <c r="D330" s="2113"/>
      <c r="E330" s="2114">
        <v>1620</v>
      </c>
      <c r="F330" s="2120">
        <v>138.60793227771228</v>
      </c>
      <c r="H330" s="2111">
        <v>1620</v>
      </c>
      <c r="I330" s="2122">
        <v>1037.6298700847622</v>
      </c>
      <c r="J330" s="2117"/>
      <c r="K330" s="2114">
        <v>1620</v>
      </c>
      <c r="L330" s="2120">
        <v>116.91696827525161</v>
      </c>
      <c r="N330" s="2111">
        <v>1620</v>
      </c>
      <c r="O330" s="2122">
        <v>1648.8619640150034</v>
      </c>
      <c r="P330" s="2117"/>
      <c r="Q330" s="2114">
        <v>1620</v>
      </c>
      <c r="R330" s="2120">
        <v>140.24546641571908</v>
      </c>
      <c r="T330" s="2111">
        <v>1620</v>
      </c>
      <c r="U330" s="2122">
        <v>3745.6569900657678</v>
      </c>
      <c r="V330" s="2117"/>
      <c r="W330" s="2119">
        <v>1620</v>
      </c>
      <c r="X330" s="2120">
        <v>189.12369471461511</v>
      </c>
      <c r="Z330" s="2121">
        <v>1620</v>
      </c>
      <c r="AA330" s="2122">
        <v>2447.2425912061099</v>
      </c>
      <c r="AB330" s="2117"/>
      <c r="AC330" s="2119">
        <v>1620</v>
      </c>
      <c r="AD330" s="2120">
        <v>153.18994180763073</v>
      </c>
      <c r="AF330" s="2137">
        <v>1620</v>
      </c>
      <c r="AG330" s="2141">
        <f t="shared" si="10"/>
        <v>2077.9821723155546</v>
      </c>
      <c r="AH330" s="2139"/>
      <c r="AI330" s="2137">
        <v>1620</v>
      </c>
      <c r="AJ330" s="2142">
        <f t="shared" si="11"/>
        <v>147.61680069818576</v>
      </c>
    </row>
    <row r="331" spans="2:36" x14ac:dyDescent="0.3">
      <c r="B331" s="2111">
        <v>1625</v>
      </c>
      <c r="C331" s="2122">
        <v>1509.5074965988015</v>
      </c>
      <c r="D331" s="2113"/>
      <c r="E331" s="2114">
        <v>1625</v>
      </c>
      <c r="F331" s="2120">
        <v>138.43759315780682</v>
      </c>
      <c r="H331" s="2111">
        <v>1625</v>
      </c>
      <c r="I331" s="2122">
        <v>1037.0421843606032</v>
      </c>
      <c r="J331" s="2117"/>
      <c r="K331" s="2114">
        <v>1625</v>
      </c>
      <c r="L331" s="2120">
        <v>116.79789680170202</v>
      </c>
      <c r="N331" s="2111">
        <v>1625</v>
      </c>
      <c r="O331" s="2122">
        <v>1648.389198401117</v>
      </c>
      <c r="P331" s="2117"/>
      <c r="Q331" s="2114">
        <v>1625</v>
      </c>
      <c r="R331" s="2120">
        <v>140.09372064902777</v>
      </c>
      <c r="T331" s="2111">
        <v>1625</v>
      </c>
      <c r="U331" s="2122">
        <v>3741.9282062093625</v>
      </c>
      <c r="V331" s="2117"/>
      <c r="W331" s="2119">
        <v>1625</v>
      </c>
      <c r="X331" s="2120">
        <v>188.92476555167178</v>
      </c>
      <c r="Z331" s="2121">
        <v>1625</v>
      </c>
      <c r="AA331" s="2122">
        <v>2454.841705454985</v>
      </c>
      <c r="AB331" s="2117"/>
      <c r="AC331" s="2119">
        <v>1625</v>
      </c>
      <c r="AD331" s="2120">
        <v>153.29270064642725</v>
      </c>
      <c r="AF331" s="2137">
        <v>1625</v>
      </c>
      <c r="AG331" s="2141">
        <f t="shared" si="10"/>
        <v>2078.3417582049738</v>
      </c>
      <c r="AH331" s="2139"/>
      <c r="AI331" s="2137">
        <v>1625</v>
      </c>
      <c r="AJ331" s="2142">
        <f t="shared" si="11"/>
        <v>147.50933536132712</v>
      </c>
    </row>
    <row r="332" spans="2:36" x14ac:dyDescent="0.3">
      <c r="B332" s="2111">
        <v>1630</v>
      </c>
      <c r="C332" s="2122">
        <v>1508.4993701790659</v>
      </c>
      <c r="D332" s="2113"/>
      <c r="E332" s="2114">
        <v>1630</v>
      </c>
      <c r="F332" s="2120">
        <v>138.26823657047976</v>
      </c>
      <c r="H332" s="2111">
        <v>1630</v>
      </c>
      <c r="I332" s="2122">
        <v>1036.4580977233397</v>
      </c>
      <c r="J332" s="2117"/>
      <c r="K332" s="2114">
        <v>1630</v>
      </c>
      <c r="L332" s="2120">
        <v>116.67955571252544</v>
      </c>
      <c r="N332" s="2111">
        <v>1630</v>
      </c>
      <c r="O332" s="2122">
        <v>1647.9193331897714</v>
      </c>
      <c r="P332" s="2117"/>
      <c r="Q332" s="2114">
        <v>1630</v>
      </c>
      <c r="R332" s="2120">
        <v>139.94290583796038</v>
      </c>
      <c r="T332" s="2111">
        <v>1630</v>
      </c>
      <c r="U332" s="2122">
        <v>3738.2020764260242</v>
      </c>
      <c r="V332" s="2117"/>
      <c r="W332" s="2119">
        <v>1630</v>
      </c>
      <c r="X332" s="2120">
        <v>188.72667394444787</v>
      </c>
      <c r="Z332" s="2121">
        <v>1630</v>
      </c>
      <c r="AA332" s="2122">
        <v>2462.4425947873578</v>
      </c>
      <c r="AB332" s="2117"/>
      <c r="AC332" s="2119">
        <v>1630</v>
      </c>
      <c r="AD332" s="2120">
        <v>153.3961174618143</v>
      </c>
      <c r="AF332" s="2137">
        <v>1630</v>
      </c>
      <c r="AG332" s="2141">
        <f t="shared" si="10"/>
        <v>2078.7042944611117</v>
      </c>
      <c r="AH332" s="2139"/>
      <c r="AI332" s="2137">
        <v>1630</v>
      </c>
      <c r="AJ332" s="2142">
        <f t="shared" si="11"/>
        <v>147.40269790544554</v>
      </c>
    </row>
    <row r="333" spans="2:36" x14ac:dyDescent="0.3">
      <c r="B333" s="2111">
        <v>1635</v>
      </c>
      <c r="C333" s="2122">
        <v>1507.4950321776391</v>
      </c>
      <c r="D333" s="2113"/>
      <c r="E333" s="2114">
        <v>1635</v>
      </c>
      <c r="F333" s="2120">
        <v>138.09985350167065</v>
      </c>
      <c r="H333" s="2111">
        <v>1635</v>
      </c>
      <c r="I333" s="2122">
        <v>1035.8775771698104</v>
      </c>
      <c r="J333" s="2117"/>
      <c r="K333" s="2114">
        <v>1635</v>
      </c>
      <c r="L333" s="2120">
        <v>116.56193830694811</v>
      </c>
      <c r="N333" s="2111">
        <v>1635</v>
      </c>
      <c r="O333" s="2122">
        <v>1647.4523417717664</v>
      </c>
      <c r="P333" s="2117"/>
      <c r="Q333" s="2114">
        <v>1635</v>
      </c>
      <c r="R333" s="2120">
        <v>139.79301344163954</v>
      </c>
      <c r="T333" s="2111">
        <v>1635</v>
      </c>
      <c r="U333" s="2122">
        <v>3734.4785763664586</v>
      </c>
      <c r="V333" s="2117"/>
      <c r="W333" s="2119">
        <v>1635</v>
      </c>
      <c r="X333" s="2120">
        <v>188.52941220894607</v>
      </c>
      <c r="Z333" s="2121">
        <v>1635</v>
      </c>
      <c r="AA333" s="2122">
        <v>2470.0452429180605</v>
      </c>
      <c r="AB333" s="2117"/>
      <c r="AC333" s="2119">
        <v>1635</v>
      </c>
      <c r="AD333" s="2120">
        <v>153.50018621730945</v>
      </c>
      <c r="AF333" s="2137">
        <v>1635</v>
      </c>
      <c r="AG333" s="2141">
        <f t="shared" si="10"/>
        <v>2079.0697540807473</v>
      </c>
      <c r="AH333" s="2139"/>
      <c r="AI333" s="2137">
        <v>1635</v>
      </c>
      <c r="AJ333" s="2142">
        <f t="shared" si="11"/>
        <v>147.29688073530275</v>
      </c>
    </row>
    <row r="334" spans="2:36" x14ac:dyDescent="0.3">
      <c r="B334" s="2111">
        <v>1640</v>
      </c>
      <c r="C334" s="2122">
        <v>1506.4944482469259</v>
      </c>
      <c r="D334" s="2113"/>
      <c r="E334" s="2114">
        <v>1640</v>
      </c>
      <c r="F334" s="2120">
        <v>137.93243504724666</v>
      </c>
      <c r="H334" s="2111">
        <v>1640</v>
      </c>
      <c r="I334" s="2122">
        <v>1035.3005900992098</v>
      </c>
      <c r="J334" s="2117"/>
      <c r="K334" s="2114">
        <v>1640</v>
      </c>
      <c r="L334" s="2120">
        <v>116.44503796591253</v>
      </c>
      <c r="N334" s="2111">
        <v>1640</v>
      </c>
      <c r="O334" s="2122">
        <v>1646.9881978624076</v>
      </c>
      <c r="P334" s="2117"/>
      <c r="Q334" s="2114">
        <v>1640</v>
      </c>
      <c r="R334" s="2120">
        <v>139.64403502334488</v>
      </c>
      <c r="T334" s="2111">
        <v>1640</v>
      </c>
      <c r="U334" s="2122">
        <v>3730.7576819783098</v>
      </c>
      <c r="V334" s="2117"/>
      <c r="W334" s="2119">
        <v>1640</v>
      </c>
      <c r="X334" s="2120">
        <v>188.33297275487561</v>
      </c>
      <c r="Z334" s="2121">
        <v>1640</v>
      </c>
      <c r="AA334" s="2122">
        <v>2477.6496337605167</v>
      </c>
      <c r="AB334" s="2117"/>
      <c r="AC334" s="2119">
        <v>1640</v>
      </c>
      <c r="AD334" s="2120">
        <v>153.60490095004565</v>
      </c>
      <c r="AF334" s="2137">
        <v>1640</v>
      </c>
      <c r="AG334" s="2141">
        <f t="shared" si="10"/>
        <v>2079.4381103894739</v>
      </c>
      <c r="AH334" s="2139"/>
      <c r="AI334" s="2137">
        <v>1640</v>
      </c>
      <c r="AJ334" s="2142">
        <f t="shared" si="11"/>
        <v>147.19187634828509</v>
      </c>
    </row>
    <row r="335" spans="2:36" x14ac:dyDescent="0.3">
      <c r="B335" s="2111">
        <v>1645</v>
      </c>
      <c r="C335" s="2122">
        <v>1505.4975844546311</v>
      </c>
      <c r="D335" s="2113"/>
      <c r="E335" s="2114">
        <v>1645</v>
      </c>
      <c r="F335" s="2120">
        <v>137.76597241133186</v>
      </c>
      <c r="H335" s="2111">
        <v>1645</v>
      </c>
      <c r="I335" s="2122">
        <v>1034.7271043069757</v>
      </c>
      <c r="J335" s="2117"/>
      <c r="K335" s="2114">
        <v>1645</v>
      </c>
      <c r="L335" s="2120">
        <v>116.32884815083622</v>
      </c>
      <c r="N335" s="2111">
        <v>1645</v>
      </c>
      <c r="O335" s="2122">
        <v>1646.5268754965707</v>
      </c>
      <c r="P335" s="2117"/>
      <c r="Q335" s="2114">
        <v>1645</v>
      </c>
      <c r="R335" s="2120">
        <v>139.49596224893045</v>
      </c>
      <c r="T335" s="2111">
        <v>1645</v>
      </c>
      <c r="U335" s="2122">
        <v>3727.0393695016596</v>
      </c>
      <c r="V335" s="2117"/>
      <c r="W335" s="2119">
        <v>1645</v>
      </c>
      <c r="X335" s="2120">
        <v>188.13734808423027</v>
      </c>
      <c r="Z335" s="2121">
        <v>1645</v>
      </c>
      <c r="AA335" s="2122">
        <v>2485.2557514237433</v>
      </c>
      <c r="AB335" s="2117"/>
      <c r="AC335" s="2119">
        <v>1645</v>
      </c>
      <c r="AD335" s="2120">
        <v>153.71025576965329</v>
      </c>
      <c r="AF335" s="2137">
        <v>1645</v>
      </c>
      <c r="AG335" s="2141">
        <f t="shared" si="10"/>
        <v>2079.809337036716</v>
      </c>
      <c r="AH335" s="2139"/>
      <c r="AI335" s="2137">
        <v>1645</v>
      </c>
      <c r="AJ335" s="2142">
        <f t="shared" si="11"/>
        <v>147.08767733299641</v>
      </c>
    </row>
    <row r="336" spans="2:36" x14ac:dyDescent="0.3">
      <c r="B336" s="2111">
        <v>1650</v>
      </c>
      <c r="C336" s="2122">
        <v>1504.5044072774963</v>
      </c>
      <c r="D336" s="2113"/>
      <c r="E336" s="2114">
        <v>1650</v>
      </c>
      <c r="F336" s="2120">
        <v>137.60045690466737</v>
      </c>
      <c r="H336" s="2111">
        <v>1650</v>
      </c>
      <c r="I336" s="2122">
        <v>1034.1570879787853</v>
      </c>
      <c r="J336" s="2117"/>
      <c r="K336" s="2114">
        <v>1650</v>
      </c>
      <c r="L336" s="2120">
        <v>116.21336240239243</v>
      </c>
      <c r="N336" s="2111">
        <v>1650</v>
      </c>
      <c r="O336" s="2122">
        <v>1646.0683490238609</v>
      </c>
      <c r="P336" s="2117"/>
      <c r="Q336" s="2114">
        <v>1650</v>
      </c>
      <c r="R336" s="2120">
        <v>139.34878688527019</v>
      </c>
      <c r="T336" s="2111">
        <v>1650</v>
      </c>
      <c r="U336" s="2122">
        <v>3723.3236154645842</v>
      </c>
      <c r="V336" s="2117"/>
      <c r="W336" s="2119">
        <v>1650</v>
      </c>
      <c r="X336" s="2120">
        <v>187.94253078988763</v>
      </c>
      <c r="Z336" s="2121">
        <v>1650</v>
      </c>
      <c r="AA336" s="2122">
        <v>2492.8635802093686</v>
      </c>
      <c r="AB336" s="2117"/>
      <c r="AC336" s="2119">
        <v>1650</v>
      </c>
      <c r="AD336" s="2120">
        <v>153.8162448571606</v>
      </c>
      <c r="AF336" s="2137">
        <v>1650</v>
      </c>
      <c r="AG336" s="2141">
        <f t="shared" si="10"/>
        <v>2080.183407990819</v>
      </c>
      <c r="AH336" s="2139"/>
      <c r="AI336" s="2137">
        <v>1650</v>
      </c>
      <c r="AJ336" s="2142">
        <f t="shared" si="11"/>
        <v>146.98427636787565</v>
      </c>
    </row>
    <row r="337" spans="2:36" x14ac:dyDescent="0.3">
      <c r="B337" s="2111">
        <v>1655</v>
      </c>
      <c r="C337" s="2122">
        <v>1503.514883595142</v>
      </c>
      <c r="D337" s="2113"/>
      <c r="E337" s="2114">
        <v>1655</v>
      </c>
      <c r="F337" s="2120">
        <v>137.435879943</v>
      </c>
      <c r="H337" s="2111">
        <v>1655</v>
      </c>
      <c r="I337" s="2122">
        <v>1033.5905096846614</v>
      </c>
      <c r="J337" s="2117"/>
      <c r="K337" s="2114">
        <v>1655</v>
      </c>
      <c r="L337" s="2120">
        <v>116.09857433931268</v>
      </c>
      <c r="N337" s="2111">
        <v>1655</v>
      </c>
      <c r="O337" s="2122">
        <v>1645.6125931038557</v>
      </c>
      <c r="P337" s="2117"/>
      <c r="Q337" s="2114">
        <v>1655</v>
      </c>
      <c r="R337" s="2120">
        <v>139.20250079873179</v>
      </c>
      <c r="T337" s="2111">
        <v>1655</v>
      </c>
      <c r="U337" s="2122">
        <v>3719.6103966788114</v>
      </c>
      <c r="V337" s="2117"/>
      <c r="W337" s="2119">
        <v>1655</v>
      </c>
      <c r="X337" s="2120">
        <v>187.74851355423806</v>
      </c>
      <c r="Z337" s="2121">
        <v>1655</v>
      </c>
      <c r="AA337" s="2122">
        <v>2500.4731046087309</v>
      </c>
      <c r="AB337" s="2117"/>
      <c r="AC337" s="2119">
        <v>1655</v>
      </c>
      <c r="AD337" s="2120">
        <v>153.92286246391598</v>
      </c>
      <c r="AF337" s="2137">
        <v>1655</v>
      </c>
      <c r="AG337" s="2141">
        <f t="shared" si="10"/>
        <v>2080.5602975342399</v>
      </c>
      <c r="AH337" s="2139"/>
      <c r="AI337" s="2137">
        <v>1655</v>
      </c>
      <c r="AJ337" s="2142">
        <f t="shared" si="11"/>
        <v>146.8816662198397</v>
      </c>
    </row>
    <row r="338" spans="2:36" x14ac:dyDescent="0.3">
      <c r="B338" s="2111">
        <v>1660</v>
      </c>
      <c r="C338" s="2122">
        <v>1502.5289806840226</v>
      </c>
      <c r="D338" s="2113"/>
      <c r="E338" s="2114">
        <v>1660</v>
      </c>
      <c r="F338" s="2120">
        <v>137.27223304550128</v>
      </c>
      <c r="H338" s="2111">
        <v>1660</v>
      </c>
      <c r="I338" s="2122">
        <v>1033.0273383731865</v>
      </c>
      <c r="J338" s="2117"/>
      <c r="K338" s="2114">
        <v>1660</v>
      </c>
      <c r="L338" s="2120">
        <v>115.98447765721085</v>
      </c>
      <c r="N338" s="2111">
        <v>1660</v>
      </c>
      <c r="O338" s="2122">
        <v>1645.1595827014407</v>
      </c>
      <c r="P338" s="2117"/>
      <c r="Q338" s="2114">
        <v>1660</v>
      </c>
      <c r="R338" s="2120">
        <v>139.05709595367847</v>
      </c>
      <c r="T338" s="2111">
        <v>1660</v>
      </c>
      <c r="U338" s="2122">
        <v>3715.8996902354402</v>
      </c>
      <c r="V338" s="2117"/>
      <c r="W338" s="2119">
        <v>1660</v>
      </c>
      <c r="X338" s="2120">
        <v>187.55528914783474</v>
      </c>
      <c r="Z338" s="2121">
        <v>1660</v>
      </c>
      <c r="AA338" s="2122">
        <v>2508.0843093000162</v>
      </c>
      <c r="AB338" s="2117"/>
      <c r="AC338" s="2119">
        <v>1660</v>
      </c>
      <c r="AD338" s="2120">
        <v>154.0301029105282</v>
      </c>
      <c r="AF338" s="2137">
        <v>1660</v>
      </c>
      <c r="AG338" s="2141">
        <f t="shared" si="10"/>
        <v>2080.9399802588214</v>
      </c>
      <c r="AH338" s="2139"/>
      <c r="AI338" s="2137">
        <v>1660</v>
      </c>
      <c r="AJ338" s="2142">
        <f t="shared" si="11"/>
        <v>146.77983974295071</v>
      </c>
    </row>
    <row r="339" spans="2:36" x14ac:dyDescent="0.3">
      <c r="B339" s="2111">
        <v>1665</v>
      </c>
      <c r="C339" s="2122">
        <v>1501.5466662114939</v>
      </c>
      <c r="D339" s="2113"/>
      <c r="E339" s="2114">
        <v>1665</v>
      </c>
      <c r="F339" s="2120">
        <v>137.10950783321505</v>
      </c>
      <c r="H339" s="2111">
        <v>1665</v>
      </c>
      <c r="I339" s="2122">
        <v>1032.4675433658188</v>
      </c>
      <c r="J339" s="2117"/>
      <c r="K339" s="2114">
        <v>1665</v>
      </c>
      <c r="L339" s="2120">
        <v>115.87106612742967</v>
      </c>
      <c r="N339" s="2111">
        <v>1665</v>
      </c>
      <c r="O339" s="2122">
        <v>1644.7092930822232</v>
      </c>
      <c r="P339" s="2117"/>
      <c r="Q339" s="2114">
        <v>1665</v>
      </c>
      <c r="R339" s="2120">
        <v>138.9125644109977</v>
      </c>
      <c r="T339" s="2111">
        <v>1665</v>
      </c>
      <c r="U339" s="2122">
        <v>3712.1914735007567</v>
      </c>
      <c r="V339" s="2117"/>
      <c r="W339" s="2119">
        <v>1665</v>
      </c>
      <c r="X339" s="2120">
        <v>187.36285042807253</v>
      </c>
      <c r="Z339" s="2121">
        <v>1665</v>
      </c>
      <c r="AA339" s="2122">
        <v>2515.6971791454598</v>
      </c>
      <c r="AB339" s="2117"/>
      <c r="AC339" s="2119">
        <v>1665</v>
      </c>
      <c r="AD339" s="2120">
        <v>154.13796058582801</v>
      </c>
      <c r="AF339" s="2137">
        <v>1665</v>
      </c>
      <c r="AG339" s="2141">
        <f t="shared" si="10"/>
        <v>2081.3224310611504</v>
      </c>
      <c r="AH339" s="2139"/>
      <c r="AI339" s="2137">
        <v>1665</v>
      </c>
      <c r="AJ339" s="2142">
        <f t="shared" si="11"/>
        <v>146.67878987710861</v>
      </c>
    </row>
    <row r="340" spans="2:36" x14ac:dyDescent="0.3">
      <c r="B340" s="2111">
        <v>1670</v>
      </c>
      <c r="C340" s="2122">
        <v>1500.5679082299851</v>
      </c>
      <c r="D340" s="2113"/>
      <c r="E340" s="2114">
        <v>1670</v>
      </c>
      <c r="F340" s="2120">
        <v>136.94769602753152</v>
      </c>
      <c r="H340" s="2111">
        <v>1670</v>
      </c>
      <c r="I340" s="2122">
        <v>1031.9110943513142</v>
      </c>
      <c r="J340" s="2117"/>
      <c r="K340" s="2114">
        <v>1670</v>
      </c>
      <c r="L340" s="2120">
        <v>115.75833359590628</v>
      </c>
      <c r="N340" s="2111">
        <v>1670</v>
      </c>
      <c r="O340" s="2122">
        <v>1644.2616998080314</v>
      </c>
      <c r="P340" s="2117"/>
      <c r="Q340" s="2114">
        <v>1670</v>
      </c>
      <c r="R340" s="2120">
        <v>138.76889832665654</v>
      </c>
      <c r="T340" s="2111">
        <v>1670</v>
      </c>
      <c r="U340" s="2122">
        <v>3708.4857241121126</v>
      </c>
      <c r="V340" s="2117"/>
      <c r="W340" s="2119">
        <v>1670</v>
      </c>
      <c r="X340" s="2120">
        <v>187.17119033788575</v>
      </c>
      <c r="Z340" s="2121">
        <v>1670</v>
      </c>
      <c r="AA340" s="2122">
        <v>2523.3116991885918</v>
      </c>
      <c r="AB340" s="2117"/>
      <c r="AC340" s="2119">
        <v>1670</v>
      </c>
      <c r="AD340" s="2120">
        <v>154.24642994584471</v>
      </c>
      <c r="AF340" s="2137">
        <v>1670</v>
      </c>
      <c r="AG340" s="2141">
        <f t="shared" si="10"/>
        <v>2081.7076251380067</v>
      </c>
      <c r="AH340" s="2139"/>
      <c r="AI340" s="2137">
        <v>1670</v>
      </c>
      <c r="AJ340" s="2142">
        <f t="shared" si="11"/>
        <v>146.57850964676499</v>
      </c>
    </row>
    <row r="341" spans="2:36" x14ac:dyDescent="0.3">
      <c r="B341" s="2111">
        <v>1675</v>
      </c>
      <c r="C341" s="2122">
        <v>1499.5926751712695</v>
      </c>
      <c r="D341" s="2113"/>
      <c r="E341" s="2114">
        <v>1675</v>
      </c>
      <c r="F341" s="2120">
        <v>136.78678944869003</v>
      </c>
      <c r="H341" s="2111">
        <v>1675</v>
      </c>
      <c r="I341" s="2122">
        <v>1031.3579613802403</v>
      </c>
      <c r="J341" s="2117"/>
      <c r="K341" s="2114">
        <v>1675</v>
      </c>
      <c r="L341" s="2120">
        <v>115.64627398205944</v>
      </c>
      <c r="N341" s="2111">
        <v>1675</v>
      </c>
      <c r="O341" s="2122">
        <v>1643.8167787324919</v>
      </c>
      <c r="P341" s="2117"/>
      <c r="Q341" s="2114">
        <v>1675</v>
      </c>
      <c r="R341" s="2120">
        <v>138.6260899502816</v>
      </c>
      <c r="T341" s="2111">
        <v>1675</v>
      </c>
      <c r="U341" s="2122">
        <v>3704.7824199738652</v>
      </c>
      <c r="V341" s="2117"/>
      <c r="W341" s="2119">
        <v>1675</v>
      </c>
      <c r="X341" s="2120">
        <v>186.98030190447182</v>
      </c>
      <c r="Z341" s="2121">
        <v>1675</v>
      </c>
      <c r="AA341" s="2122">
        <v>2530.9278546515184</v>
      </c>
      <c r="AB341" s="2117"/>
      <c r="AC341" s="2119">
        <v>1675</v>
      </c>
      <c r="AD341" s="2120">
        <v>154.35550551280517</v>
      </c>
      <c r="AF341" s="2137">
        <v>1675</v>
      </c>
      <c r="AG341" s="2141">
        <f t="shared" si="10"/>
        <v>2082.095537981877</v>
      </c>
      <c r="AH341" s="2139"/>
      <c r="AI341" s="2137">
        <v>1675</v>
      </c>
      <c r="AJ341" s="2142">
        <f t="shared" si="11"/>
        <v>146.4789921596616</v>
      </c>
    </row>
    <row r="342" spans="2:36" x14ac:dyDescent="0.3">
      <c r="B342" s="2111">
        <v>1680</v>
      </c>
      <c r="C342" s="2122">
        <v>1498.6209358408444</v>
      </c>
      <c r="D342" s="2113"/>
      <c r="E342" s="2114">
        <v>1680</v>
      </c>
      <c r="F342" s="2120">
        <v>136.62678001430814</v>
      </c>
      <c r="H342" s="2111">
        <v>1680</v>
      </c>
      <c r="I342" s="2122">
        <v>1030.8081148595986</v>
      </c>
      <c r="J342" s="2117"/>
      <c r="K342" s="2114">
        <v>1680</v>
      </c>
      <c r="L342" s="2120">
        <v>115.53488127769552</v>
      </c>
      <c r="N342" s="2111">
        <v>1680</v>
      </c>
      <c r="O342" s="2122">
        <v>1643.374505996688</v>
      </c>
      <c r="P342" s="2117"/>
      <c r="Q342" s="2114">
        <v>1680</v>
      </c>
      <c r="R342" s="2120">
        <v>138.48413162376596</v>
      </c>
      <c r="T342" s="2111">
        <v>1680</v>
      </c>
      <c r="U342" s="2122">
        <v>3701.0815392534259</v>
      </c>
      <c r="V342" s="2117"/>
      <c r="W342" s="2119">
        <v>1680</v>
      </c>
      <c r="X342" s="2120">
        <v>186.79017823803869</v>
      </c>
      <c r="Z342" s="2121">
        <v>1680</v>
      </c>
      <c r="AA342" s="2122">
        <v>2538.545630932279</v>
      </c>
      <c r="AB342" s="2117"/>
      <c r="AC342" s="2119">
        <v>1680</v>
      </c>
      <c r="AD342" s="2120">
        <v>154.46518187414702</v>
      </c>
      <c r="AF342" s="2137">
        <v>1680</v>
      </c>
      <c r="AG342" s="2141">
        <f t="shared" si="10"/>
        <v>2082.486145376567</v>
      </c>
      <c r="AH342" s="2139"/>
      <c r="AI342" s="2137">
        <v>1680</v>
      </c>
      <c r="AJ342" s="2142">
        <f t="shared" si="11"/>
        <v>146.38023060559107</v>
      </c>
    </row>
    <row r="343" spans="2:36" x14ac:dyDescent="0.3">
      <c r="B343" s="2111">
        <v>1685</v>
      </c>
      <c r="C343" s="2122">
        <v>1497.6526594124045</v>
      </c>
      <c r="D343" s="2113"/>
      <c r="E343" s="2114">
        <v>1685</v>
      </c>
      <c r="F343" s="2120">
        <v>136.46765973793643</v>
      </c>
      <c r="H343" s="2111">
        <v>1685</v>
      </c>
      <c r="I343" s="2122">
        <v>1030.2615255475323</v>
      </c>
      <c r="J343" s="2117"/>
      <c r="K343" s="2114">
        <v>1685</v>
      </c>
      <c r="L343" s="2120">
        <v>115.42414954593458</v>
      </c>
      <c r="N343" s="2111">
        <v>1685</v>
      </c>
      <c r="O343" s="2122">
        <v>1642.9348580248927</v>
      </c>
      <c r="P343" s="2117"/>
      <c r="Q343" s="2114">
        <v>1685</v>
      </c>
      <c r="R343" s="2120">
        <v>138.34301577990018</v>
      </c>
      <c r="T343" s="2111">
        <v>1685</v>
      </c>
      <c r="U343" s="2122">
        <v>3697.3830603773381</v>
      </c>
      <c r="V343" s="2117"/>
      <c r="W343" s="2119">
        <v>1685</v>
      </c>
      <c r="X343" s="2120">
        <v>186.60081253057109</v>
      </c>
      <c r="Z343" s="2121">
        <v>1685</v>
      </c>
      <c r="AA343" s="2122">
        <v>2546.165013602224</v>
      </c>
      <c r="AB343" s="2117"/>
      <c r="AC343" s="2119">
        <v>1685</v>
      </c>
      <c r="AD343" s="2120">
        <v>154.57545368155235</v>
      </c>
      <c r="AF343" s="2137">
        <v>1685</v>
      </c>
      <c r="AG343" s="2141">
        <f t="shared" si="10"/>
        <v>2082.8794233928784</v>
      </c>
      <c r="AH343" s="2139"/>
      <c r="AI343" s="2137">
        <v>1685</v>
      </c>
      <c r="AJ343" s="2142">
        <f t="shared" si="11"/>
        <v>146.28221825517889</v>
      </c>
    </row>
    <row r="344" spans="2:36" x14ac:dyDescent="0.3">
      <c r="B344" s="2111">
        <v>1690</v>
      </c>
      <c r="C344" s="2122">
        <v>1496.6878154224266</v>
      </c>
      <c r="D344" s="2113"/>
      <c r="E344" s="2114">
        <v>1690</v>
      </c>
      <c r="F344" s="2120">
        <v>136.30942072764012</v>
      </c>
      <c r="H344" s="2111">
        <v>1690</v>
      </c>
      <c r="I344" s="2122">
        <v>1029.7181645481405</v>
      </c>
      <c r="J344" s="2117"/>
      <c r="K344" s="2114">
        <v>1690</v>
      </c>
      <c r="L344" s="2120">
        <v>115.31407292015639</v>
      </c>
      <c r="N344" s="2111">
        <v>1690</v>
      </c>
      <c r="O344" s="2122">
        <v>1642.4978115203885</v>
      </c>
      <c r="P344" s="2117"/>
      <c r="Q344" s="2114">
        <v>1690</v>
      </c>
      <c r="R344" s="2120">
        <v>138.20273494102773</v>
      </c>
      <c r="T344" s="2111">
        <v>1690</v>
      </c>
      <c r="U344" s="2122">
        <v>3693.686962027462</v>
      </c>
      <c r="V344" s="2117"/>
      <c r="W344" s="2119">
        <v>1690</v>
      </c>
      <c r="X344" s="2120">
        <v>186.41219805462336</v>
      </c>
      <c r="Z344" s="2121">
        <v>1690</v>
      </c>
      <c r="AA344" s="2122">
        <v>2553.7859884034697</v>
      </c>
      <c r="AB344" s="2117"/>
      <c r="AC344" s="2119">
        <v>1690</v>
      </c>
      <c r="AD344" s="2120">
        <v>154.68631564999703</v>
      </c>
      <c r="AF344" s="2137">
        <v>1690</v>
      </c>
      <c r="AG344" s="2141">
        <f t="shared" si="10"/>
        <v>2083.2753483843776</v>
      </c>
      <c r="AH344" s="2139"/>
      <c r="AI344" s="2137">
        <v>1690</v>
      </c>
      <c r="AJ344" s="2142">
        <f t="shared" si="11"/>
        <v>146.18494845868892</v>
      </c>
    </row>
    <row r="345" spans="2:36" x14ac:dyDescent="0.3">
      <c r="B345" s="2111">
        <v>1695</v>
      </c>
      <c r="C345" s="2122">
        <v>1495.7263737648248</v>
      </c>
      <c r="D345" s="2113"/>
      <c r="E345" s="2114">
        <v>1695</v>
      </c>
      <c r="F345" s="2120">
        <v>136.15205518460436</v>
      </c>
      <c r="H345" s="2111">
        <v>1695</v>
      </c>
      <c r="I345" s="2122">
        <v>1029.1780033063678</v>
      </c>
      <c r="J345" s="2117"/>
      <c r="K345" s="2114">
        <v>1695</v>
      </c>
      <c r="L345" s="2120">
        <v>115.20464560296257</v>
      </c>
      <c r="N345" s="2111">
        <v>1695</v>
      </c>
      <c r="O345" s="2122">
        <v>1642.0633434613383</v>
      </c>
      <c r="P345" s="2117"/>
      <c r="Q345" s="2114">
        <v>1695</v>
      </c>
      <c r="R345" s="2120">
        <v>138.06328171772401</v>
      </c>
      <c r="T345" s="2111">
        <v>1695</v>
      </c>
      <c r="U345" s="2122">
        <v>3689.9932231371918</v>
      </c>
      <c r="V345" s="2117"/>
      <c r="W345" s="2119">
        <v>1695</v>
      </c>
      <c r="X345" s="2120">
        <v>186.2243281621281</v>
      </c>
      <c r="Z345" s="2121">
        <v>1695</v>
      </c>
      <c r="AA345" s="2122">
        <v>2561.4085412463519</v>
      </c>
      <c r="AB345" s="2117"/>
      <c r="AC345" s="2119">
        <v>1695</v>
      </c>
      <c r="AD345" s="2120">
        <v>154.7977625568171</v>
      </c>
      <c r="AF345" s="2137">
        <v>1695</v>
      </c>
      <c r="AG345" s="2141">
        <f t="shared" si="10"/>
        <v>2083.6738969832149</v>
      </c>
      <c r="AH345" s="2139"/>
      <c r="AI345" s="2137">
        <v>1695</v>
      </c>
      <c r="AJ345" s="2142">
        <f t="shared" si="11"/>
        <v>146.08841464484723</v>
      </c>
    </row>
    <row r="346" spans="2:36" x14ac:dyDescent="0.3">
      <c r="B346" s="2111">
        <v>1700</v>
      </c>
      <c r="C346" s="2122">
        <v>1494.7683046857262</v>
      </c>
      <c r="D346" s="2113"/>
      <c r="E346" s="2114">
        <v>1700</v>
      </c>
      <c r="F346" s="2120">
        <v>135.99555540176479</v>
      </c>
      <c r="H346" s="2111">
        <v>1700</v>
      </c>
      <c r="I346" s="2122">
        <v>1028.6410136029981</v>
      </c>
      <c r="J346" s="2117"/>
      <c r="K346" s="2114">
        <v>1700</v>
      </c>
      <c r="L346" s="2120">
        <v>115.09586186515963</v>
      </c>
      <c r="N346" s="2111">
        <v>1700</v>
      </c>
      <c r="O346" s="2122">
        <v>1641.6314310967518</v>
      </c>
      <c r="P346" s="2117"/>
      <c r="Q346" s="2114">
        <v>1700</v>
      </c>
      <c r="R346" s="2120">
        <v>137.92464880749847</v>
      </c>
      <c r="T346" s="2111">
        <v>1700</v>
      </c>
      <c r="U346" s="2122">
        <v>3686.3018228877618</v>
      </c>
      <c r="V346" s="2117"/>
      <c r="W346" s="2119">
        <v>1700</v>
      </c>
      <c r="X346" s="2120">
        <v>186.03719628323179</v>
      </c>
      <c r="Z346" s="2121">
        <v>1700</v>
      </c>
      <c r="AA346" s="2122">
        <v>2569.0326582069729</v>
      </c>
      <c r="AB346" s="2117"/>
      <c r="AC346" s="2119">
        <v>1700</v>
      </c>
      <c r="AD346" s="2120">
        <v>154.90978924079121</v>
      </c>
      <c r="AF346" s="2137">
        <v>1700</v>
      </c>
      <c r="AG346" s="2141">
        <f t="shared" si="10"/>
        <v>2084.0750460960421</v>
      </c>
      <c r="AH346" s="2139"/>
      <c r="AI346" s="2137">
        <v>1700</v>
      </c>
      <c r="AJ346" s="2142">
        <f t="shared" si="11"/>
        <v>145.99261031968916</v>
      </c>
    </row>
    <row r="347" spans="2:36" x14ac:dyDescent="0.3">
      <c r="B347" s="2111">
        <v>1705</v>
      </c>
      <c r="C347" s="2122">
        <v>1493.8135787783228</v>
      </c>
      <c r="D347" s="2113"/>
      <c r="E347" s="2114">
        <v>1705</v>
      </c>
      <c r="F347" s="2120">
        <v>135.83991376246306</v>
      </c>
      <c r="H347" s="2111">
        <v>1705</v>
      </c>
      <c r="I347" s="2122">
        <v>1028.1071675497315</v>
      </c>
      <c r="J347" s="2117"/>
      <c r="K347" s="2114">
        <v>1705</v>
      </c>
      <c r="L347" s="2120">
        <v>114.98771604475905</v>
      </c>
      <c r="N347" s="2111">
        <v>1705</v>
      </c>
      <c r="O347" s="2122">
        <v>1641.2020519425157</v>
      </c>
      <c r="P347" s="2117"/>
      <c r="Q347" s="2114">
        <v>1705</v>
      </c>
      <c r="R347" s="2120">
        <v>137.7868289935206</v>
      </c>
      <c r="T347" s="2111">
        <v>1705</v>
      </c>
      <c r="U347" s="2122">
        <v>3682.6127407046265</v>
      </c>
      <c r="V347" s="2117"/>
      <c r="W347" s="2119">
        <v>1705</v>
      </c>
      <c r="X347" s="2120">
        <v>185.85079592514617</v>
      </c>
      <c r="Z347" s="2121">
        <v>1705</v>
      </c>
      <c r="AA347" s="2122">
        <v>2576.6583255247715</v>
      </c>
      <c r="AB347" s="2117"/>
      <c r="AC347" s="2119">
        <v>1705</v>
      </c>
      <c r="AD347" s="2120">
        <v>155.0223906012412</v>
      </c>
      <c r="AF347" s="2137">
        <v>1705</v>
      </c>
      <c r="AG347" s="2141">
        <f t="shared" si="10"/>
        <v>2084.4787728999936</v>
      </c>
      <c r="AH347" s="2139"/>
      <c r="AI347" s="2137">
        <v>1705</v>
      </c>
      <c r="AJ347" s="2142">
        <f t="shared" si="11"/>
        <v>145.897529065426</v>
      </c>
    </row>
    <row r="348" spans="2:36" x14ac:dyDescent="0.3">
      <c r="B348" s="2111">
        <v>1710</v>
      </c>
      <c r="C348" s="2122">
        <v>1492.8621669778165</v>
      </c>
      <c r="D348" s="2113"/>
      <c r="E348" s="2114">
        <v>1710</v>
      </c>
      <c r="F348" s="2120">
        <v>135.68512273912458</v>
      </c>
      <c r="H348" s="2111">
        <v>1710</v>
      </c>
      <c r="I348" s="2122">
        <v>1027.5764375843453</v>
      </c>
      <c r="J348" s="2117"/>
      <c r="K348" s="2114">
        <v>1710</v>
      </c>
      <c r="L348" s="2120">
        <v>114.88020254599407</v>
      </c>
      <c r="N348" s="2111">
        <v>1710</v>
      </c>
      <c r="O348" s="2122">
        <v>1640.7751837774852</v>
      </c>
      <c r="P348" s="2117"/>
      <c r="Q348" s="2114">
        <v>1710</v>
      </c>
      <c r="R348" s="2120">
        <v>137.64981514336696</v>
      </c>
      <c r="T348" s="2111">
        <v>1710</v>
      </c>
      <c r="U348" s="2122">
        <v>3678.9259562538659</v>
      </c>
      <c r="V348" s="2117"/>
      <c r="W348" s="2119">
        <v>1710</v>
      </c>
      <c r="X348" s="2120">
        <v>185.66512067102198</v>
      </c>
      <c r="Z348" s="2121">
        <v>1710</v>
      </c>
      <c r="AA348" s="2122">
        <v>2584.2855296001185</v>
      </c>
      <c r="AB348" s="2117"/>
      <c r="AC348" s="2119">
        <v>1710</v>
      </c>
      <c r="AD348" s="2120">
        <v>155.13556159714466</v>
      </c>
      <c r="AF348" s="2137">
        <v>1710</v>
      </c>
      <c r="AG348" s="2141">
        <f t="shared" si="10"/>
        <v>2084.8850548387263</v>
      </c>
      <c r="AH348" s="2139"/>
      <c r="AI348" s="2137">
        <v>1710</v>
      </c>
      <c r="AJ348" s="2142">
        <f t="shared" si="11"/>
        <v>145.80316453933045</v>
      </c>
    </row>
    <row r="349" spans="2:36" x14ac:dyDescent="0.3">
      <c r="B349" s="2111">
        <v>1715</v>
      </c>
      <c r="C349" s="2122">
        <v>1491.9140405564565</v>
      </c>
      <c r="D349" s="2113"/>
      <c r="E349" s="2114">
        <v>1715</v>
      </c>
      <c r="F349" s="2120">
        <v>135.53117489195893</v>
      </c>
      <c r="H349" s="2111">
        <v>1715</v>
      </c>
      <c r="I349" s="2122">
        <v>1027.048796465943</v>
      </c>
      <c r="J349" s="2117"/>
      <c r="K349" s="2114">
        <v>1715</v>
      </c>
      <c r="L349" s="2120">
        <v>114.77331583835461</v>
      </c>
      <c r="N349" s="2111">
        <v>1715</v>
      </c>
      <c r="O349" s="2122">
        <v>1640.3508046396562</v>
      </c>
      <c r="P349" s="2117"/>
      <c r="Q349" s="2114">
        <v>1715</v>
      </c>
      <c r="R349" s="2120">
        <v>137.51360020779154</v>
      </c>
      <c r="T349" s="2111">
        <v>1715</v>
      </c>
      <c r="U349" s="2122">
        <v>3675.241449438699</v>
      </c>
      <c r="V349" s="2117"/>
      <c r="W349" s="2119">
        <v>1715</v>
      </c>
      <c r="X349" s="2120">
        <v>185.4801641788419</v>
      </c>
      <c r="Z349" s="2121">
        <v>1715</v>
      </c>
      <c r="AA349" s="2122">
        <v>2591.9142569919886</v>
      </c>
      <c r="AB349" s="2117"/>
      <c r="AC349" s="2119">
        <v>1715</v>
      </c>
      <c r="AD349" s="2120">
        <v>155.2492972462679</v>
      </c>
      <c r="AF349" s="2137">
        <v>1715</v>
      </c>
      <c r="AG349" s="2141">
        <f t="shared" si="10"/>
        <v>2085.2938696185483</v>
      </c>
      <c r="AH349" s="2139"/>
      <c r="AI349" s="2137">
        <v>1715</v>
      </c>
      <c r="AJ349" s="2142">
        <f t="shared" si="11"/>
        <v>145.70951047264299</v>
      </c>
    </row>
    <row r="350" spans="2:36" x14ac:dyDescent="0.3">
      <c r="B350" s="2111">
        <v>1720</v>
      </c>
      <c r="C350" s="2122">
        <v>1490.9691711186556</v>
      </c>
      <c r="D350" s="2113"/>
      <c r="E350" s="2114">
        <v>1720</v>
      </c>
      <c r="F350" s="2120">
        <v>135.37806286768603</v>
      </c>
      <c r="H350" s="2111">
        <v>1720</v>
      </c>
      <c r="I350" s="2122">
        <v>1026.5242172702851</v>
      </c>
      <c r="J350" s="2117"/>
      <c r="K350" s="2114">
        <v>1720</v>
      </c>
      <c r="L350" s="2120">
        <v>114.6670504556392</v>
      </c>
      <c r="N350" s="2111">
        <v>1720</v>
      </c>
      <c r="O350" s="2122">
        <v>1639.9288928223962</v>
      </c>
      <c r="P350" s="2117"/>
      <c r="Q350" s="2114">
        <v>1720</v>
      </c>
      <c r="R350" s="2120">
        <v>137.37817721951612</v>
      </c>
      <c r="T350" s="2111">
        <v>1720</v>
      </c>
      <c r="U350" s="2122">
        <v>3671.5592003960219</v>
      </c>
      <c r="V350" s="2117"/>
      <c r="W350" s="2119">
        <v>1720</v>
      </c>
      <c r="X350" s="2120">
        <v>185.29592018033333</v>
      </c>
      <c r="Z350" s="2121">
        <v>1720</v>
      </c>
      <c r="AA350" s="2122">
        <v>2599.5444944156447</v>
      </c>
      <c r="AB350" s="2117"/>
      <c r="AC350" s="2119">
        <v>1720</v>
      </c>
      <c r="AD350" s="2120">
        <v>155.36359262430923</v>
      </c>
      <c r="AF350" s="2137">
        <v>1720</v>
      </c>
      <c r="AG350" s="2141">
        <f t="shared" si="10"/>
        <v>2085.7051952046008</v>
      </c>
      <c r="AH350" s="2139"/>
      <c r="AI350" s="2137">
        <v>1720</v>
      </c>
      <c r="AJ350" s="2142">
        <f t="shared" si="11"/>
        <v>145.61656066949678</v>
      </c>
    </row>
    <row r="351" spans="2:36" x14ac:dyDescent="0.3">
      <c r="B351" s="2111">
        <v>1725</v>
      </c>
      <c r="C351" s="2122">
        <v>1490.0275305961966</v>
      </c>
      <c r="D351" s="2113"/>
      <c r="E351" s="2114">
        <v>1725</v>
      </c>
      <c r="F351" s="2120">
        <v>135.22577939828042</v>
      </c>
      <c r="H351" s="2111">
        <v>1725</v>
      </c>
      <c r="I351" s="2122">
        <v>1026.0026733851989</v>
      </c>
      <c r="J351" s="2117"/>
      <c r="K351" s="2114">
        <v>1725</v>
      </c>
      <c r="L351" s="2120">
        <v>114.56140099502223</v>
      </c>
      <c r="N351" s="2111">
        <v>1725</v>
      </c>
      <c r="O351" s="2122">
        <v>1639.5094268707426</v>
      </c>
      <c r="P351" s="2117"/>
      <c r="Q351" s="2114">
        <v>1725</v>
      </c>
      <c r="R351" s="2120">
        <v>137.2435392920423</v>
      </c>
      <c r="T351" s="2111">
        <v>1725</v>
      </c>
      <c r="U351" s="2122">
        <v>3667.8791894930328</v>
      </c>
      <c r="V351" s="2117"/>
      <c r="W351" s="2119">
        <v>1725</v>
      </c>
      <c r="X351" s="2120">
        <v>185.11238247989908</v>
      </c>
      <c r="Z351" s="2121">
        <v>1725</v>
      </c>
      <c r="AA351" s="2122">
        <v>2607.1762287403744</v>
      </c>
      <c r="AB351" s="2117"/>
      <c r="AC351" s="2119">
        <v>1725</v>
      </c>
      <c r="AD351" s="2120">
        <v>155.47844286406067</v>
      </c>
      <c r="AF351" s="2137">
        <v>1725</v>
      </c>
      <c r="AG351" s="2141">
        <f t="shared" si="10"/>
        <v>2086.1190098171091</v>
      </c>
      <c r="AH351" s="2139"/>
      <c r="AI351" s="2137">
        <v>1725</v>
      </c>
      <c r="AJ351" s="2142">
        <f t="shared" si="11"/>
        <v>145.52430900586094</v>
      </c>
    </row>
    <row r="352" spans="2:36" x14ac:dyDescent="0.3">
      <c r="B352" s="2111">
        <v>1730</v>
      </c>
      <c r="C352" s="2122">
        <v>1489.0890912435248</v>
      </c>
      <c r="D352" s="2113"/>
      <c r="E352" s="2114">
        <v>1730</v>
      </c>
      <c r="F352" s="2120">
        <v>135.07431729974064</v>
      </c>
      <c r="H352" s="2111">
        <v>1730</v>
      </c>
      <c r="I352" s="2122">
        <v>1025.4841385060727</v>
      </c>
      <c r="J352" s="2117"/>
      <c r="K352" s="2114">
        <v>1730</v>
      </c>
      <c r="L352" s="2120">
        <v>114.45636211613878</v>
      </c>
      <c r="N352" s="2111">
        <v>1730</v>
      </c>
      <c r="O352" s="2122">
        <v>1639.0923855777703</v>
      </c>
      <c r="P352" s="2117"/>
      <c r="Q352" s="2114">
        <v>1730</v>
      </c>
      <c r="R352" s="2120">
        <v>137.10967961848448</v>
      </c>
      <c r="T352" s="2111">
        <v>1730</v>
      </c>
      <c r="U352" s="2122">
        <v>3664.2013973238923</v>
      </c>
      <c r="V352" s="2117"/>
      <c r="W352" s="2119">
        <v>1730</v>
      </c>
      <c r="X352" s="2120">
        <v>184.92954495356727</v>
      </c>
      <c r="Z352" s="2121">
        <v>1730</v>
      </c>
      <c r="AA352" s="2122">
        <v>2614.8094469872663</v>
      </c>
      <c r="AB352" s="2117"/>
      <c r="AC352" s="2119">
        <v>1730</v>
      </c>
      <c r="AD352" s="2120">
        <v>155.59384315458263</v>
      </c>
      <c r="AF352" s="2137">
        <v>1730</v>
      </c>
      <c r="AG352" s="2141">
        <f t="shared" si="10"/>
        <v>2086.5352919277057</v>
      </c>
      <c r="AH352" s="2139"/>
      <c r="AI352" s="2137">
        <v>1730</v>
      </c>
      <c r="AJ352" s="2142">
        <f t="shared" si="11"/>
        <v>145.43274942850275</v>
      </c>
    </row>
    <row r="353" spans="2:36" x14ac:dyDescent="0.3">
      <c r="B353" s="2111">
        <v>1735</v>
      </c>
      <c r="C353" s="2122">
        <v>1488.1538256331094</v>
      </c>
      <c r="D353" s="2113"/>
      <c r="E353" s="2114">
        <v>1735</v>
      </c>
      <c r="F353" s="2120">
        <v>134.92366947087754</v>
      </c>
      <c r="H353" s="2111">
        <v>1735</v>
      </c>
      <c r="I353" s="2122">
        <v>1024.968586631423</v>
      </c>
      <c r="J353" s="2117"/>
      <c r="K353" s="2114">
        <v>1735</v>
      </c>
      <c r="L353" s="2120">
        <v>114.35192854018436</v>
      </c>
      <c r="N353" s="2111">
        <v>1735</v>
      </c>
      <c r="O353" s="2122">
        <v>1638.6777479810112</v>
      </c>
      <c r="P353" s="2117"/>
      <c r="Q353" s="2114">
        <v>1735</v>
      </c>
      <c r="R353" s="2120">
        <v>136.97659147042259</v>
      </c>
      <c r="T353" s="2111">
        <v>1735</v>
      </c>
      <c r="U353" s="2122">
        <v>3660.5258047064694</v>
      </c>
      <c r="V353" s="2117"/>
      <c r="W353" s="2119">
        <v>1735</v>
      </c>
      <c r="X353" s="2120">
        <v>184.7474015479597</v>
      </c>
      <c r="Z353" s="2121">
        <v>1735</v>
      </c>
      <c r="AA353" s="2122">
        <v>2622.4441363270248</v>
      </c>
      <c r="AB353" s="2117"/>
      <c r="AC353" s="2119">
        <v>1735</v>
      </c>
      <c r="AD353" s="2120">
        <v>155.70978874039321</v>
      </c>
      <c r="AF353" s="2137">
        <v>1735</v>
      </c>
      <c r="AG353" s="2141">
        <f t="shared" si="10"/>
        <v>2086.9540202558078</v>
      </c>
      <c r="AH353" s="2139"/>
      <c r="AI353" s="2137">
        <v>1735</v>
      </c>
      <c r="AJ353" s="2142">
        <f t="shared" si="11"/>
        <v>145.34187595396747</v>
      </c>
    </row>
    <row r="354" spans="2:36" x14ac:dyDescent="0.3">
      <c r="B354" s="2111">
        <v>1740</v>
      </c>
      <c r="C354" s="2122">
        <v>1487.2217066508952</v>
      </c>
      <c r="D354" s="2113"/>
      <c r="E354" s="2114">
        <v>1740</v>
      </c>
      <c r="F354" s="2120">
        <v>134.77382889212478</v>
      </c>
      <c r="H354" s="2111">
        <v>1740</v>
      </c>
      <c r="I354" s="2122">
        <v>1024.4559920585396</v>
      </c>
      <c r="J354" s="2117"/>
      <c r="K354" s="2114">
        <v>1740</v>
      </c>
      <c r="L354" s="2120">
        <v>114.24809504902998</v>
      </c>
      <c r="N354" s="2111">
        <v>1740</v>
      </c>
      <c r="O354" s="2122">
        <v>1638.2654933589447</v>
      </c>
      <c r="P354" s="2117"/>
      <c r="Q354" s="2114">
        <v>1740</v>
      </c>
      <c r="R354" s="2120">
        <v>136.84426819677475</v>
      </c>
      <c r="T354" s="2111">
        <v>1740</v>
      </c>
      <c r="U354" s="2122">
        <v>3656.8523926791022</v>
      </c>
      <c r="V354" s="2117"/>
      <c r="W354" s="2119">
        <v>1740</v>
      </c>
      <c r="X354" s="2120">
        <v>184.56594627927697</v>
      </c>
      <c r="Z354" s="2121">
        <v>1740</v>
      </c>
      <c r="AA354" s="2122">
        <v>2630.0802840778088</v>
      </c>
      <c r="AB354" s="2117"/>
      <c r="AC354" s="2119">
        <v>1740</v>
      </c>
      <c r="AD354" s="2120">
        <v>155.82627492067056</v>
      </c>
      <c r="AF354" s="2137">
        <v>1740</v>
      </c>
      <c r="AG354" s="2141">
        <f t="shared" si="10"/>
        <v>2087.3751737650578</v>
      </c>
      <c r="AH354" s="2139"/>
      <c r="AI354" s="2137">
        <v>1740</v>
      </c>
      <c r="AJ354" s="2142">
        <f t="shared" si="11"/>
        <v>145.25168266757541</v>
      </c>
    </row>
    <row r="355" spans="2:36" x14ac:dyDescent="0.3">
      <c r="B355" s="2111">
        <v>1745</v>
      </c>
      <c r="C355" s="2122">
        <v>1486.2927074918359</v>
      </c>
      <c r="D355" s="2113"/>
      <c r="E355" s="2114">
        <v>1745</v>
      </c>
      <c r="F355" s="2120">
        <v>134.6247886243699</v>
      </c>
      <c r="H355" s="2111">
        <v>1745</v>
      </c>
      <c r="I355" s="2122">
        <v>1023.9463293792101</v>
      </c>
      <c r="J355" s="2117"/>
      <c r="K355" s="2114">
        <v>1745</v>
      </c>
      <c r="L355" s="2120">
        <v>114.14485648435378</v>
      </c>
      <c r="N355" s="2111">
        <v>1745</v>
      </c>
      <c r="O355" s="2122">
        <v>1637.8556012275501</v>
      </c>
      <c r="P355" s="2117"/>
      <c r="Q355" s="2114">
        <v>1745</v>
      </c>
      <c r="R355" s="2120">
        <v>136.71270322268958</v>
      </c>
      <c r="T355" s="2111">
        <v>1745</v>
      </c>
      <c r="U355" s="2122">
        <v>3653.1811424974749</v>
      </c>
      <c r="V355" s="2117"/>
      <c r="W355" s="2119">
        <v>1745</v>
      </c>
      <c r="X355" s="2120">
        <v>184.38517323230221</v>
      </c>
      <c r="Z355" s="2121">
        <v>1745</v>
      </c>
      <c r="AA355" s="2122">
        <v>2637.7178777031413</v>
      </c>
      <c r="AB355" s="2117"/>
      <c r="AC355" s="2119">
        <v>1745</v>
      </c>
      <c r="AD355" s="2120">
        <v>155.94329704847098</v>
      </c>
      <c r="AF355" s="2137">
        <v>1745</v>
      </c>
      <c r="AG355" s="2141">
        <f t="shared" si="10"/>
        <v>2087.7987316598424</v>
      </c>
      <c r="AH355" s="2139"/>
      <c r="AI355" s="2137">
        <v>1745</v>
      </c>
      <c r="AJ355" s="2142">
        <f t="shared" si="11"/>
        <v>145.1621637224373</v>
      </c>
    </row>
    <row r="356" spans="2:36" x14ac:dyDescent="0.3">
      <c r="B356" s="2111">
        <v>1750</v>
      </c>
      <c r="C356" s="2122">
        <v>1485.3668016554875</v>
      </c>
      <c r="D356" s="2113"/>
      <c r="E356" s="2114">
        <v>1750</v>
      </c>
      <c r="F356" s="2120">
        <v>134.47654180780421</v>
      </c>
      <c r="H356" s="2111">
        <v>1750</v>
      </c>
      <c r="I356" s="2122">
        <v>1023.4395734755086</v>
      </c>
      <c r="J356" s="2117"/>
      <c r="K356" s="2114">
        <v>1750</v>
      </c>
      <c r="L356" s="2120">
        <v>114.04220774678595</v>
      </c>
      <c r="N356" s="2111">
        <v>1750</v>
      </c>
      <c r="O356" s="2122">
        <v>1637.4480513369062</v>
      </c>
      <c r="P356" s="2117"/>
      <c r="Q356" s="2114">
        <v>1750</v>
      </c>
      <c r="R356" s="2120">
        <v>136.58189004845636</v>
      </c>
      <c r="T356" s="2111">
        <v>1750</v>
      </c>
      <c r="U356" s="2122">
        <v>3649.5120356314719</v>
      </c>
      <c r="V356" s="2117"/>
      <c r="W356" s="2119">
        <v>1750</v>
      </c>
      <c r="X356" s="2120">
        <v>184.20507655942009</v>
      </c>
      <c r="Z356" s="2121">
        <v>1750</v>
      </c>
      <c r="AA356" s="2122">
        <v>2645.356904809807</v>
      </c>
      <c r="AB356" s="2117"/>
      <c r="AC356" s="2119">
        <v>1750</v>
      </c>
      <c r="AD356" s="2120">
        <v>156.06085052995854</v>
      </c>
      <c r="AF356" s="2137">
        <v>1750</v>
      </c>
      <c r="AG356" s="2141">
        <f t="shared" si="10"/>
        <v>2088.2246733818365</v>
      </c>
      <c r="AH356" s="2139"/>
      <c r="AI356" s="2137">
        <v>1750</v>
      </c>
      <c r="AJ356" s="2142">
        <f t="shared" si="11"/>
        <v>145.07331333848501</v>
      </c>
    </row>
    <row r="357" spans="2:36" x14ac:dyDescent="0.3">
      <c r="B357" s="2111">
        <v>1755</v>
      </c>
      <c r="C357" s="2122">
        <v>1484.4439629416906</v>
      </c>
      <c r="D357" s="2113"/>
      <c r="E357" s="2114">
        <v>1755</v>
      </c>
      <c r="F357" s="2120">
        <v>134.32908166079352</v>
      </c>
      <c r="H357" s="2111">
        <v>1755</v>
      </c>
      <c r="I357" s="2122">
        <v>1022.9356995156639</v>
      </c>
      <c r="J357" s="2117"/>
      <c r="K357" s="2114">
        <v>1755</v>
      </c>
      <c r="L357" s="2120">
        <v>113.94014379506896</v>
      </c>
      <c r="N357" s="2111">
        <v>1755</v>
      </c>
      <c r="O357" s="2122">
        <v>1637.0428236678613</v>
      </c>
      <c r="P357" s="2117"/>
      <c r="Q357" s="2114">
        <v>1755</v>
      </c>
      <c r="R357" s="2120">
        <v>136.45182224843518</v>
      </c>
      <c r="T357" s="2111">
        <v>1755</v>
      </c>
      <c r="U357" s="2122">
        <v>3645.8450537621607</v>
      </c>
      <c r="V357" s="2117"/>
      <c r="W357" s="2119">
        <v>1755</v>
      </c>
      <c r="X357" s="2120">
        <v>184.02565047965604</v>
      </c>
      <c r="Z357" s="2121">
        <v>1755</v>
      </c>
      <c r="AA357" s="2122">
        <v>2652.9973531458299</v>
      </c>
      <c r="AB357" s="2117"/>
      <c r="AC357" s="2119">
        <v>1755</v>
      </c>
      <c r="AD357" s="2120">
        <v>156.1789308236487</v>
      </c>
      <c r="AF357" s="2137">
        <v>1755</v>
      </c>
      <c r="AG357" s="2141">
        <f t="shared" si="10"/>
        <v>2088.6529786066412</v>
      </c>
      <c r="AH357" s="2139"/>
      <c r="AI357" s="2137">
        <v>1755</v>
      </c>
      <c r="AJ357" s="2142">
        <f t="shared" si="11"/>
        <v>144.9851258015205</v>
      </c>
    </row>
    <row r="358" spans="2:36" x14ac:dyDescent="0.3">
      <c r="B358" s="2111">
        <v>1760</v>
      </c>
      <c r="C358" s="2122">
        <v>1483.5241654463243</v>
      </c>
      <c r="D358" s="2113"/>
      <c r="E358" s="2114">
        <v>1760</v>
      </c>
      <c r="F358" s="2120">
        <v>134.18240147876801</v>
      </c>
      <c r="H358" s="2111">
        <v>1760</v>
      </c>
      <c r="I358" s="2122">
        <v>1022.4346829499971</v>
      </c>
      <c r="J358" s="2117"/>
      <c r="K358" s="2114">
        <v>1760</v>
      </c>
      <c r="L358" s="2120">
        <v>113.83865964523281</v>
      </c>
      <c r="N358" s="2111">
        <v>1760</v>
      </c>
      <c r="O358" s="2122">
        <v>1636.6398984287546</v>
      </c>
      <c r="P358" s="2117"/>
      <c r="Q358" s="2114">
        <v>1760</v>
      </c>
      <c r="R358" s="2120">
        <v>136.32249347000499</v>
      </c>
      <c r="T358" s="2111">
        <v>1760</v>
      </c>
      <c r="U358" s="2122">
        <v>3642.180178778774</v>
      </c>
      <c r="V358" s="2117"/>
      <c r="W358" s="2119">
        <v>1760</v>
      </c>
      <c r="X358" s="2120">
        <v>183.8468892777278</v>
      </c>
      <c r="Z358" s="2121">
        <v>1760</v>
      </c>
      <c r="AA358" s="2122">
        <v>2660.6392105984628</v>
      </c>
      <c r="AB358" s="2117"/>
      <c r="AC358" s="2119">
        <v>1760</v>
      </c>
      <c r="AD358" s="2120">
        <v>156.29753343966476</v>
      </c>
      <c r="AF358" s="2137">
        <v>1760</v>
      </c>
      <c r="AG358" s="2141">
        <f t="shared" si="10"/>
        <v>2089.0836272404626</v>
      </c>
      <c r="AH358" s="2139"/>
      <c r="AI358" s="2137">
        <v>1760</v>
      </c>
      <c r="AJ358" s="2142">
        <f t="shared" si="11"/>
        <v>144.89759546227967</v>
      </c>
    </row>
    <row r="359" spans="2:36" x14ac:dyDescent="0.3">
      <c r="B359" s="2111">
        <v>1765</v>
      </c>
      <c r="C359" s="2122">
        <v>1482.6073835571253</v>
      </c>
      <c r="D359" s="2113"/>
      <c r="E359" s="2114">
        <v>1765</v>
      </c>
      <c r="F359" s="2120">
        <v>134.03649463312996</v>
      </c>
      <c r="H359" s="2111">
        <v>1765</v>
      </c>
      <c r="I359" s="2122">
        <v>1021.9364995069228</v>
      </c>
      <c r="J359" s="2117"/>
      <c r="K359" s="2114">
        <v>1765</v>
      </c>
      <c r="L359" s="2120">
        <v>113.73775036978256</v>
      </c>
      <c r="N359" s="2111">
        <v>1765</v>
      </c>
      <c r="O359" s="2122">
        <v>1636.239256052191</v>
      </c>
      <c r="P359" s="2117"/>
      <c r="Q359" s="2114">
        <v>1765</v>
      </c>
      <c r="R359" s="2120">
        <v>136.19389743252898</v>
      </c>
      <c r="T359" s="2111">
        <v>1765</v>
      </c>
      <c r="U359" s="2122">
        <v>3638.5173927757642</v>
      </c>
      <c r="V359" s="2117"/>
      <c r="W359" s="2119">
        <v>1765</v>
      </c>
      <c r="X359" s="2120">
        <v>183.66878730311507</v>
      </c>
      <c r="Z359" s="2121">
        <v>1765</v>
      </c>
      <c r="AA359" s="2122">
        <v>2668.2824651922051</v>
      </c>
      <c r="AB359" s="2117"/>
      <c r="AC359" s="2119">
        <v>1765</v>
      </c>
      <c r="AD359" s="2120">
        <v>156.41665393900672</v>
      </c>
      <c r="AF359" s="2137">
        <v>1765</v>
      </c>
      <c r="AG359" s="2141">
        <f t="shared" si="10"/>
        <v>2089.5165994168415</v>
      </c>
      <c r="AH359" s="2139"/>
      <c r="AI359" s="2137">
        <v>1765</v>
      </c>
      <c r="AJ359" s="2142">
        <f t="shared" si="11"/>
        <v>144.81071673551264</v>
      </c>
    </row>
    <row r="360" spans="2:36" x14ac:dyDescent="0.3">
      <c r="B360" s="2111">
        <v>1770</v>
      </c>
      <c r="C360" s="2122">
        <v>1481.6935919495886</v>
      </c>
      <c r="D360" s="2113"/>
      <c r="E360" s="2114">
        <v>1770</v>
      </c>
      <c r="F360" s="2120">
        <v>133.89135457018105</v>
      </c>
      <c r="H360" s="2111">
        <v>1770</v>
      </c>
      <c r="I360" s="2122">
        <v>1021.441125189028</v>
      </c>
      <c r="J360" s="2117"/>
      <c r="K360" s="2114">
        <v>1770</v>
      </c>
      <c r="L360" s="2120">
        <v>113.63741109690142</v>
      </c>
      <c r="N360" s="2111">
        <v>1770</v>
      </c>
      <c r="O360" s="2122">
        <v>1635.8408771918816</v>
      </c>
      <c r="P360" s="2117"/>
      <c r="Q360" s="2114">
        <v>1770</v>
      </c>
      <c r="R360" s="2120">
        <v>136.06602792633845</v>
      </c>
      <c r="T360" s="2111">
        <v>1770</v>
      </c>
      <c r="U360" s="2122">
        <v>3634.8566780499109</v>
      </c>
      <c r="V360" s="2117"/>
      <c r="W360" s="2119">
        <v>1770</v>
      </c>
      <c r="X360" s="2120">
        <v>183.4913389691464</v>
      </c>
      <c r="Z360" s="2121">
        <v>1770</v>
      </c>
      <c r="AA360" s="2122">
        <v>2675.9271050868833</v>
      </c>
      <c r="AB360" s="2117"/>
      <c r="AC360" s="2119">
        <v>1770</v>
      </c>
      <c r="AD360" s="2120">
        <v>156.53628793283318</v>
      </c>
      <c r="AF360" s="2137">
        <v>1770</v>
      </c>
      <c r="AG360" s="2141">
        <f t="shared" si="10"/>
        <v>2089.9518754934584</v>
      </c>
      <c r="AH360" s="2139"/>
      <c r="AI360" s="2137">
        <v>1770</v>
      </c>
      <c r="AJ360" s="2142">
        <f t="shared" si="11"/>
        <v>144.72448409908012</v>
      </c>
    </row>
    <row r="361" spans="2:36" x14ac:dyDescent="0.3">
      <c r="B361" s="2111">
        <v>1775</v>
      </c>
      <c r="C361" s="2122">
        <v>1480.782765582921</v>
      </c>
      <c r="D361" s="2113"/>
      <c r="E361" s="2114">
        <v>1775</v>
      </c>
      <c r="F361" s="2120">
        <v>133.74697481006768</v>
      </c>
      <c r="H361" s="2111">
        <v>1775</v>
      </c>
      <c r="I361" s="2122">
        <v>1020.9485362692036</v>
      </c>
      <c r="J361" s="2117"/>
      <c r="K361" s="2114">
        <v>1775</v>
      </c>
      <c r="L361" s="2120">
        <v>113.53763700966616</v>
      </c>
      <c r="N361" s="2111">
        <v>1775</v>
      </c>
      <c r="O361" s="2122">
        <v>1635.4447427195155</v>
      </c>
      <c r="P361" s="2117"/>
      <c r="Q361" s="2114">
        <v>1775</v>
      </c>
      <c r="R361" s="2120">
        <v>135.93887881173194</v>
      </c>
      <c r="T361" s="2111">
        <v>1775</v>
      </c>
      <c r="U361" s="2122">
        <v>3631.1980170974562</v>
      </c>
      <c r="V361" s="2117"/>
      <c r="W361" s="2119">
        <v>1775</v>
      </c>
      <c r="X361" s="2120">
        <v>183.31453875209729</v>
      </c>
      <c r="Z361" s="2121">
        <v>1775</v>
      </c>
      <c r="AA361" s="2122">
        <v>2683.5731185757231</v>
      </c>
      <c r="AB361" s="2117"/>
      <c r="AC361" s="2119">
        <v>1775</v>
      </c>
      <c r="AD361" s="2120">
        <v>156.6564310817536</v>
      </c>
      <c r="AF361" s="2137">
        <v>1775</v>
      </c>
      <c r="AG361" s="2141">
        <f t="shared" si="10"/>
        <v>2090.3894360489639</v>
      </c>
      <c r="AH361" s="2139"/>
      <c r="AI361" s="2137">
        <v>1775</v>
      </c>
      <c r="AJ361" s="2142">
        <f t="shared" si="11"/>
        <v>144.63889209306333</v>
      </c>
    </row>
    <row r="362" spans="2:36" x14ac:dyDescent="0.3">
      <c r="B362" s="2111">
        <v>1780</v>
      </c>
      <c r="C362" s="2122">
        <v>1479.8748796960829</v>
      </c>
      <c r="D362" s="2113"/>
      <c r="E362" s="2114">
        <v>1780</v>
      </c>
      <c r="F362" s="2120">
        <v>133.60334894574345</v>
      </c>
      <c r="H362" s="2111">
        <v>1780</v>
      </c>
      <c r="I362" s="2122">
        <v>1020.4587092868568</v>
      </c>
      <c r="J362" s="2117"/>
      <c r="K362" s="2114">
        <v>1780</v>
      </c>
      <c r="L362" s="2120">
        <v>113.43842334527649</v>
      </c>
      <c r="N362" s="2111">
        <v>1780</v>
      </c>
      <c r="O362" s="2122">
        <v>1635.0508337217138</v>
      </c>
      <c r="P362" s="2117"/>
      <c r="Q362" s="2114">
        <v>1780</v>
      </c>
      <c r="R362" s="2120">
        <v>135.81244401799404</v>
      </c>
      <c r="T362" s="2111">
        <v>1780</v>
      </c>
      <c r="U362" s="2122">
        <v>3627.5413926113274</v>
      </c>
      <c r="V362" s="2117"/>
      <c r="W362" s="2119">
        <v>1780</v>
      </c>
      <c r="X362" s="2120">
        <v>183.13838119030859</v>
      </c>
      <c r="Z362" s="2121">
        <v>1780</v>
      </c>
      <c r="AA362" s="2122">
        <v>2691.2204940834968</v>
      </c>
      <c r="AB362" s="2117"/>
      <c r="AC362" s="2119">
        <v>1780</v>
      </c>
      <c r="AD362" s="2120">
        <v>156.77707909513549</v>
      </c>
      <c r="AF362" s="2137">
        <v>1780</v>
      </c>
      <c r="AG362" s="2141">
        <f t="shared" si="10"/>
        <v>2090.8292618798955</v>
      </c>
      <c r="AH362" s="2139"/>
      <c r="AI362" s="2137">
        <v>1780</v>
      </c>
      <c r="AJ362" s="2142">
        <f t="shared" si="11"/>
        <v>144.5539353188916</v>
      </c>
    </row>
    <row r="363" spans="2:36" x14ac:dyDescent="0.3">
      <c r="B363" s="2111">
        <v>1785</v>
      </c>
      <c r="C363" s="2122">
        <v>1478.9699098038798</v>
      </c>
      <c r="D363" s="2113"/>
      <c r="E363" s="2114">
        <v>1785</v>
      </c>
      <c r="F363" s="2120">
        <v>133.4604706419498</v>
      </c>
      <c r="H363" s="2111">
        <v>1785</v>
      </c>
      <c r="I363" s="2122">
        <v>1019.9716210441749</v>
      </c>
      <c r="J363" s="2117"/>
      <c r="K363" s="2114">
        <v>1785</v>
      </c>
      <c r="L363" s="2120">
        <v>113.33976539429683</v>
      </c>
      <c r="N363" s="2111">
        <v>1785</v>
      </c>
      <c r="O363" s="2122">
        <v>1634.6591314970096</v>
      </c>
      <c r="P363" s="2117"/>
      <c r="Q363" s="2114">
        <v>1785</v>
      </c>
      <c r="R363" s="2120">
        <v>135.68671754242823</v>
      </c>
      <c r="T363" s="2111">
        <v>1785</v>
      </c>
      <c r="U363" s="2122">
        <v>3623.8867874783614</v>
      </c>
      <c r="V363" s="2117"/>
      <c r="W363" s="2119">
        <v>1785</v>
      </c>
      <c r="X363" s="2120">
        <v>182.96286088331624</v>
      </c>
      <c r="Z363" s="2121">
        <v>1785</v>
      </c>
      <c r="AA363" s="2122">
        <v>2698.8692201646654</v>
      </c>
      <c r="AB363" s="2117"/>
      <c r="AC363" s="2119">
        <v>1785</v>
      </c>
      <c r="AD363" s="2120">
        <v>156.89822773042044</v>
      </c>
      <c r="AF363" s="2137">
        <v>1785</v>
      </c>
      <c r="AG363" s="2141">
        <f t="shared" si="10"/>
        <v>2091.2713339976181</v>
      </c>
      <c r="AH363" s="2139"/>
      <c r="AI363" s="2137">
        <v>1785</v>
      </c>
      <c r="AJ363" s="2142">
        <f t="shared" si="11"/>
        <v>144.46960843848231</v>
      </c>
    </row>
    <row r="364" spans="2:36" x14ac:dyDescent="0.3">
      <c r="B364" s="2111">
        <v>1790</v>
      </c>
      <c r="C364" s="2122">
        <v>1478.0678316931253</v>
      </c>
      <c r="D364" s="2113"/>
      <c r="E364" s="2114">
        <v>1790</v>
      </c>
      <c r="F364" s="2120">
        <v>133.31833363421282</v>
      </c>
      <c r="H364" s="2111">
        <v>1790</v>
      </c>
      <c r="I364" s="2122">
        <v>1019.4872486024547</v>
      </c>
      <c r="J364" s="2117"/>
      <c r="K364" s="2114">
        <v>1790</v>
      </c>
      <c r="L364" s="2120">
        <v>113.24165849991081</v>
      </c>
      <c r="N364" s="2111">
        <v>1790</v>
      </c>
      <c r="O364" s="2122">
        <v>1634.2696175528899</v>
      </c>
      <c r="P364" s="2117"/>
      <c r="Q364" s="2114">
        <v>1790</v>
      </c>
      <c r="R364" s="2120">
        <v>135.56169344940761</v>
      </c>
      <c r="T364" s="2111">
        <v>1790</v>
      </c>
      <c r="U364" s="2122">
        <v>3620.2341847766033</v>
      </c>
      <c r="V364" s="2117"/>
      <c r="W364" s="2119">
        <v>1790</v>
      </c>
      <c r="X364" s="2120">
        <v>182.78797249099586</v>
      </c>
      <c r="Z364" s="2121">
        <v>1790</v>
      </c>
      <c r="AA364" s="2122">
        <v>2706.519285501578</v>
      </c>
      <c r="AB364" s="2117"/>
      <c r="AC364" s="2119">
        <v>1790</v>
      </c>
      <c r="AD364" s="2120">
        <v>157.0198727924527</v>
      </c>
      <c r="AF364" s="2137">
        <v>1790</v>
      </c>
      <c r="AG364" s="2141">
        <f t="shared" si="10"/>
        <v>2091.7156336253302</v>
      </c>
      <c r="AH364" s="2139"/>
      <c r="AI364" s="2137">
        <v>1790</v>
      </c>
      <c r="AJ364" s="2142">
        <f t="shared" si="11"/>
        <v>144.38590617339597</v>
      </c>
    </row>
    <row r="365" spans="2:36" x14ac:dyDescent="0.3">
      <c r="B365" s="2111">
        <v>1795</v>
      </c>
      <c r="C365" s="2122">
        <v>1477.1686214188712</v>
      </c>
      <c r="D365" s="2113"/>
      <c r="E365" s="2114">
        <v>1795</v>
      </c>
      <c r="F365" s="2120">
        <v>133.17693172785803</v>
      </c>
      <c r="H365" s="2111">
        <v>1795</v>
      </c>
      <c r="I365" s="2122">
        <v>1019.0055692784989</v>
      </c>
      <c r="J365" s="2117"/>
      <c r="K365" s="2114">
        <v>1795</v>
      </c>
      <c r="L365" s="2120">
        <v>113.14409805718857</v>
      </c>
      <c r="N365" s="2111">
        <v>1795</v>
      </c>
      <c r="O365" s="2122">
        <v>1633.8822736028885</v>
      </c>
      <c r="P365" s="2117"/>
      <c r="Q365" s="2114">
        <v>1795</v>
      </c>
      <c r="R365" s="2120">
        <v>135.4373658694401</v>
      </c>
      <c r="T365" s="2111">
        <v>1795</v>
      </c>
      <c r="U365" s="2122">
        <v>3616.5835677726463</v>
      </c>
      <c r="V365" s="2117"/>
      <c r="W365" s="2119">
        <v>1795</v>
      </c>
      <c r="X365" s="2120">
        <v>182.61371073272366</v>
      </c>
      <c r="Z365" s="2121">
        <v>1795</v>
      </c>
      <c r="AA365" s="2122">
        <v>2714.1706789026794</v>
      </c>
      <c r="AB365" s="2117"/>
      <c r="AC365" s="2119">
        <v>1795</v>
      </c>
      <c r="AD365" s="2120">
        <v>157.14201013281922</v>
      </c>
      <c r="AF365" s="2137">
        <v>1795</v>
      </c>
      <c r="AG365" s="2141">
        <f t="shared" si="10"/>
        <v>2092.1621421951168</v>
      </c>
      <c r="AH365" s="2139"/>
      <c r="AI365" s="2137">
        <v>1795</v>
      </c>
      <c r="AJ365" s="2142">
        <f t="shared" si="11"/>
        <v>144.30282330400593</v>
      </c>
    </row>
    <row r="366" spans="2:36" x14ac:dyDescent="0.3">
      <c r="B366" s="2111">
        <v>1800</v>
      </c>
      <c r="C366" s="2122">
        <v>1476.2722553006929</v>
      </c>
      <c r="D366" s="2113"/>
      <c r="E366" s="2114">
        <v>1800</v>
      </c>
      <c r="F366" s="2120">
        <v>133.03625879704049</v>
      </c>
      <c r="H366" s="2111">
        <v>1800</v>
      </c>
      <c r="I366" s="2122">
        <v>1018.5265606410635</v>
      </c>
      <c r="J366" s="2117"/>
      <c r="K366" s="2114">
        <v>1800</v>
      </c>
      <c r="L366" s="2120">
        <v>113.04707951236639</v>
      </c>
      <c r="N366" s="2111">
        <v>1800</v>
      </c>
      <c r="O366" s="2122">
        <v>1633.4970815637196</v>
      </c>
      <c r="P366" s="2117"/>
      <c r="Q366" s="2114">
        <v>1800</v>
      </c>
      <c r="R366" s="2120">
        <v>135.31372899825007</v>
      </c>
      <c r="T366" s="2111">
        <v>1800</v>
      </c>
      <c r="U366" s="2122">
        <v>3612.9349199190033</v>
      </c>
      <c r="V366" s="2117"/>
      <c r="W366" s="2119">
        <v>1800</v>
      </c>
      <c r="X366" s="2120">
        <v>182.44007038654877</v>
      </c>
      <c r="Z366" s="2121">
        <v>1800</v>
      </c>
      <c r="AA366" s="2122">
        <v>2721.8233893007664</v>
      </c>
      <c r="AB366" s="2117"/>
      <c r="AC366" s="2119">
        <v>1800</v>
      </c>
      <c r="AD366" s="2120">
        <v>157.26463564920073</v>
      </c>
      <c r="AF366" s="2137">
        <v>1800</v>
      </c>
      <c r="AG366" s="2141">
        <f t="shared" si="10"/>
        <v>2092.6108413450493</v>
      </c>
      <c r="AH366" s="2139"/>
      <c r="AI366" s="2137">
        <v>1800</v>
      </c>
      <c r="AJ366" s="2142">
        <f t="shared" si="11"/>
        <v>144.2203546686813</v>
      </c>
    </row>
    <row r="367" spans="2:36" x14ac:dyDescent="0.3">
      <c r="B367" s="2111">
        <v>1805</v>
      </c>
      <c r="C367" s="2122">
        <v>1475.3787099190456</v>
      </c>
      <c r="D367" s="2113"/>
      <c r="E367" s="2114">
        <v>1805</v>
      </c>
      <c r="F367" s="2120">
        <v>132.89630878379168</v>
      </c>
      <c r="H367" s="2111">
        <v>1805</v>
      </c>
      <c r="I367" s="2122">
        <v>1018.0502005073741</v>
      </c>
      <c r="J367" s="2117"/>
      <c r="K367" s="2114">
        <v>1805</v>
      </c>
      <c r="L367" s="2120">
        <v>112.95059836213767</v>
      </c>
      <c r="N367" s="2111">
        <v>1805</v>
      </c>
      <c r="O367" s="2122">
        <v>1633.1140235524688</v>
      </c>
      <c r="P367" s="2117"/>
      <c r="Q367" s="2114">
        <v>1805</v>
      </c>
      <c r="R367" s="2120">
        <v>135.19077709587543</v>
      </c>
      <c r="T367" s="2111">
        <v>1805</v>
      </c>
      <c r="U367" s="2122">
        <v>3609.2882248515502</v>
      </c>
      <c r="V367" s="2117"/>
      <c r="W367" s="2119">
        <v>1805</v>
      </c>
      <c r="X367" s="2120">
        <v>182.2670462883826</v>
      </c>
      <c r="Z367" s="2121">
        <v>1805</v>
      </c>
      <c r="AA367" s="2122">
        <v>2729.4774057512691</v>
      </c>
      <c r="AB367" s="2117"/>
      <c r="AC367" s="2119">
        <v>1805</v>
      </c>
      <c r="AD367" s="2120">
        <v>157.38774528473263</v>
      </c>
      <c r="AF367" s="2137">
        <v>1805</v>
      </c>
      <c r="AG367" s="2141">
        <f t="shared" si="10"/>
        <v>2093.0617129163415</v>
      </c>
      <c r="AH367" s="2139"/>
      <c r="AI367" s="2137">
        <v>1805</v>
      </c>
      <c r="AJ367" s="2142">
        <f t="shared" si="11"/>
        <v>144.13849516298401</v>
      </c>
    </row>
    <row r="368" spans="2:36" x14ac:dyDescent="0.3">
      <c r="B368" s="2111">
        <v>1810</v>
      </c>
      <c r="C368" s="2122">
        <v>1474.487962111669</v>
      </c>
      <c r="D368" s="2113"/>
      <c r="E368" s="2114">
        <v>1810</v>
      </c>
      <c r="F368" s="2120">
        <v>132.75707569708226</v>
      </c>
      <c r="H368" s="2111">
        <v>1810</v>
      </c>
      <c r="I368" s="2122">
        <v>1017.5764669396892</v>
      </c>
      <c r="J368" s="2117"/>
      <c r="K368" s="2114">
        <v>1810</v>
      </c>
      <c r="L368" s="2120">
        <v>112.85465015295581</v>
      </c>
      <c r="N368" s="2111">
        <v>1810</v>
      </c>
      <c r="O368" s="2122">
        <v>1632.7330818838211</v>
      </c>
      <c r="P368" s="2117"/>
      <c r="Q368" s="2114">
        <v>1810</v>
      </c>
      <c r="R368" s="2120">
        <v>135.06850448577902</v>
      </c>
      <c r="T368" s="2111">
        <v>1810</v>
      </c>
      <c r="U368" s="2122">
        <v>3605.6434663869727</v>
      </c>
      <c r="V368" s="2117"/>
      <c r="W368" s="2119">
        <v>1810</v>
      </c>
      <c r="X368" s="2120">
        <v>182.09463333119666</v>
      </c>
      <c r="Z368" s="2121">
        <v>1810</v>
      </c>
      <c r="AA368" s="2122">
        <v>2737.132717430547</v>
      </c>
      <c r="AB368" s="2117"/>
      <c r="AC368" s="2119">
        <v>1810</v>
      </c>
      <c r="AD368" s="2120">
        <v>157.51133502737778</v>
      </c>
      <c r="AF368" s="2137">
        <v>1810</v>
      </c>
      <c r="AG368" s="2141">
        <f t="shared" si="10"/>
        <v>2093.51473895054</v>
      </c>
      <c r="AH368" s="2139"/>
      <c r="AI368" s="2137">
        <v>1810</v>
      </c>
      <c r="AJ368" s="2142">
        <f t="shared" si="11"/>
        <v>144.05723973887831</v>
      </c>
    </row>
    <row r="369" spans="2:36" x14ac:dyDescent="0.3">
      <c r="B369" s="2111">
        <v>1815</v>
      </c>
      <c r="C369" s="2122">
        <v>1473.5999889700652</v>
      </c>
      <c r="D369" s="2113"/>
      <c r="E369" s="2114">
        <v>1815</v>
      </c>
      <c r="F369" s="2120">
        <v>132.61855361189933</v>
      </c>
      <c r="H369" s="2111">
        <v>1815</v>
      </c>
      <c r="I369" s="2122">
        <v>1017.10533824193</v>
      </c>
      <c r="J369" s="2117"/>
      <c r="K369" s="2114">
        <v>1815</v>
      </c>
      <c r="L369" s="2120">
        <v>112.75923048034953</v>
      </c>
      <c r="N369" s="2111">
        <v>1815</v>
      </c>
      <c r="O369" s="2122">
        <v>1632.3542390673426</v>
      </c>
      <c r="P369" s="2117"/>
      <c r="Q369" s="2114">
        <v>1815</v>
      </c>
      <c r="R369" s="2120">
        <v>134.94690555397534</v>
      </c>
      <c r="T369" s="2111">
        <v>1815</v>
      </c>
      <c r="U369" s="2122">
        <v>3602.000628520289</v>
      </c>
      <c r="V369" s="2117"/>
      <c r="W369" s="2119">
        <v>1815</v>
      </c>
      <c r="X369" s="2120">
        <v>181.92282646423919</v>
      </c>
      <c r="Z369" s="2121">
        <v>1815</v>
      </c>
      <c r="AA369" s="2122">
        <v>2744.7893136342327</v>
      </c>
      <c r="AB369" s="2117"/>
      <c r="AC369" s="2119">
        <v>1815</v>
      </c>
      <c r="AD369" s="2120">
        <v>157.63540090930931</v>
      </c>
      <c r="AF369" s="2137">
        <v>1815</v>
      </c>
      <c r="AG369" s="2141">
        <f t="shared" si="10"/>
        <v>2093.9699016867717</v>
      </c>
      <c r="AH369" s="2139"/>
      <c r="AI369" s="2137">
        <v>1815</v>
      </c>
      <c r="AJ369" s="2142">
        <f t="shared" si="11"/>
        <v>143.97658340395452</v>
      </c>
    </row>
    <row r="370" spans="2:36" x14ac:dyDescent="0.3">
      <c r="B370" s="2111">
        <v>1820</v>
      </c>
      <c r="C370" s="2122">
        <v>1472.7147678360213</v>
      </c>
      <c r="D370" s="2113"/>
      <c r="E370" s="2114">
        <v>1820</v>
      </c>
      <c r="F370" s="2120">
        <v>132.4807366683402</v>
      </c>
      <c r="H370" s="2111">
        <v>1820</v>
      </c>
      <c r="I370" s="2122">
        <v>1016.6367929563595</v>
      </c>
      <c r="J370" s="2117"/>
      <c r="K370" s="2114">
        <v>1820</v>
      </c>
      <c r="L370" s="2120">
        <v>112.6643349882482</v>
      </c>
      <c r="N370" s="2111">
        <v>1820</v>
      </c>
      <c r="O370" s="2122">
        <v>1631.9774778048015</v>
      </c>
      <c r="P370" s="2117"/>
      <c r="Q370" s="2114">
        <v>1820</v>
      </c>
      <c r="R370" s="2120">
        <v>134.82597474817064</v>
      </c>
      <c r="T370" s="2111">
        <v>1820</v>
      </c>
      <c r="U370" s="2122">
        <v>3598.3596954223985</v>
      </c>
      <c r="V370" s="2117"/>
      <c r="W370" s="2119">
        <v>1820</v>
      </c>
      <c r="X370" s="2120">
        <v>181.7516206922617</v>
      </c>
      <c r="Z370" s="2121">
        <v>1820</v>
      </c>
      <c r="AA370" s="2122">
        <v>2752.4471837755837</v>
      </c>
      <c r="AB370" s="2117"/>
      <c r="AC370" s="2119">
        <v>1820</v>
      </c>
      <c r="AD370" s="2120">
        <v>157.75993900630166</v>
      </c>
      <c r="AF370" s="2137">
        <v>1820</v>
      </c>
      <c r="AG370" s="2141">
        <f t="shared" si="10"/>
        <v>2094.4271835590325</v>
      </c>
      <c r="AH370" s="2139"/>
      <c r="AI370" s="2137">
        <v>1820</v>
      </c>
      <c r="AJ370" s="2142">
        <f t="shared" si="11"/>
        <v>143.89652122066448</v>
      </c>
    </row>
    <row r="371" spans="2:36" x14ac:dyDescent="0.3">
      <c r="B371" s="2111">
        <v>1825</v>
      </c>
      <c r="C371" s="2122">
        <v>1471.8322762981954</v>
      </c>
      <c r="D371" s="2113"/>
      <c r="E371" s="2114">
        <v>1825</v>
      </c>
      <c r="F371" s="2120">
        <v>132.34361907072042</v>
      </c>
      <c r="H371" s="2111">
        <v>1825</v>
      </c>
      <c r="I371" s="2122">
        <v>1016.1708098603187</v>
      </c>
      <c r="J371" s="2117"/>
      <c r="K371" s="2114">
        <v>1825</v>
      </c>
      <c r="L371" s="2120">
        <v>112.56995936831875</v>
      </c>
      <c r="N371" s="2111">
        <v>1825</v>
      </c>
      <c r="O371" s="2122">
        <v>1631.6027809875332</v>
      </c>
      <c r="P371" s="2117"/>
      <c r="Q371" s="2114">
        <v>1825</v>
      </c>
      <c r="R371" s="2120">
        <v>134.7057065769182</v>
      </c>
      <c r="T371" s="2111">
        <v>1825</v>
      </c>
      <c r="U371" s="2122">
        <v>3594.7206514376635</v>
      </c>
      <c r="V371" s="2117"/>
      <c r="W371" s="2119">
        <v>1825</v>
      </c>
      <c r="X371" s="2120">
        <v>181.58101107475667</v>
      </c>
      <c r="Z371" s="2121">
        <v>1825</v>
      </c>
      <c r="AA371" s="2122">
        <v>2760.1063173838779</v>
      </c>
      <c r="AB371" s="2117"/>
      <c r="AC371" s="2119">
        <v>1825</v>
      </c>
      <c r="AD371" s="2120">
        <v>157.8849454371356</v>
      </c>
      <c r="AF371" s="2137">
        <v>1825</v>
      </c>
      <c r="AG371" s="2141">
        <f t="shared" si="10"/>
        <v>2094.8865671935173</v>
      </c>
      <c r="AH371" s="2139"/>
      <c r="AI371" s="2137">
        <v>1825</v>
      </c>
      <c r="AJ371" s="2142">
        <f t="shared" si="11"/>
        <v>143.81704830556993</v>
      </c>
    </row>
    <row r="372" spans="2:36" x14ac:dyDescent="0.3">
      <c r="B372" s="2111">
        <v>1830</v>
      </c>
      <c r="C372" s="2122">
        <v>1470.9524921887619</v>
      </c>
      <c r="D372" s="2113"/>
      <c r="E372" s="2114">
        <v>1830</v>
      </c>
      <c r="F372" s="2120">
        <v>132.20719508669598</v>
      </c>
      <c r="H372" s="2111">
        <v>1830</v>
      </c>
      <c r="I372" s="2122">
        <v>1015.7073679630166</v>
      </c>
      <c r="J372" s="2117"/>
      <c r="K372" s="2114">
        <v>1830</v>
      </c>
      <c r="L372" s="2120">
        <v>112.47609935931379</v>
      </c>
      <c r="N372" s="2111">
        <v>1830</v>
      </c>
      <c r="O372" s="2122">
        <v>1631.2301316938567</v>
      </c>
      <c r="P372" s="2117"/>
      <c r="Q372" s="2114">
        <v>1830</v>
      </c>
      <c r="R372" s="2120">
        <v>134.58609560878719</v>
      </c>
      <c r="T372" s="2111">
        <v>1830</v>
      </c>
      <c r="U372" s="2122">
        <v>3591.0834810815513</v>
      </c>
      <c r="V372" s="2117"/>
      <c r="W372" s="2119">
        <v>1830</v>
      </c>
      <c r="X372" s="2120">
        <v>181.41099272521242</v>
      </c>
      <c r="Z372" s="2121">
        <v>1830</v>
      </c>
      <c r="AA372" s="2122">
        <v>2767.7667041028321</v>
      </c>
      <c r="AB372" s="2117"/>
      <c r="AC372" s="2119">
        <v>1830</v>
      </c>
      <c r="AD372" s="2120">
        <v>158.01041636300866</v>
      </c>
      <c r="AF372" s="2137">
        <v>1830</v>
      </c>
      <c r="AG372" s="2141">
        <f t="shared" si="10"/>
        <v>2095.3480354060039</v>
      </c>
      <c r="AH372" s="2139"/>
      <c r="AI372" s="2137">
        <v>1830</v>
      </c>
      <c r="AJ372" s="2142">
        <f t="shared" si="11"/>
        <v>143.73815982860361</v>
      </c>
    </row>
    <row r="373" spans="2:36" x14ac:dyDescent="0.3">
      <c r="B373" s="2111">
        <v>1835</v>
      </c>
      <c r="C373" s="2122">
        <v>1470.0753935801056</v>
      </c>
      <c r="D373" s="2113"/>
      <c r="E373" s="2114">
        <v>1835</v>
      </c>
      <c r="F373" s="2120">
        <v>132.07145904640146</v>
      </c>
      <c r="H373" s="2111">
        <v>1835</v>
      </c>
      <c r="I373" s="2122">
        <v>1015.1785924117604</v>
      </c>
      <c r="J373" s="2117"/>
      <c r="K373" s="2114">
        <v>1835</v>
      </c>
      <c r="L373" s="2120">
        <v>112.37511888646137</v>
      </c>
      <c r="N373" s="2111">
        <v>1835</v>
      </c>
      <c r="O373" s="2122">
        <v>1630.8595131865243</v>
      </c>
      <c r="P373" s="2117"/>
      <c r="Q373" s="2114">
        <v>1835</v>
      </c>
      <c r="R373" s="2120">
        <v>134.46713647154542</v>
      </c>
      <c r="T373" s="2111">
        <v>1835</v>
      </c>
      <c r="U373" s="2122">
        <v>3587.4481690382981</v>
      </c>
      <c r="V373" s="2117"/>
      <c r="W373" s="2119">
        <v>1835</v>
      </c>
      <c r="X373" s="2120">
        <v>181.24156081037626</v>
      </c>
      <c r="Z373" s="2121">
        <v>1835</v>
      </c>
      <c r="AA373" s="2122">
        <v>2775.4283336890371</v>
      </c>
      <c r="AB373" s="2117"/>
      <c r="AC373" s="2119">
        <v>1835</v>
      </c>
      <c r="AD373" s="2120">
        <v>158.13634798695961</v>
      </c>
      <c r="AF373" s="2137">
        <v>1835</v>
      </c>
      <c r="AG373" s="2141">
        <f t="shared" si="10"/>
        <v>2095.7980003811454</v>
      </c>
      <c r="AH373" s="2139"/>
      <c r="AI373" s="2137">
        <v>1835</v>
      </c>
      <c r="AJ373" s="2142">
        <f t="shared" si="11"/>
        <v>143.65832464034884</v>
      </c>
    </row>
    <row r="374" spans="2:36" x14ac:dyDescent="0.3">
      <c r="B374" s="2111">
        <v>1840</v>
      </c>
      <c r="C374" s="2122">
        <v>1469.2009587815644</v>
      </c>
      <c r="D374" s="2113"/>
      <c r="E374" s="2114">
        <v>1840</v>
      </c>
      <c r="F374" s="2120">
        <v>131.93640534159948</v>
      </c>
      <c r="H374" s="2111">
        <v>1840</v>
      </c>
      <c r="I374" s="2122">
        <v>1014.4765721444182</v>
      </c>
      <c r="J374" s="2117"/>
      <c r="K374" s="2114">
        <v>1840</v>
      </c>
      <c r="L374" s="2120">
        <v>112.25487883980692</v>
      </c>
      <c r="N374" s="2111">
        <v>1840</v>
      </c>
      <c r="O374" s="2122">
        <v>1630.4909089102073</v>
      </c>
      <c r="P374" s="2117"/>
      <c r="Q374" s="2114">
        <v>1840</v>
      </c>
      <c r="R374" s="2120">
        <v>134.34882385135373</v>
      </c>
      <c r="T374" s="2111">
        <v>1840</v>
      </c>
      <c r="U374" s="2122">
        <v>3583.8147001586112</v>
      </c>
      <c r="V374" s="2117"/>
      <c r="W374" s="2119">
        <v>1840</v>
      </c>
      <c r="X374" s="2120">
        <v>181.07271054952943</v>
      </c>
      <c r="Z374" s="2121">
        <v>1840</v>
      </c>
      <c r="AA374" s="2122">
        <v>2783.0911960104158</v>
      </c>
      <c r="AB374" s="2117"/>
      <c r="AC374" s="2119">
        <v>1840</v>
      </c>
      <c r="AD374" s="2120">
        <v>158.26273655329632</v>
      </c>
      <c r="AF374" s="2137">
        <v>1840</v>
      </c>
      <c r="AG374" s="2141">
        <f t="shared" si="10"/>
        <v>2096.2148672010435</v>
      </c>
      <c r="AH374" s="2139"/>
      <c r="AI374" s="2137">
        <v>1840</v>
      </c>
      <c r="AJ374" s="2142">
        <f t="shared" si="11"/>
        <v>143.5751110271172</v>
      </c>
    </row>
    <row r="375" spans="2:36" x14ac:dyDescent="0.3">
      <c r="B375" s="2111">
        <v>1845</v>
      </c>
      <c r="C375" s="2122">
        <v>1468.329166336244</v>
      </c>
      <c r="D375" s="2113"/>
      <c r="E375" s="2114">
        <v>1845</v>
      </c>
      <c r="F375" s="2120">
        <v>131.80202842484715</v>
      </c>
      <c r="H375" s="2111">
        <v>1845</v>
      </c>
      <c r="I375" s="2122">
        <v>1013.7783517815149</v>
      </c>
      <c r="J375" s="2117"/>
      <c r="K375" s="2114">
        <v>1845</v>
      </c>
      <c r="L375" s="2120">
        <v>112.13529039871305</v>
      </c>
      <c r="N375" s="2111">
        <v>1845</v>
      </c>
      <c r="O375" s="2122">
        <v>1630.1243024890471</v>
      </c>
      <c r="P375" s="2117"/>
      <c r="Q375" s="2114">
        <v>1845</v>
      </c>
      <c r="R375" s="2120">
        <v>134.23115249197625</v>
      </c>
      <c r="T375" s="2111">
        <v>1845</v>
      </c>
      <c r="U375" s="2122">
        <v>3580.183059457423</v>
      </c>
      <c r="V375" s="2117"/>
      <c r="W375" s="2119">
        <v>1845</v>
      </c>
      <c r="X375" s="2120">
        <v>180.90443721377858</v>
      </c>
      <c r="Z375" s="2121">
        <v>1845</v>
      </c>
      <c r="AA375" s="2122">
        <v>2790.7552810447378</v>
      </c>
      <c r="AB375" s="2117"/>
      <c r="AC375" s="2119">
        <v>1845</v>
      </c>
      <c r="AD375" s="2120">
        <v>158.38957834704115</v>
      </c>
      <c r="AF375" s="2137">
        <v>1845</v>
      </c>
      <c r="AG375" s="2141">
        <f t="shared" si="10"/>
        <v>2096.6340322217934</v>
      </c>
      <c r="AH375" s="2139"/>
      <c r="AI375" s="2137">
        <v>1845</v>
      </c>
      <c r="AJ375" s="2142">
        <f t="shared" si="11"/>
        <v>143.49249737527123</v>
      </c>
    </row>
    <row r="376" spans="2:36" x14ac:dyDescent="0.3">
      <c r="B376" s="2111">
        <v>1850</v>
      </c>
      <c r="C376" s="2122">
        <v>1467.4599950178629</v>
      </c>
      <c r="D376" s="2113"/>
      <c r="E376" s="2114">
        <v>1850</v>
      </c>
      <c r="F376" s="2120">
        <v>131.66832280867382</v>
      </c>
      <c r="H376" s="2111">
        <v>1850</v>
      </c>
      <c r="I376" s="2122">
        <v>1013.0839005233736</v>
      </c>
      <c r="J376" s="2117"/>
      <c r="K376" s="2114">
        <v>1850</v>
      </c>
      <c r="L376" s="2120">
        <v>112.01634827989143</v>
      </c>
      <c r="N376" s="2111">
        <v>1850</v>
      </c>
      <c r="O376" s="2122">
        <v>1629.7596777242179</v>
      </c>
      <c r="P376" s="2117"/>
      <c r="Q376" s="2114">
        <v>1850</v>
      </c>
      <c r="R376" s="2120">
        <v>134.11411719400073</v>
      </c>
      <c r="T376" s="2111">
        <v>1850</v>
      </c>
      <c r="U376" s="2122">
        <v>3576.5532321116657</v>
      </c>
      <c r="V376" s="2117"/>
      <c r="W376" s="2119">
        <v>1850</v>
      </c>
      <c r="X376" s="2120">
        <v>180.73673612535242</v>
      </c>
      <c r="Z376" s="2121">
        <v>1850</v>
      </c>
      <c r="AA376" s="2122">
        <v>2798.420578878111</v>
      </c>
      <c r="AB376" s="2117"/>
      <c r="AC376" s="2119">
        <v>1850</v>
      </c>
      <c r="AD376" s="2120">
        <v>158.51686969337672</v>
      </c>
      <c r="AF376" s="2137">
        <v>1850</v>
      </c>
      <c r="AG376" s="2141">
        <f t="shared" si="10"/>
        <v>2097.055476851046</v>
      </c>
      <c r="AH376" s="2139"/>
      <c r="AI376" s="2137">
        <v>1850</v>
      </c>
      <c r="AJ376" s="2142">
        <f t="shared" si="11"/>
        <v>143.41047882025902</v>
      </c>
    </row>
    <row r="377" spans="2:36" x14ac:dyDescent="0.3">
      <c r="B377" s="2111">
        <v>1855</v>
      </c>
      <c r="C377" s="2122">
        <v>1466.5934238276589</v>
      </c>
      <c r="D377" s="2113"/>
      <c r="E377" s="2114">
        <v>1855</v>
      </c>
      <c r="F377" s="2120">
        <v>131.53528306477281</v>
      </c>
      <c r="H377" s="2111">
        <v>1855</v>
      </c>
      <c r="I377" s="2122">
        <v>1012.3931879023199</v>
      </c>
      <c r="J377" s="2117"/>
      <c r="K377" s="2114">
        <v>1855</v>
      </c>
      <c r="L377" s="2120">
        <v>111.89804725701656</v>
      </c>
      <c r="N377" s="2111">
        <v>1855</v>
      </c>
      <c r="O377" s="2122">
        <v>1629.3970185915439</v>
      </c>
      <c r="P377" s="2117"/>
      <c r="Q377" s="2114">
        <v>1855</v>
      </c>
      <c r="R377" s="2120">
        <v>133.99771281407348</v>
      </c>
      <c r="T377" s="2111">
        <v>1855</v>
      </c>
      <c r="U377" s="2122">
        <v>3572.9252034580859</v>
      </c>
      <c r="V377" s="2117"/>
      <c r="W377" s="2119">
        <v>1855</v>
      </c>
      <c r="X377" s="2120">
        <v>180.56960265691424</v>
      </c>
      <c r="Z377" s="2121">
        <v>1855</v>
      </c>
      <c r="AA377" s="2122">
        <v>2806.0870797035373</v>
      </c>
      <c r="AB377" s="2117"/>
      <c r="AC377" s="2119">
        <v>1855</v>
      </c>
      <c r="AD377" s="2120">
        <v>158.64460695710679</v>
      </c>
      <c r="AF377" s="2137">
        <v>1855</v>
      </c>
      <c r="AG377" s="2141">
        <f t="shared" si="10"/>
        <v>2097.4791826966293</v>
      </c>
      <c r="AH377" s="2139"/>
      <c r="AI377" s="2137">
        <v>1855</v>
      </c>
      <c r="AJ377" s="2142">
        <f t="shared" si="11"/>
        <v>143.32905054997678</v>
      </c>
    </row>
    <row r="378" spans="2:36" x14ac:dyDescent="0.3">
      <c r="B378" s="2111">
        <v>1860</v>
      </c>
      <c r="C378" s="2122">
        <v>1465.7294319913462</v>
      </c>
      <c r="D378" s="2113"/>
      <c r="E378" s="2114">
        <v>1860</v>
      </c>
      <c r="F378" s="2120">
        <v>131.40290382320669</v>
      </c>
      <c r="H378" s="2111">
        <v>1860</v>
      </c>
      <c r="I378" s="2122">
        <v>1011.7061837782207</v>
      </c>
      <c r="J378" s="2117"/>
      <c r="K378" s="2114">
        <v>1860</v>
      </c>
      <c r="L378" s="2120">
        <v>111.78038215995977</v>
      </c>
      <c r="N378" s="2111">
        <v>1860</v>
      </c>
      <c r="O378" s="2122">
        <v>1629.0363092391542</v>
      </c>
      <c r="P378" s="2117"/>
      <c r="Q378" s="2114">
        <v>1860</v>
      </c>
      <c r="R378" s="2120">
        <v>133.88193426414594</v>
      </c>
      <c r="T378" s="2111">
        <v>1860</v>
      </c>
      <c r="U378" s="2122">
        <v>3569.2989589911017</v>
      </c>
      <c r="V378" s="2117"/>
      <c r="W378" s="2119">
        <v>1860</v>
      </c>
      <c r="X378" s="2120">
        <v>180.4030322308831</v>
      </c>
      <c r="Z378" s="2121">
        <v>1860</v>
      </c>
      <c r="AA378" s="2122">
        <v>2813.7547738194653</v>
      </c>
      <c r="AB378" s="2117"/>
      <c r="AC378" s="2119">
        <v>1860</v>
      </c>
      <c r="AD378" s="2120">
        <v>158.7727865421237</v>
      </c>
      <c r="AF378" s="2137">
        <v>1860</v>
      </c>
      <c r="AG378" s="2141">
        <f t="shared" si="10"/>
        <v>2097.905131563858</v>
      </c>
      <c r="AH378" s="2139"/>
      <c r="AI378" s="2137">
        <v>1860</v>
      </c>
      <c r="AJ378" s="2142">
        <f t="shared" si="11"/>
        <v>143.24820780406384</v>
      </c>
    </row>
    <row r="379" spans="2:36" x14ac:dyDescent="0.3">
      <c r="B379" s="2111">
        <v>1865</v>
      </c>
      <c r="C379" s="2122">
        <v>1464.8679989561133</v>
      </c>
      <c r="D379" s="2113"/>
      <c r="E379" s="2114">
        <v>1865</v>
      </c>
      <c r="F379" s="2120">
        <v>131.27117977162368</v>
      </c>
      <c r="H379" s="2111">
        <v>1865</v>
      </c>
      <c r="I379" s="2122">
        <v>1011.02285833409</v>
      </c>
      <c r="J379" s="2117"/>
      <c r="K379" s="2114">
        <v>1865</v>
      </c>
      <c r="L379" s="2120">
        <v>111.66334787403602</v>
      </c>
      <c r="N379" s="2111">
        <v>1865</v>
      </c>
      <c r="O379" s="2122">
        <v>1628.6775339851654</v>
      </c>
      <c r="P379" s="2117"/>
      <c r="Q379" s="2114">
        <v>1865</v>
      </c>
      <c r="R379" s="2120">
        <v>133.76677651073265</v>
      </c>
      <c r="T379" s="2111">
        <v>1865</v>
      </c>
      <c r="U379" s="2122">
        <v>3565.674484360683</v>
      </c>
      <c r="V379" s="2117"/>
      <c r="W379" s="2119">
        <v>1865</v>
      </c>
      <c r="X379" s="2120">
        <v>180.2370203187678</v>
      </c>
      <c r="Z379" s="2121">
        <v>1865</v>
      </c>
      <c r="AA379" s="2122">
        <v>2821.423651628379</v>
      </c>
      <c r="AB379" s="2117"/>
      <c r="AC379" s="2119">
        <v>1865</v>
      </c>
      <c r="AD379" s="2120">
        <v>158.90140489088333</v>
      </c>
      <c r="AF379" s="2137">
        <v>1865</v>
      </c>
      <c r="AG379" s="2141">
        <f t="shared" si="10"/>
        <v>2098.3333054528862</v>
      </c>
      <c r="AH379" s="2139"/>
      <c r="AI379" s="2137">
        <v>1865</v>
      </c>
      <c r="AJ379" s="2142">
        <f t="shared" si="11"/>
        <v>143.16794587320868</v>
      </c>
    </row>
    <row r="380" spans="2:36" x14ac:dyDescent="0.3">
      <c r="B380" s="2111">
        <v>1870</v>
      </c>
      <c r="C380" s="2122">
        <v>1464.0091043876848</v>
      </c>
      <c r="D380" s="2113"/>
      <c r="E380" s="2114">
        <v>1870</v>
      </c>
      <c r="F380" s="2120">
        <v>131.14010565448993</v>
      </c>
      <c r="H380" s="2111">
        <v>1870</v>
      </c>
      <c r="I380" s="2122">
        <v>1010.3431820717796</v>
      </c>
      <c r="J380" s="2117"/>
      <c r="K380" s="2114">
        <v>1870</v>
      </c>
      <c r="L380" s="2120">
        <v>111.54693933926316</v>
      </c>
      <c r="N380" s="2111">
        <v>1870</v>
      </c>
      <c r="O380" s="2122">
        <v>1628.3206773154263</v>
      </c>
      <c r="P380" s="2117"/>
      <c r="Q380" s="2114">
        <v>1870</v>
      </c>
      <c r="R380" s="2120">
        <v>133.65223457418278</v>
      </c>
      <c r="T380" s="2111">
        <v>1870</v>
      </c>
      <c r="U380" s="2122">
        <v>3562.0517653702909</v>
      </c>
      <c r="V380" s="2117"/>
      <c r="W380" s="2119">
        <v>1870</v>
      </c>
      <c r="X380" s="2120">
        <v>180.0715624405108</v>
      </c>
      <c r="Z380" s="2121">
        <v>1870</v>
      </c>
      <c r="AA380" s="2122">
        <v>2829.0937036354298</v>
      </c>
      <c r="AB380" s="2117"/>
      <c r="AC380" s="2119">
        <v>1870</v>
      </c>
      <c r="AD380" s="2120">
        <v>159.03045848389056</v>
      </c>
      <c r="AF380" s="2137">
        <v>1870</v>
      </c>
      <c r="AG380" s="2141">
        <f t="shared" si="10"/>
        <v>2098.7636865561226</v>
      </c>
      <c r="AH380" s="2139"/>
      <c r="AI380" s="2137">
        <v>1870</v>
      </c>
      <c r="AJ380" s="2142">
        <f t="shared" si="11"/>
        <v>143.08826009846746</v>
      </c>
    </row>
    <row r="381" spans="2:36" x14ac:dyDescent="0.3">
      <c r="B381" s="2111">
        <v>1875</v>
      </c>
      <c r="C381" s="2122">
        <v>1463.1527281674046</v>
      </c>
      <c r="D381" s="2113"/>
      <c r="E381" s="2114">
        <v>1875</v>
      </c>
      <c r="F381" s="2120">
        <v>131.00967627232927</v>
      </c>
      <c r="H381" s="2111">
        <v>1875</v>
      </c>
      <c r="I381" s="2122">
        <v>1009.6671258077142</v>
      </c>
      <c r="J381" s="2117"/>
      <c r="K381" s="2114">
        <v>1875</v>
      </c>
      <c r="L381" s="2120">
        <v>111.43115154963182</v>
      </c>
      <c r="N381" s="2111">
        <v>1875</v>
      </c>
      <c r="O381" s="2122">
        <v>1627.965723881257</v>
      </c>
      <c r="P381" s="2117"/>
      <c r="Q381" s="2114">
        <v>1875</v>
      </c>
      <c r="R381" s="2120">
        <v>133.53830352796103</v>
      </c>
      <c r="T381" s="2111">
        <v>1875</v>
      </c>
      <c r="U381" s="2122">
        <v>3558.4307879747921</v>
      </c>
      <c r="V381" s="2117"/>
      <c r="W381" s="2119">
        <v>1875</v>
      </c>
      <c r="X381" s="2120">
        <v>179.90665416384047</v>
      </c>
      <c r="Z381" s="2121">
        <v>1875</v>
      </c>
      <c r="AA381" s="2122">
        <v>2836.7649204470176</v>
      </c>
      <c r="AB381" s="2117"/>
      <c r="AC381" s="2119">
        <v>1875</v>
      </c>
      <c r="AD381" s="2120">
        <v>159.15994383919133</v>
      </c>
      <c r="AF381" s="2137">
        <v>1875</v>
      </c>
      <c r="AG381" s="2141">
        <f t="shared" si="10"/>
        <v>2099.1962572556372</v>
      </c>
      <c r="AH381" s="2139"/>
      <c r="AI381" s="2137">
        <v>1875</v>
      </c>
      <c r="AJ381" s="2142">
        <f t="shared" si="11"/>
        <v>143.00914587059077</v>
      </c>
    </row>
    <row r="382" spans="2:36" x14ac:dyDescent="0.3">
      <c r="B382" s="2111">
        <v>1880</v>
      </c>
      <c r="C382" s="2122">
        <v>1462.2988503893937</v>
      </c>
      <c r="D382" s="2113"/>
      <c r="E382" s="2114">
        <v>1880</v>
      </c>
      <c r="F382" s="2120">
        <v>130.87988648098002</v>
      </c>
      <c r="H382" s="2111">
        <v>1880</v>
      </c>
      <c r="I382" s="2122">
        <v>1008.9946606687211</v>
      </c>
      <c r="J382" s="2117"/>
      <c r="K382" s="2114">
        <v>1880</v>
      </c>
      <c r="L382" s="2120">
        <v>111.31597955238837</v>
      </c>
      <c r="N382" s="2111">
        <v>1880</v>
      </c>
      <c r="O382" s="2122">
        <v>1627.6126584972694</v>
      </c>
      <c r="P382" s="2117"/>
      <c r="Q382" s="2114">
        <v>1880</v>
      </c>
      <c r="R382" s="2120">
        <v>133.4249784979425</v>
      </c>
      <c r="T382" s="2111">
        <v>1880</v>
      </c>
      <c r="U382" s="2122">
        <v>3554.8115382784908</v>
      </c>
      <c r="V382" s="2117"/>
      <c r="W382" s="2119">
        <v>1880</v>
      </c>
      <c r="X382" s="2120">
        <v>179.74229110363851</v>
      </c>
      <c r="Z382" s="2121">
        <v>1880</v>
      </c>
      <c r="AA382" s="2122">
        <v>2844.4372927694972</v>
      </c>
      <c r="AB382" s="2117"/>
      <c r="AC382" s="2119">
        <v>1880</v>
      </c>
      <c r="AD382" s="2120">
        <v>159.28985751187392</v>
      </c>
      <c r="AF382" s="2137">
        <v>1880</v>
      </c>
      <c r="AG382" s="2141">
        <f t="shared" si="10"/>
        <v>2099.6310001206743</v>
      </c>
      <c r="AH382" s="2139"/>
      <c r="AI382" s="2137">
        <v>1880</v>
      </c>
      <c r="AJ382" s="2142">
        <f t="shared" si="11"/>
        <v>142.93059862936468</v>
      </c>
    </row>
    <row r="383" spans="2:36" x14ac:dyDescent="0.3">
      <c r="B383" s="2111">
        <v>1885</v>
      </c>
      <c r="C383" s="2122">
        <v>1461.4474513577338</v>
      </c>
      <c r="D383" s="2113"/>
      <c r="E383" s="2114">
        <v>1885</v>
      </c>
      <c r="F383" s="2120">
        <v>130.75073119086002</v>
      </c>
      <c r="H383" s="2111">
        <v>1885</v>
      </c>
      <c r="I383" s="2122">
        <v>1008.3257580879086</v>
      </c>
      <c r="J383" s="2117"/>
      <c r="K383" s="2114">
        <v>1885</v>
      </c>
      <c r="L383" s="2120">
        <v>111.20141844732811</v>
      </c>
      <c r="N383" s="2111">
        <v>1885</v>
      </c>
      <c r="O383" s="2122">
        <v>1627.2614661391922</v>
      </c>
      <c r="P383" s="2117"/>
      <c r="Q383" s="2114">
        <v>1885</v>
      </c>
      <c r="R383" s="2120">
        <v>133.3122546617173</v>
      </c>
      <c r="T383" s="2111">
        <v>1885</v>
      </c>
      <c r="U383" s="2122">
        <v>3551.1940025331178</v>
      </c>
      <c r="V383" s="2117"/>
      <c r="W383" s="2119">
        <v>1885</v>
      </c>
      <c r="X383" s="2120">
        <v>179.57846892131181</v>
      </c>
      <c r="Z383" s="2121">
        <v>1885</v>
      </c>
      <c r="AA383" s="2122">
        <v>2852.1108114078224</v>
      </c>
      <c r="AB383" s="2117"/>
      <c r="AC383" s="2119">
        <v>1885</v>
      </c>
      <c r="AD383" s="2120">
        <v>159.42019609357681</v>
      </c>
      <c r="AF383" s="2137">
        <v>1885</v>
      </c>
      <c r="AG383" s="2141">
        <f t="shared" si="10"/>
        <v>2100.067897905155</v>
      </c>
      <c r="AH383" s="2139"/>
      <c r="AI383" s="2137">
        <v>1885</v>
      </c>
      <c r="AJ383" s="2142">
        <f t="shared" si="11"/>
        <v>142.8526138629588</v>
      </c>
    </row>
    <row r="384" spans="2:36" x14ac:dyDescent="0.3">
      <c r="B384" s="2111">
        <v>1890</v>
      </c>
      <c r="C384" s="2122">
        <v>1460.5985115837004</v>
      </c>
      <c r="D384" s="2113"/>
      <c r="E384" s="2114">
        <v>1890</v>
      </c>
      <c r="F384" s="2120">
        <v>130.62220536624514</v>
      </c>
      <c r="H384" s="2111">
        <v>1890</v>
      </c>
      <c r="I384" s="2122">
        <v>1007.6603898006144</v>
      </c>
      <c r="J384" s="2117"/>
      <c r="K384" s="2114">
        <v>1890</v>
      </c>
      <c r="L384" s="2120">
        <v>111.08746338610031</v>
      </c>
      <c r="N384" s="2111">
        <v>1890</v>
      </c>
      <c r="O384" s="2122">
        <v>1626.9121319417402</v>
      </c>
      <c r="P384" s="2117"/>
      <c r="Q384" s="2114">
        <v>1890</v>
      </c>
      <c r="R384" s="2120">
        <v>133.20012724790601</v>
      </c>
      <c r="T384" s="2111">
        <v>1890</v>
      </c>
      <c r="U384" s="2122">
        <v>3547.5781671358827</v>
      </c>
      <c r="V384" s="2117"/>
      <c r="W384" s="2119">
        <v>1890</v>
      </c>
      <c r="X384" s="2120">
        <v>179.41518332417863</v>
      </c>
      <c r="Z384" s="2121">
        <v>1890</v>
      </c>
      <c r="AA384" s="2122">
        <v>2859.7854672642429</v>
      </c>
      <c r="AB384" s="2117"/>
      <c r="AC384" s="2119">
        <v>1890</v>
      </c>
      <c r="AD384" s="2120">
        <v>159.55095621200655</v>
      </c>
      <c r="AF384" s="2137">
        <v>1890</v>
      </c>
      <c r="AG384" s="2141">
        <f t="shared" si="10"/>
        <v>2100.5069335452363</v>
      </c>
      <c r="AH384" s="2139"/>
      <c r="AI384" s="2137">
        <v>1890</v>
      </c>
      <c r="AJ384" s="2142">
        <f t="shared" si="11"/>
        <v>142.77518710728734</v>
      </c>
    </row>
    <row r="385" spans="2:36" x14ac:dyDescent="0.3">
      <c r="B385" s="2111">
        <v>1895</v>
      </c>
      <c r="C385" s="2122">
        <v>1459.752011783045</v>
      </c>
      <c r="D385" s="2113"/>
      <c r="E385" s="2114">
        <v>1895</v>
      </c>
      <c r="F385" s="2120">
        <v>130.49430402455891</v>
      </c>
      <c r="H385" s="2111">
        <v>1895</v>
      </c>
      <c r="I385" s="2122">
        <v>1006.9985278404225</v>
      </c>
      <c r="J385" s="2117"/>
      <c r="K385" s="2114">
        <v>1895</v>
      </c>
      <c r="L385" s="2120">
        <v>110.97410957152415</v>
      </c>
      <c r="N385" s="2111">
        <v>1895</v>
      </c>
      <c r="O385" s="2122">
        <v>1626.5646411965172</v>
      </c>
      <c r="P385" s="2117"/>
      <c r="Q385" s="2114">
        <v>1895</v>
      </c>
      <c r="R385" s="2120">
        <v>133.08859153548681</v>
      </c>
      <c r="T385" s="2111">
        <v>1895</v>
      </c>
      <c r="U385" s="2122">
        <v>3543.9640186275697</v>
      </c>
      <c r="V385" s="2117"/>
      <c r="W385" s="2119">
        <v>1895</v>
      </c>
      <c r="X385" s="2120">
        <v>179.2524300648636</v>
      </c>
      <c r="Z385" s="2121">
        <v>1895</v>
      </c>
      <c r="AA385" s="2122">
        <v>2867.4612513370371</v>
      </c>
      <c r="AB385" s="2117"/>
      <c r="AC385" s="2119">
        <v>1895</v>
      </c>
      <c r="AD385" s="2120">
        <v>159.6821345304605</v>
      </c>
      <c r="AF385" s="2137">
        <v>1895</v>
      </c>
      <c r="AG385" s="2141">
        <f t="shared" si="10"/>
        <v>2100.9480901569182</v>
      </c>
      <c r="AH385" s="2139"/>
      <c r="AI385" s="2137">
        <v>1895</v>
      </c>
      <c r="AJ385" s="2142">
        <f t="shared" si="11"/>
        <v>142.6983139453788</v>
      </c>
    </row>
    <row r="386" spans="2:36" x14ac:dyDescent="0.3">
      <c r="B386" s="2111">
        <v>1900</v>
      </c>
      <c r="C386" s="2122">
        <v>1458.9079328733126</v>
      </c>
      <c r="D386" s="2113"/>
      <c r="E386" s="2114">
        <v>1900</v>
      </c>
      <c r="F386" s="2120">
        <v>130.36702223567283</v>
      </c>
      <c r="H386" s="2111">
        <v>1900</v>
      </c>
      <c r="I386" s="2122">
        <v>1006.3401445352365</v>
      </c>
      <c r="J386" s="2117"/>
      <c r="K386" s="2114">
        <v>1900</v>
      </c>
      <c r="L386" s="2120">
        <v>110.86135225691584</v>
      </c>
      <c r="N386" s="2111">
        <v>1900</v>
      </c>
      <c r="O386" s="2122">
        <v>1626.2189793499529</v>
      </c>
      <c r="P386" s="2117"/>
      <c r="Q386" s="2114">
        <v>1900</v>
      </c>
      <c r="R386" s="2120">
        <v>132.97764285313292</v>
      </c>
      <c r="T386" s="2111">
        <v>1900</v>
      </c>
      <c r="U386" s="2122">
        <v>3540.3515436906332</v>
      </c>
      <c r="V386" s="2117"/>
      <c r="W386" s="2119">
        <v>1900</v>
      </c>
      <c r="X386" s="2120">
        <v>179.09020494069901</v>
      </c>
      <c r="Z386" s="2121">
        <v>1900</v>
      </c>
      <c r="AA386" s="2122">
        <v>2875.1381547192323</v>
      </c>
      <c r="AB386" s="2117"/>
      <c r="AC386" s="2119">
        <v>1900</v>
      </c>
      <c r="AD386" s="2120">
        <v>159.81372774735988</v>
      </c>
      <c r="AF386" s="2137">
        <v>1900</v>
      </c>
      <c r="AG386" s="2141">
        <f t="shared" si="10"/>
        <v>2101.3913510336733</v>
      </c>
      <c r="AH386" s="2139"/>
      <c r="AI386" s="2137">
        <v>1900</v>
      </c>
      <c r="AJ386" s="2142">
        <f t="shared" si="11"/>
        <v>142.62199000675611</v>
      </c>
    </row>
    <row r="387" spans="2:36" x14ac:dyDescent="0.3">
      <c r="B387" s="2111">
        <v>1905</v>
      </c>
      <c r="C387" s="2122">
        <v>1458.0662559712052</v>
      </c>
      <c r="D387" s="2113"/>
      <c r="E387" s="2114">
        <v>1905</v>
      </c>
      <c r="F387" s="2120">
        <v>130.24035512121861</v>
      </c>
      <c r="H387" s="2111">
        <v>1905</v>
      </c>
      <c r="I387" s="2122">
        <v>1005.68521250342</v>
      </c>
      <c r="J387" s="2117"/>
      <c r="K387" s="2114">
        <v>1905</v>
      </c>
      <c r="L387" s="2120">
        <v>110.74918674542499</v>
      </c>
      <c r="N387" s="2111">
        <v>1905</v>
      </c>
      <c r="O387" s="2122">
        <v>1625.8751320012709</v>
      </c>
      <c r="P387" s="2117"/>
      <c r="Q387" s="2114">
        <v>1905</v>
      </c>
      <c r="R387" s="2120">
        <v>132.86727657856039</v>
      </c>
      <c r="T387" s="2111">
        <v>1905</v>
      </c>
      <c r="U387" s="2122">
        <v>3536.7407291473469</v>
      </c>
      <c r="V387" s="2117"/>
      <c r="W387" s="2119">
        <v>1905</v>
      </c>
      <c r="X387" s="2120">
        <v>178.92850379314069</v>
      </c>
      <c r="Z387" s="2121">
        <v>1905</v>
      </c>
      <c r="AA387" s="2122">
        <v>2882.8161685973687</v>
      </c>
      <c r="AB387" s="2117"/>
      <c r="AC387" s="2119">
        <v>1905</v>
      </c>
      <c r="AD387" s="2120">
        <v>159.94573259578766</v>
      </c>
      <c r="AF387" s="2137">
        <v>1905</v>
      </c>
      <c r="AG387" s="2141">
        <f t="shared" si="10"/>
        <v>2101.8366996441223</v>
      </c>
      <c r="AH387" s="2139"/>
      <c r="AI387" s="2137">
        <v>1905</v>
      </c>
      <c r="AJ387" s="2142">
        <f t="shared" si="11"/>
        <v>142.54621096682644</v>
      </c>
    </row>
    <row r="388" spans="2:36" x14ac:dyDescent="0.3">
      <c r="B388" s="2111">
        <v>1910</v>
      </c>
      <c r="C388" s="2122">
        <v>1457.2269623899865</v>
      </c>
      <c r="D388" s="2113"/>
      <c r="E388" s="2114">
        <v>1910</v>
      </c>
      <c r="F388" s="2120">
        <v>130.11429785390982</v>
      </c>
      <c r="H388" s="2111">
        <v>1910</v>
      </c>
      <c r="I388" s="2122">
        <v>1005.0337046499925</v>
      </c>
      <c r="J388" s="2117"/>
      <c r="K388" s="2114">
        <v>1910</v>
      </c>
      <c r="L388" s="2120">
        <v>110.63760838938317</v>
      </c>
      <c r="N388" s="2111">
        <v>1910</v>
      </c>
      <c r="O388" s="2122">
        <v>1625.533084900489</v>
      </c>
      <c r="P388" s="2117"/>
      <c r="Q388" s="2114">
        <v>1910</v>
      </c>
      <c r="R388" s="2120">
        <v>132.7574881378863</v>
      </c>
      <c r="T388" s="2111">
        <v>1910</v>
      </c>
      <c r="U388" s="2122">
        <v>3533.1315619579705</v>
      </c>
      <c r="V388" s="2117"/>
      <c r="W388" s="2119">
        <v>1910</v>
      </c>
      <c r="X388" s="2120">
        <v>178.76732250718877</v>
      </c>
      <c r="Z388" s="2121">
        <v>1910</v>
      </c>
      <c r="AA388" s="2122">
        <v>2890.4952842502717</v>
      </c>
      <c r="AB388" s="2117"/>
      <c r="AC388" s="2119">
        <v>1910</v>
      </c>
      <c r="AD388" s="2120">
        <v>160.07814584303537</v>
      </c>
      <c r="AF388" s="2137">
        <v>1910</v>
      </c>
      <c r="AG388" s="2141">
        <f t="shared" si="10"/>
        <v>2102.2841196297422</v>
      </c>
      <c r="AH388" s="2139"/>
      <c r="AI388" s="2137">
        <v>1910</v>
      </c>
      <c r="AJ388" s="2142">
        <f t="shared" si="11"/>
        <v>142.47097254628068</v>
      </c>
    </row>
    <row r="389" spans="2:36" x14ac:dyDescent="0.3">
      <c r="B389" s="2111">
        <v>1915</v>
      </c>
      <c r="C389" s="2122">
        <v>1456.3289996633791</v>
      </c>
      <c r="D389" s="2113"/>
      <c r="E389" s="2114">
        <v>1915</v>
      </c>
      <c r="F389" s="2120">
        <v>129.98054580069532</v>
      </c>
      <c r="H389" s="2111">
        <v>1915</v>
      </c>
      <c r="I389" s="2122">
        <v>1004.3855941628898</v>
      </c>
      <c r="J389" s="2117"/>
      <c r="K389" s="2114">
        <v>1915</v>
      </c>
      <c r="L389" s="2120">
        <v>110.52661258966168</v>
      </c>
      <c r="N389" s="2111">
        <v>1915</v>
      </c>
      <c r="O389" s="2122">
        <v>1625.1928239464453</v>
      </c>
      <c r="P389" s="2117"/>
      <c r="Q389" s="2114">
        <v>1915</v>
      </c>
      <c r="R389" s="2120">
        <v>132.64827300499635</v>
      </c>
      <c r="T389" s="2111">
        <v>1915</v>
      </c>
      <c r="U389" s="2122">
        <v>3529.5240292189433</v>
      </c>
      <c r="V389" s="2117"/>
      <c r="W389" s="2119">
        <v>1915</v>
      </c>
      <c r="X389" s="2120">
        <v>178.60665701082047</v>
      </c>
      <c r="Z389" s="2121">
        <v>1915</v>
      </c>
      <c r="AA389" s="2122">
        <v>2898.1754930478551</v>
      </c>
      <c r="AB389" s="2117"/>
      <c r="AC389" s="2119">
        <v>1915</v>
      </c>
      <c r="AD389" s="2120">
        <v>160.21096429015674</v>
      </c>
      <c r="AF389" s="2137">
        <v>1915</v>
      </c>
      <c r="AG389" s="2141">
        <f t="shared" si="10"/>
        <v>2102.7213880079025</v>
      </c>
      <c r="AH389" s="2139"/>
      <c r="AI389" s="2137">
        <v>1915</v>
      </c>
      <c r="AJ389" s="2142">
        <f t="shared" si="11"/>
        <v>142.39461053926613</v>
      </c>
    </row>
    <row r="390" spans="2:36" x14ac:dyDescent="0.3">
      <c r="B390" s="2111">
        <v>1920</v>
      </c>
      <c r="C390" s="2122">
        <v>1455.4144731362401</v>
      </c>
      <c r="D390" s="2113"/>
      <c r="E390" s="2114">
        <v>1920</v>
      </c>
      <c r="F390" s="2120">
        <v>129.84482252289214</v>
      </c>
      <c r="H390" s="2111">
        <v>1920</v>
      </c>
      <c r="I390" s="2122">
        <v>1003.7408545092823</v>
      </c>
      <c r="J390" s="2117"/>
      <c r="K390" s="2114">
        <v>1920</v>
      </c>
      <c r="L390" s="2120">
        <v>110.41619479503896</v>
      </c>
      <c r="N390" s="2111">
        <v>1920</v>
      </c>
      <c r="O390" s="2122">
        <v>1624.8543351848716</v>
      </c>
      <c r="P390" s="2117"/>
      <c r="Q390" s="2114">
        <v>1920</v>
      </c>
      <c r="R390" s="2120">
        <v>132.53962670092355</v>
      </c>
      <c r="T390" s="2111">
        <v>1920</v>
      </c>
      <c r="U390" s="2122">
        <v>3525.9181181611257</v>
      </c>
      <c r="V390" s="2117"/>
      <c r="W390" s="2119">
        <v>1920</v>
      </c>
      <c r="X390" s="2120">
        <v>178.44650327442989</v>
      </c>
      <c r="Z390" s="2121">
        <v>1920</v>
      </c>
      <c r="AA390" s="2122">
        <v>2905.8567864499223</v>
      </c>
      <c r="AB390" s="2117"/>
      <c r="AC390" s="2119">
        <v>1920</v>
      </c>
      <c r="AD390" s="2120">
        <v>160.34418477152795</v>
      </c>
      <c r="AF390" s="2137">
        <v>1920</v>
      </c>
      <c r="AG390" s="2141">
        <f t="shared" si="10"/>
        <v>2103.1569134882884</v>
      </c>
      <c r="AH390" s="2139"/>
      <c r="AI390" s="2137">
        <v>1920</v>
      </c>
      <c r="AJ390" s="2142">
        <f t="shared" si="11"/>
        <v>142.31826641296249</v>
      </c>
    </row>
    <row r="391" spans="2:36" x14ac:dyDescent="0.3">
      <c r="B391" s="2111">
        <v>1925</v>
      </c>
      <c r="C391" s="2122">
        <v>1454.5026903188614</v>
      </c>
      <c r="D391" s="2113"/>
      <c r="E391" s="2114">
        <v>1925</v>
      </c>
      <c r="F391" s="2120">
        <v>129.70975138518321</v>
      </c>
      <c r="H391" s="2111">
        <v>1925</v>
      </c>
      <c r="I391" s="2122">
        <v>1003.0994594319446</v>
      </c>
      <c r="J391" s="2117"/>
      <c r="K391" s="2114">
        <v>1925</v>
      </c>
      <c r="L391" s="2120">
        <v>110.3063505015795</v>
      </c>
      <c r="N391" s="2111">
        <v>1925</v>
      </c>
      <c r="O391" s="2122">
        <v>1624.5176048064757</v>
      </c>
      <c r="P391" s="2117"/>
      <c r="Q391" s="2114">
        <v>1925</v>
      </c>
      <c r="R391" s="2120">
        <v>132.43154479323542</v>
      </c>
      <c r="T391" s="2111">
        <v>1925</v>
      </c>
      <c r="U391" s="2122">
        <v>3522.3138161480442</v>
      </c>
      <c r="V391" s="2117"/>
      <c r="W391" s="2119">
        <v>1925</v>
      </c>
      <c r="X391" s="2120">
        <v>178.28685731027667</v>
      </c>
      <c r="Z391" s="2121">
        <v>1925</v>
      </c>
      <c r="AA391" s="2122">
        <v>2913.5391560050125</v>
      </c>
      <c r="AB391" s="2117"/>
      <c r="AC391" s="2119">
        <v>1925</v>
      </c>
      <c r="AD391" s="2120">
        <v>160.47780415441412</v>
      </c>
      <c r="AF391" s="2137">
        <v>1925</v>
      </c>
      <c r="AG391" s="2141">
        <f t="shared" si="10"/>
        <v>2103.5945453420672</v>
      </c>
      <c r="AH391" s="2139"/>
      <c r="AI391" s="2137">
        <v>1925</v>
      </c>
      <c r="AJ391" s="2142">
        <f t="shared" si="11"/>
        <v>142.24246162893778</v>
      </c>
    </row>
    <row r="392" spans="2:36" x14ac:dyDescent="0.3">
      <c r="B392" s="2111">
        <v>1930</v>
      </c>
      <c r="C392" s="2122">
        <v>1453.5936300579106</v>
      </c>
      <c r="D392" s="2113"/>
      <c r="E392" s="2114">
        <v>1930</v>
      </c>
      <c r="F392" s="2120">
        <v>129.57532731912224</v>
      </c>
      <c r="H392" s="2111">
        <v>1930</v>
      </c>
      <c r="I392" s="2122">
        <v>1002.4613829456895</v>
      </c>
      <c r="J392" s="2117"/>
      <c r="K392" s="2114">
        <v>1930</v>
      </c>
      <c r="L392" s="2120">
        <v>110.19707525202026</v>
      </c>
      <c r="N392" s="2111">
        <v>1930</v>
      </c>
      <c r="O392" s="2122">
        <v>1624.182619145065</v>
      </c>
      <c r="P392" s="2117"/>
      <c r="Q392" s="2114">
        <v>1930</v>
      </c>
      <c r="R392" s="2120">
        <v>132.32402289543168</v>
      </c>
      <c r="T392" s="2111">
        <v>1930</v>
      </c>
      <c r="U392" s="2122">
        <v>3518.7111106741654</v>
      </c>
      <c r="V392" s="2117"/>
      <c r="W392" s="2119">
        <v>1930</v>
      </c>
      <c r="X392" s="2120">
        <v>178.12771517194466</v>
      </c>
      <c r="Z392" s="2121">
        <v>1930</v>
      </c>
      <c r="AA392" s="2122">
        <v>2921.2225933492432</v>
      </c>
      <c r="AB392" s="2117"/>
      <c r="AC392" s="2119">
        <v>1930</v>
      </c>
      <c r="AD392" s="2120">
        <v>160.61181933854479</v>
      </c>
      <c r="AF392" s="2137">
        <v>1930</v>
      </c>
      <c r="AG392" s="2141">
        <f t="shared" ref="AG392:AG455" si="12">AVERAGE(C392,I392,O392,U392,AA392)</f>
        <v>2104.034267234415</v>
      </c>
      <c r="AH392" s="2139"/>
      <c r="AI392" s="2137">
        <v>1930</v>
      </c>
      <c r="AJ392" s="2142">
        <f t="shared" ref="AJ392:AJ455" si="13">AVERAGE(F392,L392,R392,X392,AD392)</f>
        <v>142.16719199541271</v>
      </c>
    </row>
    <row r="393" spans="2:36" x14ac:dyDescent="0.3">
      <c r="B393" s="2111">
        <v>1935</v>
      </c>
      <c r="C393" s="2122">
        <v>1452.6872714175906</v>
      </c>
      <c r="D393" s="2113"/>
      <c r="E393" s="2114">
        <v>1935</v>
      </c>
      <c r="F393" s="2120">
        <v>129.44154530865015</v>
      </c>
      <c r="H393" s="2111">
        <v>1935</v>
      </c>
      <c r="I393" s="2122">
        <v>1001.8265993338541</v>
      </c>
      <c r="J393" s="2117"/>
      <c r="K393" s="2114">
        <v>1935</v>
      </c>
      <c r="L393" s="2120">
        <v>110.08836463516823</v>
      </c>
      <c r="N393" s="2111">
        <v>1935</v>
      </c>
      <c r="O393" s="2122">
        <v>1623.8493646757036</v>
      </c>
      <c r="P393" s="2117"/>
      <c r="Q393" s="2114">
        <v>1935</v>
      </c>
      <c r="R393" s="2120">
        <v>132.21705666635057</v>
      </c>
      <c r="T393" s="2111">
        <v>1935</v>
      </c>
      <c r="U393" s="2122">
        <v>3515.1099893632158</v>
      </c>
      <c r="V393" s="2117"/>
      <c r="W393" s="2119">
        <v>1935</v>
      </c>
      <c r="X393" s="2120">
        <v>177.96907295380703</v>
      </c>
      <c r="Z393" s="2121">
        <v>1935</v>
      </c>
      <c r="AA393" s="2122">
        <v>2928.9070902051767</v>
      </c>
      <c r="AB393" s="2117"/>
      <c r="AC393" s="2119">
        <v>1935</v>
      </c>
      <c r="AD393" s="2120">
        <v>160.74622725569299</v>
      </c>
      <c r="AF393" s="2137">
        <v>1935</v>
      </c>
      <c r="AG393" s="2141">
        <f t="shared" si="12"/>
        <v>2104.4760629991083</v>
      </c>
      <c r="AH393" s="2139"/>
      <c r="AI393" s="2137">
        <v>1935</v>
      </c>
      <c r="AJ393" s="2142">
        <f t="shared" si="13"/>
        <v>142.09245336393377</v>
      </c>
    </row>
    <row r="394" spans="2:36" x14ac:dyDescent="0.3">
      <c r="B394" s="2111">
        <v>1940</v>
      </c>
      <c r="C394" s="2122">
        <v>1451.7835936768486</v>
      </c>
      <c r="D394" s="2113"/>
      <c r="E394" s="2114">
        <v>1940</v>
      </c>
      <c r="F394" s="2120">
        <v>129.30840038941957</v>
      </c>
      <c r="H394" s="2111">
        <v>1940</v>
      </c>
      <c r="I394" s="2122">
        <v>1001.1950831448369</v>
      </c>
      <c r="J394" s="2117"/>
      <c r="K394" s="2114">
        <v>1940</v>
      </c>
      <c r="L394" s="2120">
        <v>109.9802142853065</v>
      </c>
      <c r="N394" s="2111">
        <v>1940</v>
      </c>
      <c r="O394" s="2122">
        <v>1623.5178280128862</v>
      </c>
      <c r="P394" s="2117"/>
      <c r="Q394" s="2114">
        <v>1940</v>
      </c>
      <c r="R394" s="2120">
        <v>132.11064180958442</v>
      </c>
      <c r="T394" s="2111">
        <v>1940</v>
      </c>
      <c r="U394" s="2122">
        <v>3511.5104399665174</v>
      </c>
      <c r="V394" s="2117"/>
      <c r="W394" s="2119">
        <v>1940</v>
      </c>
      <c r="X394" s="2120">
        <v>177.8109267905017</v>
      </c>
      <c r="Z394" s="2121">
        <v>1940</v>
      </c>
      <c r="AA394" s="2122">
        <v>2936.592638380715</v>
      </c>
      <c r="AB394" s="2117"/>
      <c r="AC394" s="2119">
        <v>1940</v>
      </c>
      <c r="AD394" s="2120">
        <v>160.88102486926357</v>
      </c>
      <c r="AF394" s="2137">
        <v>1940</v>
      </c>
      <c r="AG394" s="2141">
        <f t="shared" si="12"/>
        <v>2104.9199166363605</v>
      </c>
      <c r="AH394" s="2139"/>
      <c r="AI394" s="2137">
        <v>1940</v>
      </c>
      <c r="AJ394" s="2142">
        <f t="shared" si="13"/>
        <v>142.01824162881513</v>
      </c>
    </row>
    <row r="395" spans="2:36" x14ac:dyDescent="0.3">
      <c r="B395" s="2111">
        <v>1945</v>
      </c>
      <c r="C395" s="2122">
        <v>1450.8825763266204</v>
      </c>
      <c r="D395" s="2113"/>
      <c r="E395" s="2114">
        <v>1945</v>
      </c>
      <c r="F395" s="2120">
        <v>129.1758876481301</v>
      </c>
      <c r="H395" s="2111">
        <v>1945</v>
      </c>
      <c r="I395" s="2122">
        <v>1000.566809188694</v>
      </c>
      <c r="J395" s="2117"/>
      <c r="K395" s="2114">
        <v>1945</v>
      </c>
      <c r="L395" s="2120">
        <v>109.87261988160995</v>
      </c>
      <c r="N395" s="2111">
        <v>1945</v>
      </c>
      <c r="O395" s="2122">
        <v>1623.1879959087444</v>
      </c>
      <c r="P395" s="2117"/>
      <c r="Q395" s="2114">
        <v>1945</v>
      </c>
      <c r="R395" s="2120">
        <v>132.00477407290427</v>
      </c>
      <c r="T395" s="2111">
        <v>1945</v>
      </c>
      <c r="U395" s="2122">
        <v>3507.9124503613325</v>
      </c>
      <c r="V395" s="2117"/>
      <c r="W395" s="2119">
        <v>1945</v>
      </c>
      <c r="X395" s="2120">
        <v>177.65327285641288</v>
      </c>
      <c r="Z395" s="2121">
        <v>1945</v>
      </c>
      <c r="AA395" s="2122">
        <v>2944.2792297679912</v>
      </c>
      <c r="AB395" s="2117"/>
      <c r="AC395" s="2119">
        <v>1945</v>
      </c>
      <c r="AD395" s="2120">
        <v>161.01620917388513</v>
      </c>
      <c r="AF395" s="2137">
        <v>1945</v>
      </c>
      <c r="AG395" s="2141">
        <f t="shared" si="12"/>
        <v>2105.3658123106766</v>
      </c>
      <c r="AH395" s="2139"/>
      <c r="AI395" s="2137">
        <v>1945</v>
      </c>
      <c r="AJ395" s="2142">
        <f t="shared" si="13"/>
        <v>141.94455272658848</v>
      </c>
    </row>
    <row r="396" spans="2:36" x14ac:dyDescent="0.3">
      <c r="B396" s="2111">
        <v>1950</v>
      </c>
      <c r="C396" s="2122">
        <v>1449.9841990671312</v>
      </c>
      <c r="D396" s="2113"/>
      <c r="E396" s="2114">
        <v>1950</v>
      </c>
      <c r="F396" s="2120">
        <v>129.04400222187471</v>
      </c>
      <c r="H396" s="2111">
        <v>1950</v>
      </c>
      <c r="I396" s="2122">
        <v>999.9417525337841</v>
      </c>
      <c r="J396" s="2117"/>
      <c r="K396" s="2114">
        <v>1950</v>
      </c>
      <c r="L396" s="2120">
        <v>109.76557714756974</v>
      </c>
      <c r="N396" s="2111">
        <v>1950</v>
      </c>
      <c r="O396" s="2122">
        <v>1622.859855251291</v>
      </c>
      <c r="P396" s="2117"/>
      <c r="Q396" s="2114">
        <v>1950</v>
      </c>
      <c r="R396" s="2120">
        <v>131.89944924769424</v>
      </c>
      <c r="T396" s="2111">
        <v>1950</v>
      </c>
      <c r="U396" s="2122">
        <v>3504.3160085492691</v>
      </c>
      <c r="V396" s="2117"/>
      <c r="W396" s="2119">
        <v>1950</v>
      </c>
      <c r="X396" s="2120">
        <v>177.49610736516181</v>
      </c>
      <c r="Z396" s="2121">
        <v>1950</v>
      </c>
      <c r="AA396" s="2122">
        <v>2951.9668563423006</v>
      </c>
      <c r="AB396" s="2117"/>
      <c r="AC396" s="2119">
        <v>1950</v>
      </c>
      <c r="AD396" s="2120">
        <v>161.15177719501159</v>
      </c>
      <c r="AF396" s="2137">
        <v>1950</v>
      </c>
      <c r="AG396" s="2141">
        <f t="shared" si="12"/>
        <v>2105.8137343487551</v>
      </c>
      <c r="AH396" s="2139"/>
      <c r="AI396" s="2137">
        <v>1950</v>
      </c>
      <c r="AJ396" s="2142">
        <f t="shared" si="13"/>
        <v>141.87138263546242</v>
      </c>
    </row>
    <row r="397" spans="2:36" x14ac:dyDescent="0.3">
      <c r="B397" s="2111">
        <v>1955</v>
      </c>
      <c r="C397" s="2122">
        <v>1449.0884418052212</v>
      </c>
      <c r="D397" s="2113"/>
      <c r="E397" s="2114">
        <v>1955</v>
      </c>
      <c r="F397" s="2120">
        <v>128.91273929749465</v>
      </c>
      <c r="H397" s="2111">
        <v>1955</v>
      </c>
      <c r="I397" s="2122">
        <v>999.31988850346715</v>
      </c>
      <c r="J397" s="2117"/>
      <c r="K397" s="2114">
        <v>1955</v>
      </c>
      <c r="L397" s="2120">
        <v>109.6590818504264</v>
      </c>
      <c r="N397" s="2111">
        <v>1955</v>
      </c>
      <c r="O397" s="2122">
        <v>1622.5333930626753</v>
      </c>
      <c r="P397" s="2117"/>
      <c r="Q397" s="2114">
        <v>1955</v>
      </c>
      <c r="R397" s="2120">
        <v>131.79466316839327</v>
      </c>
      <c r="T397" s="2111">
        <v>1955</v>
      </c>
      <c r="U397" s="2122">
        <v>3500.7211026546775</v>
      </c>
      <c r="V397" s="2117"/>
      <c r="W397" s="2119">
        <v>1955</v>
      </c>
      <c r="X397" s="2120">
        <v>177.3394265691056</v>
      </c>
      <c r="Z397" s="2121">
        <v>1955</v>
      </c>
      <c r="AA397" s="2122">
        <v>2959.6555101610347</v>
      </c>
      <c r="AB397" s="2117"/>
      <c r="AC397" s="2119">
        <v>1955</v>
      </c>
      <c r="AD397" s="2120">
        <v>161.28772598852669</v>
      </c>
      <c r="AF397" s="2137">
        <v>1955</v>
      </c>
      <c r="AG397" s="2141">
        <f t="shared" si="12"/>
        <v>2106.2636672374151</v>
      </c>
      <c r="AH397" s="2139"/>
      <c r="AI397" s="2137">
        <v>1955</v>
      </c>
      <c r="AJ397" s="2142">
        <f t="shared" si="13"/>
        <v>141.79872737478931</v>
      </c>
    </row>
    <row r="398" spans="2:36" x14ac:dyDescent="0.3">
      <c r="B398" s="2111">
        <v>1960</v>
      </c>
      <c r="C398" s="2122">
        <v>1448.1952846517211</v>
      </c>
      <c r="D398" s="2113"/>
      <c r="E398" s="2114">
        <v>1960</v>
      </c>
      <c r="F398" s="2120">
        <v>128.78209411094491</v>
      </c>
      <c r="H398" s="2111">
        <v>1960</v>
      </c>
      <c r="I398" s="2122">
        <v>998.70119267284895</v>
      </c>
      <c r="J398" s="2117"/>
      <c r="K398" s="2114">
        <v>1960</v>
      </c>
      <c r="L398" s="2120">
        <v>109.55312980061171</v>
      </c>
      <c r="N398" s="2111">
        <v>1960</v>
      </c>
      <c r="O398" s="2122">
        <v>1622.2085964974701</v>
      </c>
      <c r="P398" s="2117"/>
      <c r="Q398" s="2114">
        <v>1960</v>
      </c>
      <c r="R398" s="2120">
        <v>131.69041171194593</v>
      </c>
      <c r="T398" s="2111">
        <v>1960</v>
      </c>
      <c r="U398" s="2122">
        <v>3497.127720923083</v>
      </c>
      <c r="V398" s="2117"/>
      <c r="W398" s="2119">
        <v>1960</v>
      </c>
      <c r="X398" s="2120">
        <v>177.18322675884215</v>
      </c>
      <c r="Z398" s="2121">
        <v>1960</v>
      </c>
      <c r="AA398" s="2122">
        <v>2967.3451833626254</v>
      </c>
      <c r="AB398" s="2117"/>
      <c r="AC398" s="2119">
        <v>1960</v>
      </c>
      <c r="AD398" s="2120">
        <v>161.42405264035577</v>
      </c>
      <c r="AF398" s="2137">
        <v>1960</v>
      </c>
      <c r="AG398" s="2141">
        <f t="shared" si="12"/>
        <v>2106.7155956215497</v>
      </c>
      <c r="AH398" s="2139"/>
      <c r="AI398" s="2137">
        <v>1960</v>
      </c>
      <c r="AJ398" s="2142">
        <f t="shared" si="13"/>
        <v>141.72658300454009</v>
      </c>
    </row>
    <row r="399" spans="2:36" x14ac:dyDescent="0.3">
      <c r="B399" s="2111">
        <v>1965</v>
      </c>
      <c r="C399" s="2122">
        <v>1447.3047079188686</v>
      </c>
      <c r="D399" s="2113"/>
      <c r="E399" s="2114">
        <v>1965</v>
      </c>
      <c r="F399" s="2120">
        <v>128.65206194666956</v>
      </c>
      <c r="H399" s="2111">
        <v>1965</v>
      </c>
      <c r="I399" s="2122">
        <v>998.08564086558215</v>
      </c>
      <c r="J399" s="2117"/>
      <c r="K399" s="2114">
        <v>1965</v>
      </c>
      <c r="L399" s="2120">
        <v>109.4477168511995</v>
      </c>
      <c r="N399" s="2111">
        <v>1965</v>
      </c>
      <c r="O399" s="2122">
        <v>1621.8854528409925</v>
      </c>
      <c r="P399" s="2117"/>
      <c r="Q399" s="2114">
        <v>1965</v>
      </c>
      <c r="R399" s="2120">
        <v>131.58669079726172</v>
      </c>
      <c r="T399" s="2111">
        <v>1965</v>
      </c>
      <c r="U399" s="2122">
        <v>3493.5358517196541</v>
      </c>
      <c r="V399" s="2117"/>
      <c r="W399" s="2119">
        <v>1965</v>
      </c>
      <c r="X399" s="2120">
        <v>177.0275042627238</v>
      </c>
      <c r="Z399" s="2121">
        <v>1965</v>
      </c>
      <c r="AA399" s="2122">
        <v>2975.0358681655252</v>
      </c>
      <c r="AB399" s="2117"/>
      <c r="AC399" s="2119">
        <v>1965</v>
      </c>
      <c r="AD399" s="2120">
        <v>161.56075426608385</v>
      </c>
      <c r="AF399" s="2137">
        <v>1965</v>
      </c>
      <c r="AG399" s="2141">
        <f t="shared" si="12"/>
        <v>2107.1695043021246</v>
      </c>
      <c r="AH399" s="2139"/>
      <c r="AI399" s="2137">
        <v>1965</v>
      </c>
      <c r="AJ399" s="2142">
        <f t="shared" si="13"/>
        <v>141.6549456247877</v>
      </c>
    </row>
    <row r="400" spans="2:36" x14ac:dyDescent="0.3">
      <c r="B400" s="2111">
        <v>1970</v>
      </c>
      <c r="C400" s="2122">
        <v>1446.4166921177609</v>
      </c>
      <c r="D400" s="2113"/>
      <c r="E400" s="2114">
        <v>1970</v>
      </c>
      <c r="F400" s="2120">
        <v>128.52263813698625</v>
      </c>
      <c r="H400" s="2111">
        <v>1970</v>
      </c>
      <c r="I400" s="2122">
        <v>997.47320915071248</v>
      </c>
      <c r="J400" s="2117"/>
      <c r="K400" s="2114">
        <v>1970</v>
      </c>
      <c r="L400" s="2120">
        <v>109.34283889736436</v>
      </c>
      <c r="N400" s="2111">
        <v>1970</v>
      </c>
      <c r="O400" s="2122">
        <v>1621.5639495076457</v>
      </c>
      <c r="P400" s="2117"/>
      <c r="Q400" s="2114">
        <v>1970</v>
      </c>
      <c r="R400" s="2120">
        <v>131.48349638468247</v>
      </c>
      <c r="T400" s="2111">
        <v>1970</v>
      </c>
      <c r="U400" s="2122">
        <v>3489.945483527682</v>
      </c>
      <c r="V400" s="2117"/>
      <c r="W400" s="2119">
        <v>1970</v>
      </c>
      <c r="X400" s="2120">
        <v>176.87225544637963</v>
      </c>
      <c r="Z400" s="2121">
        <v>1970</v>
      </c>
      <c r="AA400" s="2122">
        <v>2982.7275568671876</v>
      </c>
      <c r="AB400" s="2117"/>
      <c r="AC400" s="2119">
        <v>1970</v>
      </c>
      <c r="AD400" s="2120">
        <v>161.69782801058017</v>
      </c>
      <c r="AF400" s="2137">
        <v>1970</v>
      </c>
      <c r="AG400" s="2141">
        <f t="shared" si="12"/>
        <v>2107.6253782341978</v>
      </c>
      <c r="AH400" s="2139"/>
      <c r="AI400" s="2137">
        <v>1970</v>
      </c>
      <c r="AJ400" s="2142">
        <f t="shared" si="13"/>
        <v>141.58381137519859</v>
      </c>
    </row>
    <row r="401" spans="2:36" x14ac:dyDescent="0.3">
      <c r="B401" s="2111">
        <v>1975</v>
      </c>
      <c r="C401" s="2122">
        <v>1445.5312179558439</v>
      </c>
      <c r="D401" s="2113"/>
      <c r="E401" s="2114">
        <v>1975</v>
      </c>
      <c r="F401" s="2120">
        <v>128.39381806148026</v>
      </c>
      <c r="H401" s="2111">
        <v>1975</v>
      </c>
      <c r="I401" s="2122">
        <v>996.8638738395706</v>
      </c>
      <c r="J401" s="2117"/>
      <c r="K401" s="2114">
        <v>1975</v>
      </c>
      <c r="L401" s="2120">
        <v>109.23849187584896</v>
      </c>
      <c r="N401" s="2111">
        <v>1975</v>
      </c>
      <c r="O401" s="2122">
        <v>1621.2440740392776</v>
      </c>
      <c r="P401" s="2117"/>
      <c r="Q401" s="2114">
        <v>1975</v>
      </c>
      <c r="R401" s="2120">
        <v>131.38082447545796</v>
      </c>
      <c r="T401" s="2111">
        <v>1975</v>
      </c>
      <c r="U401" s="2122">
        <v>3486.3566049470805</v>
      </c>
      <c r="V401" s="2117"/>
      <c r="W401" s="2119">
        <v>1975</v>
      </c>
      <c r="X401" s="2120">
        <v>176.71747671224128</v>
      </c>
      <c r="Z401" s="2121">
        <v>1975</v>
      </c>
      <c r="AA401" s="2122">
        <v>2990.420241843065</v>
      </c>
      <c r="AB401" s="2117"/>
      <c r="AC401" s="2119">
        <v>1975</v>
      </c>
      <c r="AD401" s="2120">
        <v>161.83527104762641</v>
      </c>
      <c r="AF401" s="2137">
        <v>1975</v>
      </c>
      <c r="AG401" s="2141">
        <f t="shared" si="12"/>
        <v>2108.0832025249674</v>
      </c>
      <c r="AH401" s="2139"/>
      <c r="AI401" s="2137">
        <v>1975</v>
      </c>
      <c r="AJ401" s="2142">
        <f t="shared" si="13"/>
        <v>141.51317643453098</v>
      </c>
    </row>
    <row r="402" spans="2:36" x14ac:dyDescent="0.3">
      <c r="B402" s="2111">
        <v>1980</v>
      </c>
      <c r="C402" s="2122">
        <v>1444.6482663344439</v>
      </c>
      <c r="D402" s="2113"/>
      <c r="E402" s="2114">
        <v>1980</v>
      </c>
      <c r="F402" s="2120">
        <v>128.26559714640791</v>
      </c>
      <c r="H402" s="2111">
        <v>1980</v>
      </c>
      <c r="I402" s="2122">
        <v>996.2576114827142</v>
      </c>
      <c r="J402" s="2117"/>
      <c r="K402" s="2114">
        <v>1980</v>
      </c>
      <c r="L402" s="2120">
        <v>109.13467176443848</v>
      </c>
      <c r="N402" s="2111">
        <v>1980</v>
      </c>
      <c r="O402" s="2122">
        <v>1620.9258141035782</v>
      </c>
      <c r="P402" s="2117"/>
      <c r="Q402" s="2114">
        <v>1980</v>
      </c>
      <c r="R402" s="2120">
        <v>131.27867111122961</v>
      </c>
      <c r="T402" s="2111">
        <v>1980</v>
      </c>
      <c r="U402" s="2122">
        <v>3482.7692046929087</v>
      </c>
      <c r="V402" s="2117"/>
      <c r="W402" s="2119">
        <v>1980</v>
      </c>
      <c r="X402" s="2120">
        <v>176.56316449907953</v>
      </c>
      <c r="Z402" s="2121">
        <v>1980</v>
      </c>
      <c r="AA402" s="2122">
        <v>2998.1139155456217</v>
      </c>
      <c r="AB402" s="2117"/>
      <c r="AC402" s="2119">
        <v>1980</v>
      </c>
      <c r="AD402" s="2120">
        <v>161.97308057955104</v>
      </c>
      <c r="AF402" s="2137">
        <v>1980</v>
      </c>
      <c r="AG402" s="2141">
        <f t="shared" si="12"/>
        <v>2108.5429624318535</v>
      </c>
      <c r="AH402" s="2139"/>
      <c r="AI402" s="2137">
        <v>1980</v>
      </c>
      <c r="AJ402" s="2142">
        <f t="shared" si="13"/>
        <v>141.4430370201413</v>
      </c>
    </row>
    <row r="403" spans="2:36" x14ac:dyDescent="0.3">
      <c r="B403" s="2111">
        <v>1985</v>
      </c>
      <c r="C403" s="2122">
        <v>1443.7678183463347</v>
      </c>
      <c r="D403" s="2113"/>
      <c r="E403" s="2114">
        <v>1985</v>
      </c>
      <c r="F403" s="2120">
        <v>128.13797086410858</v>
      </c>
      <c r="H403" s="2111">
        <v>1985</v>
      </c>
      <c r="I403" s="2122">
        <v>995.65439886691718</v>
      </c>
      <c r="J403" s="2117"/>
      <c r="K403" s="2114">
        <v>1985</v>
      </c>
      <c r="L403" s="2120">
        <v>109.03137458144457</v>
      </c>
      <c r="N403" s="2111">
        <v>1985</v>
      </c>
      <c r="O403" s="2122">
        <v>1620.609157492491</v>
      </c>
      <c r="P403" s="2117"/>
      <c r="Q403" s="2114">
        <v>1985</v>
      </c>
      <c r="R403" s="2120">
        <v>131.1770323735214</v>
      </c>
      <c r="T403" s="2111">
        <v>1985</v>
      </c>
      <c r="U403" s="2122">
        <v>3479.1832715939399</v>
      </c>
      <c r="V403" s="2117"/>
      <c r="W403" s="2119">
        <v>1985</v>
      </c>
      <c r="X403" s="2120">
        <v>176.40931528154778</v>
      </c>
      <c r="Z403" s="2121">
        <v>1985</v>
      </c>
      <c r="AA403" s="2122">
        <v>3005.8085705033768</v>
      </c>
      <c r="AB403" s="2117"/>
      <c r="AC403" s="2119">
        <v>1985</v>
      </c>
      <c r="AD403" s="2120">
        <v>162.11125383687212</v>
      </c>
      <c r="AF403" s="2137">
        <v>1985</v>
      </c>
      <c r="AG403" s="2141">
        <f t="shared" si="12"/>
        <v>2109.0046433606121</v>
      </c>
      <c r="AH403" s="2139"/>
      <c r="AI403" s="2137">
        <v>1985</v>
      </c>
      <c r="AJ403" s="2142">
        <f t="shared" si="13"/>
        <v>141.37338938749889</v>
      </c>
    </row>
    <row r="404" spans="2:36" x14ac:dyDescent="0.3">
      <c r="B404" s="2111">
        <v>1990</v>
      </c>
      <c r="C404" s="2122">
        <v>1442.8898552733415</v>
      </c>
      <c r="D404" s="2113"/>
      <c r="E404" s="2114">
        <v>1990</v>
      </c>
      <c r="F404" s="2120">
        <v>128.01093473242554</v>
      </c>
      <c r="H404" s="2111">
        <v>1990</v>
      </c>
      <c r="I404" s="2122">
        <v>995.05421301220133</v>
      </c>
      <c r="J404" s="2117"/>
      <c r="K404" s="2114">
        <v>1990</v>
      </c>
      <c r="L404" s="2120">
        <v>108.92859638519576</v>
      </c>
      <c r="N404" s="2111">
        <v>1990</v>
      </c>
      <c r="O404" s="2122">
        <v>1620.2940921206566</v>
      </c>
      <c r="P404" s="2117"/>
      <c r="Q404" s="2114">
        <v>1990</v>
      </c>
      <c r="R404" s="2120">
        <v>131.07590438323871</v>
      </c>
      <c r="T404" s="2111">
        <v>1990</v>
      </c>
      <c r="U404" s="2122">
        <v>3475.5987945912138</v>
      </c>
      <c r="V404" s="2117"/>
      <c r="W404" s="2119">
        <v>1990</v>
      </c>
      <c r="X404" s="2120">
        <v>176.25592556972862</v>
      </c>
      <c r="Z404" s="2121">
        <v>1990</v>
      </c>
      <c r="AA404" s="2122">
        <v>3013.5041993199306</v>
      </c>
      <c r="AB404" s="2117"/>
      <c r="AC404" s="2119">
        <v>1990</v>
      </c>
      <c r="AD404" s="2120">
        <v>162.24978807794048</v>
      </c>
      <c r="AF404" s="2137">
        <v>1990</v>
      </c>
      <c r="AG404" s="2141">
        <f t="shared" si="12"/>
        <v>2109.4682308634688</v>
      </c>
      <c r="AH404" s="2139"/>
      <c r="AI404" s="2137">
        <v>1990</v>
      </c>
      <c r="AJ404" s="2142">
        <f t="shared" si="13"/>
        <v>141.30422982970583</v>
      </c>
    </row>
    <row r="405" spans="2:36" x14ac:dyDescent="0.3">
      <c r="B405" s="2111">
        <v>1995</v>
      </c>
      <c r="C405" s="2122">
        <v>1442.0143585839783</v>
      </c>
      <c r="D405" s="2113"/>
      <c r="E405" s="2114">
        <v>1995</v>
      </c>
      <c r="F405" s="2120">
        <v>127.88448431413639</v>
      </c>
      <c r="H405" s="2111">
        <v>1995</v>
      </c>
      <c r="I405" s="2122">
        <v>994.45703116891252</v>
      </c>
      <c r="J405" s="2117"/>
      <c r="K405" s="2114">
        <v>1995</v>
      </c>
      <c r="L405" s="2120">
        <v>108.82633327353604</v>
      </c>
      <c r="N405" s="2111">
        <v>1995</v>
      </c>
      <c r="O405" s="2122">
        <v>1619.9806060238682</v>
      </c>
      <c r="P405" s="2117"/>
      <c r="Q405" s="2114">
        <v>1995</v>
      </c>
      <c r="R405" s="2120">
        <v>130.97528330017551</v>
      </c>
      <c r="T405" s="2111">
        <v>1995</v>
      </c>
      <c r="U405" s="2122">
        <v>3472.015762736637</v>
      </c>
      <c r="V405" s="2117"/>
      <c r="W405" s="2119">
        <v>1995</v>
      </c>
      <c r="X405" s="2120">
        <v>176.10299190869213</v>
      </c>
      <c r="Z405" s="2121">
        <v>1995</v>
      </c>
      <c r="AA405" s="2122">
        <v>3021.2007946730364</v>
      </c>
      <c r="AB405" s="2117"/>
      <c r="AC405" s="2119">
        <v>1995</v>
      </c>
      <c r="AD405" s="2120">
        <v>162.38868058859273</v>
      </c>
      <c r="AF405" s="2137">
        <v>1995</v>
      </c>
      <c r="AG405" s="2141">
        <f t="shared" si="12"/>
        <v>2109.9337106372864</v>
      </c>
      <c r="AH405" s="2139"/>
      <c r="AI405" s="2137">
        <v>1995</v>
      </c>
      <c r="AJ405" s="2142">
        <f t="shared" si="13"/>
        <v>141.23555467702656</v>
      </c>
    </row>
    <row r="406" spans="2:36" x14ac:dyDescent="0.3">
      <c r="B406" s="2111">
        <v>2000</v>
      </c>
      <c r="C406" s="2122">
        <v>1441.1413099311246</v>
      </c>
      <c r="D406" s="2113"/>
      <c r="E406" s="2114">
        <v>2000</v>
      </c>
      <c r="F406" s="2120">
        <v>127.7586152163904</v>
      </c>
      <c r="H406" s="2111">
        <v>2000</v>
      </c>
      <c r="I406" s="2122">
        <v>993.86283081484578</v>
      </c>
      <c r="J406" s="2117"/>
      <c r="K406" s="2114">
        <v>2000</v>
      </c>
      <c r="L406" s="2120">
        <v>108.72458138333097</v>
      </c>
      <c r="N406" s="2111">
        <v>2000</v>
      </c>
      <c r="O406" s="2122">
        <v>1619.6686873575641</v>
      </c>
      <c r="P406" s="2117"/>
      <c r="Q406" s="2114">
        <v>2000</v>
      </c>
      <c r="R406" s="2120">
        <v>130.87516532252755</v>
      </c>
      <c r="T406" s="2111">
        <v>2000</v>
      </c>
      <c r="U406" s="2122">
        <v>3468.4341651915984</v>
      </c>
      <c r="V406" s="2117"/>
      <c r="W406" s="2119">
        <v>2000</v>
      </c>
      <c r="X406" s="2120">
        <v>175.95051087805743</v>
      </c>
      <c r="Z406" s="2121">
        <v>2000</v>
      </c>
      <c r="AA406" s="2122">
        <v>3028.898349313672</v>
      </c>
      <c r="AB406" s="2117"/>
      <c r="AC406" s="2119">
        <v>2000</v>
      </c>
      <c r="AD406" s="2120">
        <v>162.52792868180688</v>
      </c>
      <c r="AF406" s="2137">
        <v>2000</v>
      </c>
      <c r="AG406" s="2141">
        <f t="shared" si="12"/>
        <v>2110.4010685217609</v>
      </c>
      <c r="AH406" s="2139"/>
      <c r="AI406" s="2137">
        <v>2000</v>
      </c>
      <c r="AJ406" s="2142">
        <f t="shared" si="13"/>
        <v>141.16736029642266</v>
      </c>
    </row>
    <row r="407" spans="2:36" x14ac:dyDescent="0.3">
      <c r="B407" s="2111">
        <v>2005</v>
      </c>
      <c r="C407" s="2122">
        <v>1454.4983473135039</v>
      </c>
      <c r="D407" s="2113"/>
      <c r="E407" s="2114">
        <v>2005</v>
      </c>
      <c r="F407" s="2120">
        <v>132.83114992506327</v>
      </c>
      <c r="H407" s="2111">
        <v>2005</v>
      </c>
      <c r="I407" s="2122">
        <v>1007.4992458161742</v>
      </c>
      <c r="J407" s="2117"/>
      <c r="K407" s="2114">
        <v>2005</v>
      </c>
      <c r="L407" s="2120">
        <v>113.82116372488848</v>
      </c>
      <c r="N407" s="2111">
        <v>2005</v>
      </c>
      <c r="O407" s="2122">
        <v>1633.5859805590997</v>
      </c>
      <c r="P407" s="2117"/>
      <c r="Q407" s="2114">
        <v>2005</v>
      </c>
      <c r="R407" s="2120">
        <v>135.97337352132126</v>
      </c>
      <c r="T407" s="2111">
        <v>2005</v>
      </c>
      <c r="U407" s="2122">
        <v>3469.4043351860187</v>
      </c>
      <c r="V407" s="2117"/>
      <c r="W407" s="2119">
        <v>2005</v>
      </c>
      <c r="X407" s="2120">
        <v>177.2654021555162</v>
      </c>
      <c r="Z407" s="2121">
        <v>2005</v>
      </c>
      <c r="AA407" s="2122">
        <v>3038.1900109481417</v>
      </c>
      <c r="AB407" s="2117"/>
      <c r="AC407" s="2119">
        <v>2005</v>
      </c>
      <c r="AD407" s="2120">
        <v>163.0298561400206</v>
      </c>
      <c r="AF407" s="2137">
        <v>2005</v>
      </c>
      <c r="AG407" s="2141">
        <f t="shared" si="12"/>
        <v>2120.6355839645876</v>
      </c>
      <c r="AH407" s="2139"/>
      <c r="AI407" s="2137">
        <v>2005</v>
      </c>
      <c r="AJ407" s="2142">
        <f t="shared" si="13"/>
        <v>144.58418909336194</v>
      </c>
    </row>
    <row r="408" spans="2:36" x14ac:dyDescent="0.3">
      <c r="B408" s="2111">
        <v>2010</v>
      </c>
      <c r="C408" s="2122">
        <v>1453.5756784371026</v>
      </c>
      <c r="D408" s="2113"/>
      <c r="E408" s="2114">
        <v>2010</v>
      </c>
      <c r="F408" s="2120">
        <v>132.69350054708332</v>
      </c>
      <c r="H408" s="2111">
        <v>2010</v>
      </c>
      <c r="I408" s="2122">
        <v>1006.8564797883363</v>
      </c>
      <c r="J408" s="2117"/>
      <c r="K408" s="2114">
        <v>2010</v>
      </c>
      <c r="L408" s="2120">
        <v>113.70749292435077</v>
      </c>
      <c r="N408" s="2111">
        <v>2010</v>
      </c>
      <c r="O408" s="2122">
        <v>1633.2226997099583</v>
      </c>
      <c r="P408" s="2117"/>
      <c r="Q408" s="2114">
        <v>2010</v>
      </c>
      <c r="R408" s="2120">
        <v>135.86132058281308</v>
      </c>
      <c r="T408" s="2111">
        <v>2010</v>
      </c>
      <c r="U408" s="2122">
        <v>3465.8142549117601</v>
      </c>
      <c r="V408" s="2117"/>
      <c r="W408" s="2119">
        <v>2010</v>
      </c>
      <c r="X408" s="2120">
        <v>177.1101671982438</v>
      </c>
      <c r="Z408" s="2121">
        <v>2010</v>
      </c>
      <c r="AA408" s="2122">
        <v>3045.8854996332543</v>
      </c>
      <c r="AB408" s="2117"/>
      <c r="AC408" s="2119">
        <v>2010</v>
      </c>
      <c r="AD408" s="2120">
        <v>163.16890613461393</v>
      </c>
      <c r="AF408" s="2137">
        <v>2010</v>
      </c>
      <c r="AG408" s="2141">
        <f t="shared" si="12"/>
        <v>2121.0709224960819</v>
      </c>
      <c r="AH408" s="2139"/>
      <c r="AI408" s="2137">
        <v>2010</v>
      </c>
      <c r="AJ408" s="2142">
        <f t="shared" si="13"/>
        <v>144.50827747742102</v>
      </c>
    </row>
    <row r="409" spans="2:36" x14ac:dyDescent="0.3">
      <c r="B409" s="2111">
        <v>2015</v>
      </c>
      <c r="C409" s="2122">
        <v>1452.6556739220882</v>
      </c>
      <c r="D409" s="2113"/>
      <c r="E409" s="2114">
        <v>2015</v>
      </c>
      <c r="F409" s="2120">
        <v>132.55648374016209</v>
      </c>
      <c r="H409" s="2111">
        <v>2015</v>
      </c>
      <c r="I409" s="2122">
        <v>1006.2168993024229</v>
      </c>
      <c r="J409" s="2117"/>
      <c r="K409" s="2114">
        <v>2015</v>
      </c>
      <c r="L409" s="2120">
        <v>113.59438615348937</v>
      </c>
      <c r="N409" s="2111">
        <v>2015</v>
      </c>
      <c r="O409" s="2122">
        <v>1632.8612217434425</v>
      </c>
      <c r="P409" s="2117"/>
      <c r="Q409" s="2114">
        <v>2015</v>
      </c>
      <c r="R409" s="2120">
        <v>135.7498237382926</v>
      </c>
      <c r="T409" s="2111">
        <v>2015</v>
      </c>
      <c r="U409" s="2122">
        <v>3462.2256332495499</v>
      </c>
      <c r="V409" s="2117"/>
      <c r="W409" s="2119">
        <v>2015</v>
      </c>
      <c r="X409" s="2120">
        <v>176.95539292274083</v>
      </c>
      <c r="Z409" s="2121">
        <v>2015</v>
      </c>
      <c r="AA409" s="2122">
        <v>3053.5819459569434</v>
      </c>
      <c r="AB409" s="2117"/>
      <c r="AC409" s="2119">
        <v>2015</v>
      </c>
      <c r="AD409" s="2120">
        <v>163.30830828319441</v>
      </c>
      <c r="AF409" s="2137">
        <v>2015</v>
      </c>
      <c r="AG409" s="2141">
        <f t="shared" si="12"/>
        <v>2121.5082748348896</v>
      </c>
      <c r="AH409" s="2139"/>
      <c r="AI409" s="2137">
        <v>2015</v>
      </c>
      <c r="AJ409" s="2142">
        <f t="shared" si="13"/>
        <v>144.43287896757585</v>
      </c>
    </row>
    <row r="410" spans="2:36" x14ac:dyDescent="0.3">
      <c r="B410" s="2111">
        <v>2020</v>
      </c>
      <c r="C410" s="2122">
        <v>1451.7383141291843</v>
      </c>
      <c r="D410" s="2113"/>
      <c r="E410" s="2114">
        <v>2020</v>
      </c>
      <c r="F410" s="2120">
        <v>132.42009480698997</v>
      </c>
      <c r="H410" s="2111">
        <v>2020</v>
      </c>
      <c r="I410" s="2122">
        <v>1005.58048071103</v>
      </c>
      <c r="J410" s="2117"/>
      <c r="K410" s="2114">
        <v>2020</v>
      </c>
      <c r="L410" s="2120">
        <v>113.48183922396534</v>
      </c>
      <c r="N410" s="2111">
        <v>2020</v>
      </c>
      <c r="O410" s="2122">
        <v>1632.5015332718119</v>
      </c>
      <c r="P410" s="2117"/>
      <c r="Q410" s="2114">
        <v>2020</v>
      </c>
      <c r="R410" s="2120">
        <v>135.6388788583489</v>
      </c>
      <c r="T410" s="2111">
        <v>2020</v>
      </c>
      <c r="U410" s="2122">
        <v>3458.6384593681109</v>
      </c>
      <c r="V410" s="2117"/>
      <c r="W410" s="2119">
        <v>2020</v>
      </c>
      <c r="X410" s="2120">
        <v>176.80107590810377</v>
      </c>
      <c r="Z410" s="2121">
        <v>2020</v>
      </c>
      <c r="AA410" s="2122">
        <v>3061.2793428080381</v>
      </c>
      <c r="AB410" s="2117"/>
      <c r="AC410" s="2119">
        <v>2020</v>
      </c>
      <c r="AD410" s="2120">
        <v>163.4480599707577</v>
      </c>
      <c r="AF410" s="2137">
        <v>2020</v>
      </c>
      <c r="AG410" s="2141">
        <f t="shared" si="12"/>
        <v>2121.9476260576348</v>
      </c>
      <c r="AH410" s="2139"/>
      <c r="AI410" s="2137">
        <v>2020</v>
      </c>
      <c r="AJ410" s="2142">
        <f t="shared" si="13"/>
        <v>144.35798975363315</v>
      </c>
    </row>
    <row r="411" spans="2:36" x14ac:dyDescent="0.3">
      <c r="B411" s="2111">
        <v>2025</v>
      </c>
      <c r="C411" s="2122">
        <v>1450.8235796121805</v>
      </c>
      <c r="D411" s="2113"/>
      <c r="E411" s="2114">
        <v>2025</v>
      </c>
      <c r="F411" s="2120">
        <v>132.28432909665008</v>
      </c>
      <c r="H411" s="2111">
        <v>2025</v>
      </c>
      <c r="I411" s="2122">
        <v>1004.9472006002586</v>
      </c>
      <c r="J411" s="2117"/>
      <c r="K411" s="2114">
        <v>2025</v>
      </c>
      <c r="L411" s="2120">
        <v>113.36984798880574</v>
      </c>
      <c r="N411" s="2111">
        <v>2025</v>
      </c>
      <c r="O411" s="2122">
        <v>1632.1436210395461</v>
      </c>
      <c r="P411" s="2117"/>
      <c r="Q411" s="2114">
        <v>2025</v>
      </c>
      <c r="R411" s="2120">
        <v>135.52848185435542</v>
      </c>
      <c r="T411" s="2111">
        <v>2025</v>
      </c>
      <c r="U411" s="2122">
        <v>3659.0898080683914</v>
      </c>
      <c r="V411" s="2117"/>
      <c r="W411" s="2119">
        <v>2025</v>
      </c>
      <c r="X411" s="2120">
        <v>187.80714872100995</v>
      </c>
      <c r="Z411" s="2121">
        <v>2025</v>
      </c>
      <c r="AA411" s="2122">
        <v>1328.2347032974408</v>
      </c>
      <c r="AB411" s="2117"/>
      <c r="AC411" s="2119">
        <v>2025</v>
      </c>
      <c r="AD411" s="2120">
        <v>124.89921432600707</v>
      </c>
      <c r="AF411" s="2137">
        <v>2025</v>
      </c>
      <c r="AG411" s="2141">
        <f t="shared" si="12"/>
        <v>1815.0477825235637</v>
      </c>
      <c r="AH411" s="2139"/>
      <c r="AI411" s="2137">
        <v>2025</v>
      </c>
      <c r="AJ411" s="2142">
        <f t="shared" si="13"/>
        <v>138.77780439736566</v>
      </c>
    </row>
    <row r="412" spans="2:36" x14ac:dyDescent="0.3">
      <c r="B412" s="2111">
        <v>2030</v>
      </c>
      <c r="C412" s="2122">
        <v>1449.9114511155706</v>
      </c>
      <c r="D412" s="2113"/>
      <c r="E412" s="2114">
        <v>2030</v>
      </c>
      <c r="F412" s="2120">
        <v>132.14918200404762</v>
      </c>
      <c r="H412" s="2111">
        <v>2030</v>
      </c>
      <c r="I412" s="2122">
        <v>1004.3170357868449</v>
      </c>
      <c r="J412" s="2117"/>
      <c r="K412" s="2114">
        <v>2030</v>
      </c>
      <c r="L412" s="2120">
        <v>113.25840834189471</v>
      </c>
      <c r="N412" s="2111">
        <v>2030</v>
      </c>
      <c r="O412" s="2122">
        <v>1631.7874719217257</v>
      </c>
      <c r="P412" s="2117"/>
      <c r="Q412" s="2114">
        <v>2030</v>
      </c>
      <c r="R412" s="2120">
        <v>135.41862867796797</v>
      </c>
      <c r="T412" s="2111">
        <v>2030</v>
      </c>
      <c r="U412" s="2122">
        <v>3658.0977213149949</v>
      </c>
      <c r="V412" s="2117"/>
      <c r="W412" s="2119">
        <v>2030</v>
      </c>
      <c r="X412" s="2120">
        <v>187.69551673081398</v>
      </c>
      <c r="Z412" s="2121">
        <v>2030</v>
      </c>
      <c r="AA412" s="2122">
        <v>1336.9685096305777</v>
      </c>
      <c r="AB412" s="2117"/>
      <c r="AC412" s="2119">
        <v>2030</v>
      </c>
      <c r="AD412" s="2120">
        <v>125.05565703156276</v>
      </c>
      <c r="AF412" s="2137">
        <v>2030</v>
      </c>
      <c r="AG412" s="2141">
        <f t="shared" si="12"/>
        <v>1816.2164379539431</v>
      </c>
      <c r="AH412" s="2139"/>
      <c r="AI412" s="2137">
        <v>2030</v>
      </c>
      <c r="AJ412" s="2142">
        <f t="shared" si="13"/>
        <v>138.71547855725743</v>
      </c>
    </row>
    <row r="413" spans="2:36" x14ac:dyDescent="0.3">
      <c r="B413" s="2111">
        <v>2035</v>
      </c>
      <c r="C413" s="2122">
        <v>1449.0019095722089</v>
      </c>
      <c r="D413" s="2113"/>
      <c r="E413" s="2114">
        <v>2035</v>
      </c>
      <c r="F413" s="2120">
        <v>132.01464896934655</v>
      </c>
      <c r="H413" s="2111">
        <v>2035</v>
      </c>
      <c r="I413" s="2122">
        <v>1003.6899633153225</v>
      </c>
      <c r="J413" s="2117"/>
      <c r="K413" s="2114">
        <v>2035</v>
      </c>
      <c r="L413" s="2120">
        <v>113.14751621747108</v>
      </c>
      <c r="N413" s="2111">
        <v>2035</v>
      </c>
      <c r="O413" s="2122">
        <v>1631.43307292242</v>
      </c>
      <c r="P413" s="2117"/>
      <c r="Q413" s="2114">
        <v>2035</v>
      </c>
      <c r="R413" s="2120">
        <v>135.30931532062897</v>
      </c>
      <c r="T413" s="2111">
        <v>2035</v>
      </c>
      <c r="U413" s="2122">
        <v>3657.1070505524831</v>
      </c>
      <c r="V413" s="2117"/>
      <c r="W413" s="2119">
        <v>2035</v>
      </c>
      <c r="X413" s="2120">
        <v>187.58436711743934</v>
      </c>
      <c r="Z413" s="2121">
        <v>2035</v>
      </c>
      <c r="AA413" s="2122">
        <v>1345.7032456428853</v>
      </c>
      <c r="AB413" s="2117"/>
      <c r="AC413" s="2119">
        <v>2035</v>
      </c>
      <c r="AD413" s="2120">
        <v>125.21247676238823</v>
      </c>
      <c r="AF413" s="2137">
        <v>2035</v>
      </c>
      <c r="AG413" s="2141">
        <f t="shared" si="12"/>
        <v>1817.387048401064</v>
      </c>
      <c r="AH413" s="2139"/>
      <c r="AI413" s="2137">
        <v>2035</v>
      </c>
      <c r="AJ413" s="2142">
        <f t="shared" si="13"/>
        <v>138.65366487745482</v>
      </c>
    </row>
    <row r="414" spans="2:36" x14ac:dyDescent="0.3">
      <c r="B414" s="2111">
        <v>2040</v>
      </c>
      <c r="C414" s="2122">
        <v>1448.0949361010175</v>
      </c>
      <c r="D414" s="2113"/>
      <c r="E414" s="2114">
        <v>2040</v>
      </c>
      <c r="F414" s="2120">
        <v>131.88072547741538</v>
      </c>
      <c r="H414" s="2111">
        <v>2040</v>
      </c>
      <c r="I414" s="2122">
        <v>1003.0659604552342</v>
      </c>
      <c r="J414" s="2117"/>
      <c r="K414" s="2114">
        <v>2040</v>
      </c>
      <c r="L414" s="2120">
        <v>113.03716758963425</v>
      </c>
      <c r="N414" s="2111">
        <v>2040</v>
      </c>
      <c r="O414" s="2122">
        <v>1631.0804111731109</v>
      </c>
      <c r="P414" s="2117"/>
      <c r="Q414" s="2114">
        <v>2040</v>
      </c>
      <c r="R414" s="2120">
        <v>135.20053781308107</v>
      </c>
      <c r="T414" s="2111">
        <v>2040</v>
      </c>
      <c r="U414" s="2122">
        <v>3656.1177853691606</v>
      </c>
      <c r="V414" s="2117"/>
      <c r="W414" s="2119">
        <v>2040</v>
      </c>
      <c r="X414" s="2120">
        <v>187.47369633399774</v>
      </c>
      <c r="Z414" s="2121">
        <v>2040</v>
      </c>
      <c r="AA414" s="2122">
        <v>1354.438904498491</v>
      </c>
      <c r="AB414" s="2117"/>
      <c r="AC414" s="2119">
        <v>2040</v>
      </c>
      <c r="AD414" s="2120">
        <v>125.36967074623927</v>
      </c>
      <c r="AF414" s="2137">
        <v>2040</v>
      </c>
      <c r="AG414" s="2141">
        <f t="shared" si="12"/>
        <v>1818.5595995194028</v>
      </c>
      <c r="AH414" s="2139"/>
      <c r="AI414" s="2137">
        <v>2040</v>
      </c>
      <c r="AJ414" s="2142">
        <f t="shared" si="13"/>
        <v>138.59235959207356</v>
      </c>
    </row>
    <row r="415" spans="2:36" x14ac:dyDescent="0.3">
      <c r="B415" s="2111">
        <v>2045</v>
      </c>
      <c r="C415" s="2122">
        <v>1447.1905120047136</v>
      </c>
      <c r="D415" s="2113"/>
      <c r="E415" s="2114">
        <v>2045</v>
      </c>
      <c r="F415" s="2120">
        <v>131.74740705728024</v>
      </c>
      <c r="H415" s="2111">
        <v>2045</v>
      </c>
      <c r="I415" s="2122">
        <v>1002.4450046983795</v>
      </c>
      <c r="J415" s="2117"/>
      <c r="K415" s="2114">
        <v>2045</v>
      </c>
      <c r="L415" s="2120">
        <v>112.92735847185648</v>
      </c>
      <c r="N415" s="2111">
        <v>2045</v>
      </c>
      <c r="O415" s="2122">
        <v>1630.7294739311328</v>
      </c>
      <c r="P415" s="2117"/>
      <c r="Q415" s="2114">
        <v>2045</v>
      </c>
      <c r="R415" s="2120">
        <v>135.09229222488528</v>
      </c>
      <c r="T415" s="2111">
        <v>2045</v>
      </c>
      <c r="U415" s="2122">
        <v>3655.1299154551552</v>
      </c>
      <c r="V415" s="2117"/>
      <c r="W415" s="2119">
        <v>2045</v>
      </c>
      <c r="X415" s="2120">
        <v>187.3635008682885</v>
      </c>
      <c r="Z415" s="2121">
        <v>2045</v>
      </c>
      <c r="AA415" s="2122">
        <v>1363.1754794283697</v>
      </c>
      <c r="AB415" s="2117"/>
      <c r="AC415" s="2119">
        <v>2045</v>
      </c>
      <c r="AD415" s="2120">
        <v>125.52723623798322</v>
      </c>
      <c r="AF415" s="2137">
        <v>2045</v>
      </c>
      <c r="AG415" s="2141">
        <f t="shared" si="12"/>
        <v>1819.7340771035501</v>
      </c>
      <c r="AH415" s="2139"/>
      <c r="AI415" s="2137">
        <v>2045</v>
      </c>
      <c r="AJ415" s="2142">
        <f t="shared" si="13"/>
        <v>138.53155897205872</v>
      </c>
    </row>
    <row r="416" spans="2:36" x14ac:dyDescent="0.3">
      <c r="B416" s="2111">
        <v>2050</v>
      </c>
      <c r="C416" s="2122">
        <v>1446.288618767579</v>
      </c>
      <c r="D416" s="2113"/>
      <c r="E416" s="2114">
        <v>2050</v>
      </c>
      <c r="F416" s="2120">
        <v>131.61468928158683</v>
      </c>
      <c r="H416" s="2111">
        <v>2050</v>
      </c>
      <c r="I416" s="2122">
        <v>1001.8270737561086</v>
      </c>
      <c r="J416" s="2117"/>
      <c r="K416" s="2114">
        <v>2050</v>
      </c>
      <c r="L416" s="2120">
        <v>112.81808491650352</v>
      </c>
      <c r="N416" s="2111">
        <v>2050</v>
      </c>
      <c r="O416" s="2122">
        <v>1630.3802485781414</v>
      </c>
      <c r="P416" s="2117"/>
      <c r="Q416" s="2114">
        <v>2050</v>
      </c>
      <c r="R416" s="2120">
        <v>134.98457466394899</v>
      </c>
      <c r="T416" s="2111">
        <v>2050</v>
      </c>
      <c r="U416" s="2122">
        <v>3654.1434306011834</v>
      </c>
      <c r="V416" s="2117"/>
      <c r="W416" s="2119">
        <v>2050</v>
      </c>
      <c r="X416" s="2120">
        <v>187.25377724237768</v>
      </c>
      <c r="Z416" s="2121">
        <v>2050</v>
      </c>
      <c r="AA416" s="2122">
        <v>1371.9129637295428</v>
      </c>
      <c r="AB416" s="2117"/>
      <c r="AC416" s="2119">
        <v>2050</v>
      </c>
      <c r="AD416" s="2120">
        <v>125.68517051927022</v>
      </c>
      <c r="AF416" s="2137">
        <v>2050</v>
      </c>
      <c r="AG416" s="2141">
        <f t="shared" si="12"/>
        <v>1820.9104670865113</v>
      </c>
      <c r="AH416" s="2139"/>
      <c r="AI416" s="2137">
        <v>2050</v>
      </c>
      <c r="AJ416" s="2142">
        <f t="shared" si="13"/>
        <v>138.47125932473745</v>
      </c>
    </row>
    <row r="417" spans="2:36" x14ac:dyDescent="0.3">
      <c r="B417" s="2111">
        <v>2055</v>
      </c>
      <c r="C417" s="2122">
        <v>1445.3892380532543</v>
      </c>
      <c r="D417" s="2113"/>
      <c r="E417" s="2114">
        <v>2055</v>
      </c>
      <c r="F417" s="2120">
        <v>131.48256776606854</v>
      </c>
      <c r="H417" s="2111">
        <v>2055</v>
      </c>
      <c r="I417" s="2122">
        <v>1001.2121455566454</v>
      </c>
      <c r="J417" s="2117"/>
      <c r="K417" s="2114">
        <v>2055</v>
      </c>
      <c r="L417" s="2120">
        <v>112.70934301436044</v>
      </c>
      <c r="N417" s="2111">
        <v>2055</v>
      </c>
      <c r="O417" s="2122">
        <v>1630.0327226185948</v>
      </c>
      <c r="P417" s="2117"/>
      <c r="Q417" s="2114">
        <v>2055</v>
      </c>
      <c r="R417" s="2120">
        <v>134.87738127605866</v>
      </c>
      <c r="T417" s="2111">
        <v>2055</v>
      </c>
      <c r="U417" s="2122">
        <v>3653.158320697311</v>
      </c>
      <c r="V417" s="2117"/>
      <c r="W417" s="2119">
        <v>2055</v>
      </c>
      <c r="X417" s="2120">
        <v>187.14452201217881</v>
      </c>
      <c r="Z417" s="2121">
        <v>2055</v>
      </c>
      <c r="AA417" s="2122">
        <v>1380.6513507642592</v>
      </c>
      <c r="AB417" s="2117"/>
      <c r="AC417" s="2119">
        <v>2055</v>
      </c>
      <c r="AD417" s="2120">
        <v>125.84347089820534</v>
      </c>
      <c r="AF417" s="2137">
        <v>2055</v>
      </c>
      <c r="AG417" s="2141">
        <f t="shared" si="12"/>
        <v>1822.0887555380129</v>
      </c>
      <c r="AH417" s="2139"/>
      <c r="AI417" s="2137">
        <v>2055</v>
      </c>
      <c r="AJ417" s="2142">
        <f t="shared" si="13"/>
        <v>138.41145699337434</v>
      </c>
    </row>
    <row r="418" spans="2:36" x14ac:dyDescent="0.3">
      <c r="B418" s="2111">
        <v>2060</v>
      </c>
      <c r="C418" s="2122">
        <v>1444.4923517025727</v>
      </c>
      <c r="D418" s="2113"/>
      <c r="E418" s="2114">
        <v>2060</v>
      </c>
      <c r="F418" s="2120">
        <v>131.35103816902549</v>
      </c>
      <c r="H418" s="2111">
        <v>2060</v>
      </c>
      <c r="I418" s="2122">
        <v>1000.600198242461</v>
      </c>
      <c r="J418" s="2117"/>
      <c r="K418" s="2114">
        <v>2060</v>
      </c>
      <c r="L418" s="2120">
        <v>112.60112889416615</v>
      </c>
      <c r="N418" s="2111">
        <v>2060</v>
      </c>
      <c r="O418" s="2122">
        <v>1629.6868836782683</v>
      </c>
      <c r="P418" s="2117"/>
      <c r="Q418" s="2114">
        <v>2060</v>
      </c>
      <c r="R418" s="2120">
        <v>134.7707082444204</v>
      </c>
      <c r="T418" s="2111">
        <v>2060</v>
      </c>
      <c r="U418" s="2122">
        <v>3652.1745757317713</v>
      </c>
      <c r="V418" s="2117"/>
      <c r="W418" s="2119">
        <v>2060</v>
      </c>
      <c r="X418" s="2120">
        <v>187.03573176704353</v>
      </c>
      <c r="Z418" s="2121">
        <v>2060</v>
      </c>
      <c r="AA418" s="2122">
        <v>1389.3906339592193</v>
      </c>
      <c r="AB418" s="2117"/>
      <c r="AC418" s="2119">
        <v>2060</v>
      </c>
      <c r="AD418" s="2120">
        <v>126.00213470902929</v>
      </c>
      <c r="AF418" s="2137">
        <v>2060</v>
      </c>
      <c r="AG418" s="2141">
        <f t="shared" si="12"/>
        <v>1823.2689286628586</v>
      </c>
      <c r="AH418" s="2139"/>
      <c r="AI418" s="2137">
        <v>2060</v>
      </c>
      <c r="AJ418" s="2142">
        <f t="shared" si="13"/>
        <v>138.35214835673699</v>
      </c>
    </row>
    <row r="419" spans="2:36" x14ac:dyDescent="0.3">
      <c r="B419" s="2111">
        <v>2065</v>
      </c>
      <c r="C419" s="2122">
        <v>1443.597941731422</v>
      </c>
      <c r="D419" s="2113"/>
      <c r="E419" s="2114">
        <v>2065</v>
      </c>
      <c r="F419" s="2120">
        <v>131.22009619080754</v>
      </c>
      <c r="H419" s="2111">
        <v>2065</v>
      </c>
      <c r="I419" s="2122">
        <v>999.99121016767913</v>
      </c>
      <c r="J419" s="2117"/>
      <c r="K419" s="2114">
        <v>2065</v>
      </c>
      <c r="L419" s="2120">
        <v>112.49343872215312</v>
      </c>
      <c r="N419" s="2111">
        <v>2065</v>
      </c>
      <c r="O419" s="2122">
        <v>1629.3427195027871</v>
      </c>
      <c r="P419" s="2117"/>
      <c r="Q419" s="2114">
        <v>2065</v>
      </c>
      <c r="R419" s="2120">
        <v>134.6645517892064</v>
      </c>
      <c r="T419" s="2111">
        <v>2065</v>
      </c>
      <c r="U419" s="2122">
        <v>3651.1921857897546</v>
      </c>
      <c r="V419" s="2117"/>
      <c r="W419" s="2119">
        <v>2065</v>
      </c>
      <c r="X419" s="2120">
        <v>186.92740312935672</v>
      </c>
      <c r="Z419" s="2121">
        <v>2065</v>
      </c>
      <c r="AA419" s="2122">
        <v>1398.1308068047852</v>
      </c>
      <c r="AB419" s="2117"/>
      <c r="AC419" s="2119">
        <v>2065</v>
      </c>
      <c r="AD419" s="2120">
        <v>126.16115931180089</v>
      </c>
      <c r="AF419" s="2137">
        <v>2065</v>
      </c>
      <c r="AG419" s="2141">
        <f t="shared" si="12"/>
        <v>1824.4509727992856</v>
      </c>
      <c r="AH419" s="2139"/>
      <c r="AI419" s="2137">
        <v>2065</v>
      </c>
      <c r="AJ419" s="2142">
        <f t="shared" si="13"/>
        <v>138.29332982866495</v>
      </c>
    </row>
    <row r="420" spans="2:36" x14ac:dyDescent="0.3">
      <c r="B420" s="2111">
        <v>2070</v>
      </c>
      <c r="C420" s="2122">
        <v>1442.7059903286345</v>
      </c>
      <c r="D420" s="2113"/>
      <c r="E420" s="2114">
        <v>2070</v>
      </c>
      <c r="F420" s="2120">
        <v>131.0897375733073</v>
      </c>
      <c r="H420" s="2111">
        <v>2070</v>
      </c>
      <c r="I420" s="2122">
        <v>999.38515989551888</v>
      </c>
      <c r="J420" s="2117"/>
      <c r="K420" s="2114">
        <v>2070</v>
      </c>
      <c r="L420" s="2120">
        <v>112.3862687015957</v>
      </c>
      <c r="N420" s="2111">
        <v>2070</v>
      </c>
      <c r="O420" s="2122">
        <v>1629.0002179561718</v>
      </c>
      <c r="P420" s="2117"/>
      <c r="Q420" s="2114">
        <v>2070</v>
      </c>
      <c r="R420" s="2120">
        <v>134.55890816710919</v>
      </c>
      <c r="T420" s="2111">
        <v>2070</v>
      </c>
      <c r="U420" s="2122">
        <v>3650.2111410522493</v>
      </c>
      <c r="V420" s="2117"/>
      <c r="W420" s="2119">
        <v>2070</v>
      </c>
      <c r="X420" s="2120">
        <v>186.81953275413619</v>
      </c>
      <c r="Z420" s="2121">
        <v>2070</v>
      </c>
      <c r="AA420" s="2122">
        <v>1406.8718628542081</v>
      </c>
      <c r="AB420" s="2117"/>
      <c r="AC420" s="2119">
        <v>2070</v>
      </c>
      <c r="AD420" s="2120">
        <v>126.32054209208562</v>
      </c>
      <c r="AF420" s="2137">
        <v>2070</v>
      </c>
      <c r="AG420" s="2141">
        <f t="shared" si="12"/>
        <v>1825.6348744173563</v>
      </c>
      <c r="AH420" s="2139"/>
      <c r="AI420" s="2137">
        <v>2070</v>
      </c>
      <c r="AJ420" s="2142">
        <f t="shared" si="13"/>
        <v>138.23499785764679</v>
      </c>
    </row>
    <row r="421" spans="2:36" x14ac:dyDescent="0.3">
      <c r="B421" s="2111">
        <v>2075</v>
      </c>
      <c r="C421" s="2122">
        <v>1441.8164798539151</v>
      </c>
      <c r="D421" s="2113"/>
      <c r="E421" s="2114">
        <v>2075</v>
      </c>
      <c r="F421" s="2120">
        <v>130.95995809945961</v>
      </c>
      <c r="H421" s="2111">
        <v>2075</v>
      </c>
      <c r="I421" s="2122">
        <v>998.7820261957786</v>
      </c>
      <c r="J421" s="2117"/>
      <c r="K421" s="2114">
        <v>2075</v>
      </c>
      <c r="L421" s="2120">
        <v>112.279615072363</v>
      </c>
      <c r="N421" s="2111">
        <v>2075</v>
      </c>
      <c r="O421" s="2122">
        <v>1628.6593670194209</v>
      </c>
      <c r="P421" s="2117"/>
      <c r="Q421" s="2114">
        <v>2075</v>
      </c>
      <c r="R421" s="2120">
        <v>134.4537736709018</v>
      </c>
      <c r="T421" s="2111">
        <v>2075</v>
      </c>
      <c r="U421" s="2122">
        <v>3649.2314317948872</v>
      </c>
      <c r="V421" s="2117"/>
      <c r="W421" s="2119">
        <v>2075</v>
      </c>
      <c r="X421" s="2120">
        <v>186.71211732864182</v>
      </c>
      <c r="Z421" s="2121">
        <v>2075</v>
      </c>
      <c r="AA421" s="2122">
        <v>1415.6137957228884</v>
      </c>
      <c r="AB421" s="2117"/>
      <c r="AC421" s="2119">
        <v>2075</v>
      </c>
      <c r="AD421" s="2120">
        <v>126.48028046064857</v>
      </c>
      <c r="AF421" s="2137">
        <v>2075</v>
      </c>
      <c r="AG421" s="2141">
        <f t="shared" si="12"/>
        <v>1826.820620117378</v>
      </c>
      <c r="AH421" s="2139"/>
      <c r="AI421" s="2137">
        <v>2075</v>
      </c>
      <c r="AJ421" s="2142">
        <f t="shared" si="13"/>
        <v>138.17714892640296</v>
      </c>
    </row>
    <row r="422" spans="2:36" x14ac:dyDescent="0.3">
      <c r="B422" s="2111">
        <v>2080</v>
      </c>
      <c r="C422" s="2122">
        <v>1440.9293928357865</v>
      </c>
      <c r="D422" s="2113"/>
      <c r="E422" s="2114">
        <v>2080</v>
      </c>
      <c r="F422" s="2120">
        <v>130.83075359274724</v>
      </c>
      <c r="H422" s="2111">
        <v>2080</v>
      </c>
      <c r="I422" s="2122">
        <v>998.18178804234867</v>
      </c>
      <c r="J422" s="2117"/>
      <c r="K422" s="2114">
        <v>2080</v>
      </c>
      <c r="L422" s="2120">
        <v>112.17347411047861</v>
      </c>
      <c r="N422" s="2111">
        <v>2080</v>
      </c>
      <c r="O422" s="2122">
        <v>1628.3201547890956</v>
      </c>
      <c r="P422" s="2117"/>
      <c r="Q422" s="2114">
        <v>2080</v>
      </c>
      <c r="R422" s="2120">
        <v>134.34914462900295</v>
      </c>
      <c r="T422" s="2111">
        <v>2080</v>
      </c>
      <c r="U422" s="2122">
        <v>3648.2530483868022</v>
      </c>
      <c r="V422" s="2117"/>
      <c r="W422" s="2119">
        <v>2080</v>
      </c>
      <c r="X422" s="2120">
        <v>186.60515357198562</v>
      </c>
      <c r="Z422" s="2121">
        <v>2080</v>
      </c>
      <c r="AA422" s="2122">
        <v>1424.3565990876066</v>
      </c>
      <c r="AB422" s="2117"/>
      <c r="AC422" s="2119">
        <v>2080</v>
      </c>
      <c r="AD422" s="2120">
        <v>126.64037185315114</v>
      </c>
      <c r="AF422" s="2137">
        <v>2080</v>
      </c>
      <c r="AG422" s="2141">
        <f t="shared" si="12"/>
        <v>1828.0081966283281</v>
      </c>
      <c r="AH422" s="2139"/>
      <c r="AI422" s="2137">
        <v>2080</v>
      </c>
      <c r="AJ422" s="2142">
        <f t="shared" si="13"/>
        <v>138.1197795514731</v>
      </c>
    </row>
    <row r="423" spans="2:36" x14ac:dyDescent="0.3">
      <c r="B423" s="2111">
        <v>2085</v>
      </c>
      <c r="C423" s="2122">
        <v>1440.0447119695818</v>
      </c>
      <c r="D423" s="2113"/>
      <c r="E423" s="2114">
        <v>2085</v>
      </c>
      <c r="F423" s="2120">
        <v>130.70211991671664</v>
      </c>
      <c r="H423" s="2111">
        <v>2085</v>
      </c>
      <c r="I423" s="2122">
        <v>997.58442461077186</v>
      </c>
      <c r="J423" s="2117"/>
      <c r="K423" s="2114">
        <v>2085</v>
      </c>
      <c r="L423" s="2120">
        <v>112.06784212768866</v>
      </c>
      <c r="N423" s="2111">
        <v>2085</v>
      </c>
      <c r="O423" s="2122">
        <v>1627.9825694759434</v>
      </c>
      <c r="P423" s="2117"/>
      <c r="Q423" s="2114">
        <v>2085</v>
      </c>
      <c r="R423" s="2120">
        <v>134.24501740505096</v>
      </c>
      <c r="T423" s="2111">
        <v>2085</v>
      </c>
      <c r="U423" s="2122">
        <v>3647.2759812895097</v>
      </c>
      <c r="V423" s="2117"/>
      <c r="W423" s="2119">
        <v>2085</v>
      </c>
      <c r="X423" s="2120">
        <v>186.49863823475206</v>
      </c>
      <c r="Z423" s="2121">
        <v>2085</v>
      </c>
      <c r="AA423" s="2122">
        <v>1433.100266685803</v>
      </c>
      <c r="AB423" s="2117"/>
      <c r="AC423" s="2119">
        <v>2085</v>
      </c>
      <c r="AD423" s="2120">
        <v>126.80081372985289</v>
      </c>
      <c r="AF423" s="2137">
        <v>2085</v>
      </c>
      <c r="AG423" s="2141">
        <f t="shared" si="12"/>
        <v>1829.1975908063221</v>
      </c>
      <c r="AH423" s="2139"/>
      <c r="AI423" s="2137">
        <v>2085</v>
      </c>
      <c r="AJ423" s="2142">
        <f t="shared" si="13"/>
        <v>138.06288628281226</v>
      </c>
    </row>
    <row r="424" spans="2:36" x14ac:dyDescent="0.3">
      <c r="B424" s="2111">
        <v>2090</v>
      </c>
      <c r="C424" s="2122">
        <v>1439.1624201154445</v>
      </c>
      <c r="D424" s="2113"/>
      <c r="E424" s="2114">
        <v>2090</v>
      </c>
      <c r="F424" s="2120">
        <v>130.57405297449628</v>
      </c>
      <c r="H424" s="2111">
        <v>2090</v>
      </c>
      <c r="I424" s="2122">
        <v>996.98991527582211</v>
      </c>
      <c r="J424" s="2117"/>
      <c r="K424" s="2114">
        <v>2090</v>
      </c>
      <c r="L424" s="2120">
        <v>111.96271547103289</v>
      </c>
      <c r="N424" s="2111">
        <v>2090</v>
      </c>
      <c r="O424" s="2122">
        <v>1627.6465994035223</v>
      </c>
      <c r="P424" s="2117"/>
      <c r="Q424" s="2114">
        <v>2090</v>
      </c>
      <c r="R424" s="2120">
        <v>134.14138839748168</v>
      </c>
      <c r="T424" s="2111">
        <v>2090</v>
      </c>
      <c r="U424" s="2122">
        <v>3646.3002210558011</v>
      </c>
      <c r="V424" s="2117"/>
      <c r="W424" s="2119">
        <v>2090</v>
      </c>
      <c r="X424" s="2120">
        <v>186.39256809861951</v>
      </c>
      <c r="Z424" s="2121">
        <v>2090</v>
      </c>
      <c r="AA424" s="2122">
        <v>1441.8447923148415</v>
      </c>
      <c r="AB424" s="2117"/>
      <c r="AC424" s="2119">
        <v>2090</v>
      </c>
      <c r="AD424" s="2120">
        <v>126.96160357531657</v>
      </c>
      <c r="AF424" s="2137">
        <v>2090</v>
      </c>
      <c r="AG424" s="2141">
        <f t="shared" si="12"/>
        <v>1830.3887896330864</v>
      </c>
      <c r="AH424" s="2139"/>
      <c r="AI424" s="2137">
        <v>2090</v>
      </c>
      <c r="AJ424" s="2142">
        <f t="shared" si="13"/>
        <v>138.00646570338935</v>
      </c>
    </row>
    <row r="425" spans="2:36" x14ac:dyDescent="0.3">
      <c r="B425" s="2111">
        <v>2095</v>
      </c>
      <c r="C425" s="2122">
        <v>1438.2825002963798</v>
      </c>
      <c r="D425" s="2113"/>
      <c r="E425" s="2114">
        <v>2095</v>
      </c>
      <c r="F425" s="2120">
        <v>130.44654870832639</v>
      </c>
      <c r="H425" s="2111">
        <v>2095</v>
      </c>
      <c r="I425" s="2122">
        <v>996.39823960913793</v>
      </c>
      <c r="J425" s="2117"/>
      <c r="K425" s="2114">
        <v>2095</v>
      </c>
      <c r="L425" s="2120">
        <v>111.85809052242467</v>
      </c>
      <c r="N425" s="2111">
        <v>2095</v>
      </c>
      <c r="O425" s="2122">
        <v>1627.3122330068652</v>
      </c>
      <c r="P425" s="2117"/>
      <c r="Q425" s="2114">
        <v>2095</v>
      </c>
      <c r="R425" s="2120">
        <v>134.03825403911296</v>
      </c>
      <c r="T425" s="2111">
        <v>2095</v>
      </c>
      <c r="U425" s="2122">
        <v>3645.3257583286604</v>
      </c>
      <c r="V425" s="2117"/>
      <c r="W425" s="2119">
        <v>2095</v>
      </c>
      <c r="X425" s="2120">
        <v>186.28693997599103</v>
      </c>
      <c r="Z425" s="2121">
        <v>2095</v>
      </c>
      <c r="AA425" s="2122">
        <v>1450.5901698313075</v>
      </c>
      <c r="AB425" s="2117"/>
      <c r="AC425" s="2119">
        <v>2095</v>
      </c>
      <c r="AD425" s="2120">
        <v>127.12273889811971</v>
      </c>
      <c r="AF425" s="2137">
        <v>2095</v>
      </c>
      <c r="AG425" s="2141">
        <f t="shared" si="12"/>
        <v>1831.5817802144702</v>
      </c>
      <c r="AH425" s="2139"/>
      <c r="AI425" s="2137">
        <v>2095</v>
      </c>
      <c r="AJ425" s="2142">
        <f t="shared" si="13"/>
        <v>137.95051442879495</v>
      </c>
    </row>
    <row r="426" spans="2:36" x14ac:dyDescent="0.3">
      <c r="B426" s="2111">
        <v>2100</v>
      </c>
      <c r="C426" s="2122">
        <v>1437.4049356963133</v>
      </c>
      <c r="D426" s="2113"/>
      <c r="E426" s="2114">
        <v>2100</v>
      </c>
      <c r="F426" s="2120">
        <v>130.31960309909235</v>
      </c>
      <c r="H426" s="2111">
        <v>2100</v>
      </c>
      <c r="I426" s="2122">
        <v>995.80937737686975</v>
      </c>
      <c r="J426" s="2117"/>
      <c r="K426" s="2114">
        <v>2100</v>
      </c>
      <c r="L426" s="2120">
        <v>111.75396369823511</v>
      </c>
      <c r="N426" s="2111">
        <v>2100</v>
      </c>
      <c r="O426" s="2122">
        <v>1626.9794588311452</v>
      </c>
      <c r="P426" s="2117"/>
      <c r="Q426" s="2114">
        <v>2100</v>
      </c>
      <c r="R426" s="2120">
        <v>133.93561079673651</v>
      </c>
      <c r="T426" s="2111">
        <v>2100</v>
      </c>
      <c r="U426" s="2122">
        <v>3644.3525838401865</v>
      </c>
      <c r="V426" s="2117"/>
      <c r="W426" s="2119">
        <v>2100</v>
      </c>
      <c r="X426" s="2120">
        <v>186.18175070962681</v>
      </c>
      <c r="Z426" s="2121">
        <v>2100</v>
      </c>
      <c r="AA426" s="2122">
        <v>1459.3363931502904</v>
      </c>
      <c r="AB426" s="2117"/>
      <c r="AC426" s="2119">
        <v>2100</v>
      </c>
      <c r="AD426" s="2120">
        <v>127.28421723056644</v>
      </c>
      <c r="AF426" s="2137">
        <v>2100</v>
      </c>
      <c r="AG426" s="2141">
        <f t="shared" si="12"/>
        <v>1832.776549778961</v>
      </c>
      <c r="AH426" s="2139"/>
      <c r="AI426" s="2137">
        <v>2100</v>
      </c>
      <c r="AJ426" s="2142">
        <f t="shared" si="13"/>
        <v>137.89502910685147</v>
      </c>
    </row>
    <row r="427" spans="2:36" x14ac:dyDescent="0.3">
      <c r="B427" s="2111">
        <v>2105</v>
      </c>
      <c r="C427" s="2122">
        <v>1436.5297096581885</v>
      </c>
      <c r="D427" s="2113"/>
      <c r="E427" s="2114">
        <v>2105</v>
      </c>
      <c r="F427" s="2120">
        <v>130.1932121658659</v>
      </c>
      <c r="H427" s="2111">
        <v>2105</v>
      </c>
      <c r="I427" s="2122">
        <v>995.22330853737628</v>
      </c>
      <c r="J427" s="2117"/>
      <c r="K427" s="2114">
        <v>2105</v>
      </c>
      <c r="L427" s="2120">
        <v>111.65033144888358</v>
      </c>
      <c r="N427" s="2111">
        <v>2105</v>
      </c>
      <c r="O427" s="2122">
        <v>1626.6482655303685</v>
      </c>
      <c r="P427" s="2117"/>
      <c r="Q427" s="2114">
        <v>2105</v>
      </c>
      <c r="R427" s="2120">
        <v>133.83345517071339</v>
      </c>
      <c r="T427" s="2111">
        <v>2105</v>
      </c>
      <c r="U427" s="2122">
        <v>3643.3806884105215</v>
      </c>
      <c r="V427" s="2117"/>
      <c r="W427" s="2119">
        <v>2105</v>
      </c>
      <c r="X427" s="2120">
        <v>186.07699717228513</v>
      </c>
      <c r="Z427" s="2121">
        <v>2105</v>
      </c>
      <c r="AA427" s="2122">
        <v>1468.083456244691</v>
      </c>
      <c r="AB427" s="2117"/>
      <c r="AC427" s="2119">
        <v>2105</v>
      </c>
      <c r="AD427" s="2120">
        <v>127.44603612840788</v>
      </c>
      <c r="AF427" s="2137">
        <v>2105</v>
      </c>
      <c r="AG427" s="2141">
        <f t="shared" si="12"/>
        <v>1833.9730856762294</v>
      </c>
      <c r="AH427" s="2139"/>
      <c r="AI427" s="2137">
        <v>2105</v>
      </c>
      <c r="AJ427" s="2142">
        <f t="shared" si="13"/>
        <v>137.84000641723117</v>
      </c>
    </row>
    <row r="428" spans="2:36" x14ac:dyDescent="0.3">
      <c r="B428" s="2111">
        <v>2110</v>
      </c>
      <c r="C428" s="2122">
        <v>1435.6568056820931</v>
      </c>
      <c r="D428" s="2113"/>
      <c r="E428" s="2114">
        <v>2110</v>
      </c>
      <c r="F428" s="2120">
        <v>130.06737196545265</v>
      </c>
      <c r="H428" s="2111">
        <v>2110</v>
      </c>
      <c r="I428" s="2122">
        <v>994.64001323894536</v>
      </c>
      <c r="J428" s="2117"/>
      <c r="K428" s="2114">
        <v>2110</v>
      </c>
      <c r="L428" s="2120">
        <v>111.54719025843572</v>
      </c>
      <c r="N428" s="2111">
        <v>2110</v>
      </c>
      <c r="O428" s="2122">
        <v>1626.3186418660889</v>
      </c>
      <c r="P428" s="2117"/>
      <c r="Q428" s="2114">
        <v>2110</v>
      </c>
      <c r="R428" s="2120">
        <v>133.73178369457688</v>
      </c>
      <c r="T428" s="2111">
        <v>2110</v>
      </c>
      <c r="U428" s="2122">
        <v>3642.4100629468417</v>
      </c>
      <c r="V428" s="2117"/>
      <c r="W428" s="2119">
        <v>2110</v>
      </c>
      <c r="X428" s="2120">
        <v>185.97267626636679</v>
      </c>
      <c r="Z428" s="2121">
        <v>2110</v>
      </c>
      <c r="AA428" s="2122">
        <v>1476.8313531445442</v>
      </c>
      <c r="AB428" s="2117"/>
      <c r="AC428" s="2119">
        <v>2110</v>
      </c>
      <c r="AD428" s="2120">
        <v>127.60819317056297</v>
      </c>
      <c r="AF428" s="2137">
        <v>2110</v>
      </c>
      <c r="AG428" s="2141">
        <f t="shared" si="12"/>
        <v>1835.1713753757026</v>
      </c>
      <c r="AH428" s="2139"/>
      <c r="AI428" s="2137">
        <v>2110</v>
      </c>
      <c r="AJ428" s="2142">
        <f t="shared" si="13"/>
        <v>137.78544307107899</v>
      </c>
    </row>
    <row r="429" spans="2:36" x14ac:dyDescent="0.3">
      <c r="B429" s="2111">
        <v>2115</v>
      </c>
      <c r="C429" s="2122">
        <v>1434.7862074234013</v>
      </c>
      <c r="D429" s="2113"/>
      <c r="E429" s="2114">
        <v>2115</v>
      </c>
      <c r="F429" s="2120">
        <v>129.94207859194628</v>
      </c>
      <c r="H429" s="2111">
        <v>2115</v>
      </c>
      <c r="I429" s="2122">
        <v>994.059471817548</v>
      </c>
      <c r="J429" s="2117"/>
      <c r="K429" s="2114">
        <v>2115</v>
      </c>
      <c r="L429" s="2120">
        <v>111.44453664420406</v>
      </c>
      <c r="N429" s="2111">
        <v>2115</v>
      </c>
      <c r="O429" s="2122">
        <v>1625.9905767061323</v>
      </c>
      <c r="P429" s="2117"/>
      <c r="Q429" s="2114">
        <v>2115</v>
      </c>
      <c r="R429" s="2120">
        <v>133.6305929346394</v>
      </c>
      <c r="T429" s="2111">
        <v>2115</v>
      </c>
      <c r="U429" s="2122">
        <v>3641.4406984422894</v>
      </c>
      <c r="V429" s="2117"/>
      <c r="W429" s="2119">
        <v>2115</v>
      </c>
      <c r="X429" s="2120">
        <v>185.86878492356311</v>
      </c>
      <c r="Z429" s="2121">
        <v>2115</v>
      </c>
      <c r="AA429" s="2122">
        <v>1485.5800779363351</v>
      </c>
      <c r="AB429" s="2117"/>
      <c r="AC429" s="2119">
        <v>2115</v>
      </c>
      <c r="AD429" s="2120">
        <v>127.77068595884492</v>
      </c>
      <c r="AF429" s="2137">
        <v>2115</v>
      </c>
      <c r="AG429" s="2141">
        <f t="shared" si="12"/>
        <v>1836.3714064651413</v>
      </c>
      <c r="AH429" s="2139"/>
      <c r="AI429" s="2137">
        <v>2115</v>
      </c>
      <c r="AJ429" s="2142">
        <f t="shared" si="13"/>
        <v>137.73133581063956</v>
      </c>
    </row>
    <row r="430" spans="2:36" x14ac:dyDescent="0.3">
      <c r="B430" s="2111">
        <v>2120</v>
      </c>
      <c r="C430" s="2122">
        <v>1433.9178986909544</v>
      </c>
      <c r="D430" s="2113"/>
      <c r="E430" s="2114">
        <v>2120</v>
      </c>
      <c r="F430" s="2120">
        <v>129.81732817628819</v>
      </c>
      <c r="H430" s="2111">
        <v>2120</v>
      </c>
      <c r="I430" s="2122">
        <v>993.4816647946285</v>
      </c>
      <c r="J430" s="2117"/>
      <c r="K430" s="2114">
        <v>2120</v>
      </c>
      <c r="L430" s="2120">
        <v>111.34236715635694</v>
      </c>
      <c r="N430" s="2111">
        <v>2120</v>
      </c>
      <c r="O430" s="2122">
        <v>1625.6034125150811</v>
      </c>
      <c r="P430" s="2117"/>
      <c r="Q430" s="2114">
        <v>2120</v>
      </c>
      <c r="R430" s="2120">
        <v>133.52163232385325</v>
      </c>
      <c r="T430" s="2111">
        <v>2120</v>
      </c>
      <c r="U430" s="2122">
        <v>3640.4725859749869</v>
      </c>
      <c r="V430" s="2117"/>
      <c r="W430" s="2119">
        <v>2120</v>
      </c>
      <c r="X430" s="2120">
        <v>185.76532010451299</v>
      </c>
      <c r="Z430" s="2121">
        <v>2120</v>
      </c>
      <c r="AA430" s="2122">
        <v>1494.329624762338</v>
      </c>
      <c r="AB430" s="2117"/>
      <c r="AC430" s="2119">
        <v>2120</v>
      </c>
      <c r="AD430" s="2120">
        <v>127.93351211769165</v>
      </c>
      <c r="AF430" s="2137">
        <v>2120</v>
      </c>
      <c r="AG430" s="2141">
        <f t="shared" si="12"/>
        <v>1837.5610373475979</v>
      </c>
      <c r="AH430" s="2139"/>
      <c r="AI430" s="2137">
        <v>2120</v>
      </c>
      <c r="AJ430" s="2142">
        <f t="shared" si="13"/>
        <v>137.67603197574061</v>
      </c>
    </row>
    <row r="431" spans="2:36" x14ac:dyDescent="0.3">
      <c r="B431" s="2111">
        <v>2125</v>
      </c>
      <c r="C431" s="2122">
        <v>1433.0518634452551</v>
      </c>
      <c r="D431" s="2113"/>
      <c r="E431" s="2114">
        <v>2125</v>
      </c>
      <c r="F431" s="2120">
        <v>129.69311688583488</v>
      </c>
      <c r="H431" s="2111">
        <v>2125</v>
      </c>
      <c r="I431" s="2122">
        <v>992.90657287491877</v>
      </c>
      <c r="J431" s="2117"/>
      <c r="K431" s="2114">
        <v>2125</v>
      </c>
      <c r="L431" s="2120">
        <v>111.24067837753145</v>
      </c>
      <c r="N431" s="2111">
        <v>2125</v>
      </c>
      <c r="O431" s="2122">
        <v>1625.2131840595914</v>
      </c>
      <c r="P431" s="2117"/>
      <c r="Q431" s="2114">
        <v>2125</v>
      </c>
      <c r="R431" s="2120">
        <v>133.41252000501797</v>
      </c>
      <c r="T431" s="2111">
        <v>2125</v>
      </c>
      <c r="U431" s="2122">
        <v>3639.5057167070195</v>
      </c>
      <c r="V431" s="2117"/>
      <c r="W431" s="2119">
        <v>2125</v>
      </c>
      <c r="X431" s="2120">
        <v>185.66227879846045</v>
      </c>
      <c r="Z431" s="2121">
        <v>2125</v>
      </c>
      <c r="AA431" s="2122">
        <v>1503.079987819958</v>
      </c>
      <c r="AB431" s="2117"/>
      <c r="AC431" s="2119">
        <v>2125</v>
      </c>
      <c r="AD431" s="2120">
        <v>128.09666929389923</v>
      </c>
      <c r="AF431" s="2137">
        <v>2125</v>
      </c>
      <c r="AG431" s="2141">
        <f t="shared" si="12"/>
        <v>1838.7514649813486</v>
      </c>
      <c r="AH431" s="2139"/>
      <c r="AI431" s="2137">
        <v>2125</v>
      </c>
      <c r="AJ431" s="2142">
        <f t="shared" si="13"/>
        <v>137.62105267214878</v>
      </c>
    </row>
    <row r="432" spans="2:36" x14ac:dyDescent="0.3">
      <c r="B432" s="2111">
        <v>2130</v>
      </c>
      <c r="C432" s="2122">
        <v>1432.1880857967014</v>
      </c>
      <c r="D432" s="2113"/>
      <c r="E432" s="2114">
        <v>2130</v>
      </c>
      <c r="F432" s="2120">
        <v>129.56944092392993</v>
      </c>
      <c r="H432" s="2111">
        <v>2130</v>
      </c>
      <c r="I432" s="2122">
        <v>992.33417694429249</v>
      </c>
      <c r="J432" s="2117"/>
      <c r="K432" s="2114">
        <v>2130</v>
      </c>
      <c r="L432" s="2120">
        <v>111.13946692245298</v>
      </c>
      <c r="N432" s="2111">
        <v>2130</v>
      </c>
      <c r="O432" s="2122">
        <v>1624.8247876625785</v>
      </c>
      <c r="P432" s="2117"/>
      <c r="Q432" s="2114">
        <v>2130</v>
      </c>
      <c r="R432" s="2120">
        <v>133.30391995059071</v>
      </c>
      <c r="T432" s="2111">
        <v>2130</v>
      </c>
      <c r="U432" s="2122">
        <v>3638.5400818834696</v>
      </c>
      <c r="V432" s="2117"/>
      <c r="W432" s="2119">
        <v>2130</v>
      </c>
      <c r="X432" s="2120">
        <v>185.55965802291925</v>
      </c>
      <c r="Z432" s="2121">
        <v>2130</v>
      </c>
      <c r="AA432" s="2122">
        <v>1511.8311613610867</v>
      </c>
      <c r="AB432" s="2117"/>
      <c r="AC432" s="2119">
        <v>2130</v>
      </c>
      <c r="AD432" s="2120">
        <v>128.2601551563595</v>
      </c>
      <c r="AF432" s="2137">
        <v>2130</v>
      </c>
      <c r="AG432" s="2141">
        <f t="shared" si="12"/>
        <v>1839.9436587296259</v>
      </c>
      <c r="AH432" s="2139"/>
      <c r="AI432" s="2137">
        <v>2130</v>
      </c>
      <c r="AJ432" s="2142">
        <f t="shared" si="13"/>
        <v>137.56652819525047</v>
      </c>
    </row>
    <row r="433" spans="2:36" x14ac:dyDescent="0.3">
      <c r="B433" s="2111">
        <v>2135</v>
      </c>
      <c r="C433" s="2122">
        <v>1431.3265500038292</v>
      </c>
      <c r="D433" s="2113"/>
      <c r="E433" s="2114">
        <v>2135</v>
      </c>
      <c r="F433" s="2120">
        <v>129.44629652948291</v>
      </c>
      <c r="H433" s="2111">
        <v>2135</v>
      </c>
      <c r="I433" s="2122">
        <v>991.76445806763854</v>
      </c>
      <c r="J433" s="2117"/>
      <c r="K433" s="2114">
        <v>2135</v>
      </c>
      <c r="L433" s="2120">
        <v>111.03872943755886</v>
      </c>
      <c r="N433" s="2111">
        <v>2135</v>
      </c>
      <c r="O433" s="2122">
        <v>1624.4382104524373</v>
      </c>
      <c r="P433" s="2117"/>
      <c r="Q433" s="2114">
        <v>2135</v>
      </c>
      <c r="R433" s="2120">
        <v>133.19582856152368</v>
      </c>
      <c r="T433" s="2111">
        <v>2135</v>
      </c>
      <c r="U433" s="2122">
        <v>3637.5756728314186</v>
      </c>
      <c r="V433" s="2117"/>
      <c r="W433" s="2119">
        <v>2135</v>
      </c>
      <c r="X433" s="2120">
        <v>185.45745482334286</v>
      </c>
      <c r="Z433" s="2121">
        <v>2135</v>
      </c>
      <c r="AA433" s="2122">
        <v>1520.5831396914589</v>
      </c>
      <c r="AB433" s="2117"/>
      <c r="AC433" s="2119">
        <v>2135</v>
      </c>
      <c r="AD433" s="2120">
        <v>128.42396739580084</v>
      </c>
      <c r="AF433" s="2137">
        <v>2135</v>
      </c>
      <c r="AG433" s="2141">
        <f t="shared" si="12"/>
        <v>1841.1376062093564</v>
      </c>
      <c r="AH433" s="2139"/>
      <c r="AI433" s="2137">
        <v>2135</v>
      </c>
      <c r="AJ433" s="2142">
        <f t="shared" si="13"/>
        <v>137.51245534954182</v>
      </c>
    </row>
    <row r="434" spans="2:36" x14ac:dyDescent="0.3">
      <c r="B434" s="2111">
        <v>2140</v>
      </c>
      <c r="C434" s="2122">
        <v>1430.4672404715936</v>
      </c>
      <c r="D434" s="2113"/>
      <c r="E434" s="2114">
        <v>2140</v>
      </c>
      <c r="F434" s="2120">
        <v>129.32367997655376</v>
      </c>
      <c r="H434" s="2111">
        <v>2140</v>
      </c>
      <c r="I434" s="2122">
        <v>991.19739748677512</v>
      </c>
      <c r="J434" s="2117"/>
      <c r="K434" s="2114">
        <v>2140</v>
      </c>
      <c r="L434" s="2120">
        <v>110.9384626006282</v>
      </c>
      <c r="N434" s="2111">
        <v>2140</v>
      </c>
      <c r="O434" s="2122">
        <v>1624.0534396778571</v>
      </c>
      <c r="P434" s="2117"/>
      <c r="Q434" s="2114">
        <v>2140</v>
      </c>
      <c r="R434" s="2120">
        <v>133.08824227240535</v>
      </c>
      <c r="T434" s="2111">
        <v>2140</v>
      </c>
      <c r="U434" s="2122">
        <v>3636.6124809590156</v>
      </c>
      <c r="V434" s="2117"/>
      <c r="W434" s="2119">
        <v>2140</v>
      </c>
      <c r="X434" s="2120">
        <v>185.35566627279681</v>
      </c>
      <c r="Z434" s="2121">
        <v>2140</v>
      </c>
      <c r="AA434" s="2122">
        <v>1529.335917170029</v>
      </c>
      <c r="AB434" s="2117"/>
      <c r="AC434" s="2119">
        <v>2140</v>
      </c>
      <c r="AD434" s="2120">
        <v>128.58810372453507</v>
      </c>
      <c r="AF434" s="2137">
        <v>2140</v>
      </c>
      <c r="AG434" s="2141">
        <f t="shared" si="12"/>
        <v>1842.3332951530542</v>
      </c>
      <c r="AH434" s="2139"/>
      <c r="AI434" s="2137">
        <v>2140</v>
      </c>
      <c r="AJ434" s="2142">
        <f t="shared" si="13"/>
        <v>137.45883096938383</v>
      </c>
    </row>
    <row r="435" spans="2:36" x14ac:dyDescent="0.3">
      <c r="B435" s="2111">
        <v>2145</v>
      </c>
      <c r="C435" s="2122">
        <v>1429.6101417496632</v>
      </c>
      <c r="D435" s="2113"/>
      <c r="E435" s="2114">
        <v>2145</v>
      </c>
      <c r="F435" s="2120">
        <v>129.20158757394307</v>
      </c>
      <c r="H435" s="2111">
        <v>2145</v>
      </c>
      <c r="I435" s="2122">
        <v>990.63297661838465</v>
      </c>
      <c r="J435" s="2117"/>
      <c r="K435" s="2114">
        <v>2145</v>
      </c>
      <c r="L435" s="2120">
        <v>110.83866312041651</v>
      </c>
      <c r="N435" s="2111">
        <v>2145</v>
      </c>
      <c r="O435" s="2122">
        <v>1623.670462706423</v>
      </c>
      <c r="P435" s="2117"/>
      <c r="Q435" s="2114">
        <v>2145</v>
      </c>
      <c r="R435" s="2120">
        <v>132.98115755106878</v>
      </c>
      <c r="T435" s="2111">
        <v>2145</v>
      </c>
      <c r="U435" s="2122">
        <v>3635.6504977545105</v>
      </c>
      <c r="V435" s="2117"/>
      <c r="W435" s="2119">
        <v>2145</v>
      </c>
      <c r="X435" s="2120">
        <v>185.25428947163743</v>
      </c>
      <c r="Z435" s="2121">
        <v>2145</v>
      </c>
      <c r="AA435" s="2122">
        <v>1538.0894882083485</v>
      </c>
      <c r="AB435" s="2117"/>
      <c r="AC435" s="2119">
        <v>2145</v>
      </c>
      <c r="AD435" s="2120">
        <v>128.75256187620263</v>
      </c>
      <c r="AF435" s="2137">
        <v>2145</v>
      </c>
      <c r="AG435" s="2141">
        <f t="shared" si="12"/>
        <v>1843.530713407466</v>
      </c>
      <c r="AH435" s="2139"/>
      <c r="AI435" s="2137">
        <v>2145</v>
      </c>
      <c r="AJ435" s="2142">
        <f t="shared" si="13"/>
        <v>137.40565191865369</v>
      </c>
    </row>
    <row r="436" spans="2:36" x14ac:dyDescent="0.3">
      <c r="B436" s="2111">
        <v>2150</v>
      </c>
      <c r="C436" s="2122">
        <v>1428.755238530747</v>
      </c>
      <c r="D436" s="2113"/>
      <c r="E436" s="2114">
        <v>2150</v>
      </c>
      <c r="F436" s="2120">
        <v>129.08001566478782</v>
      </c>
      <c r="H436" s="2111">
        <v>2150</v>
      </c>
      <c r="I436" s="2122">
        <v>990.07117705198129</v>
      </c>
      <c r="J436" s="2117"/>
      <c r="K436" s="2114">
        <v>2150</v>
      </c>
      <c r="L436" s="2120">
        <v>110.73932773629545</v>
      </c>
      <c r="N436" s="2111">
        <v>2150</v>
      </c>
      <c r="O436" s="2122">
        <v>1623.2892670232266</v>
      </c>
      <c r="P436" s="2117"/>
      <c r="Q436" s="2114">
        <v>2150</v>
      </c>
      <c r="R436" s="2120">
        <v>132.87457089820322</v>
      </c>
      <c r="T436" s="2111">
        <v>2150</v>
      </c>
      <c r="U436" s="2122">
        <v>3634.689714785341</v>
      </c>
      <c r="V436" s="2117"/>
      <c r="W436" s="2119">
        <v>2150</v>
      </c>
      <c r="X436" s="2120">
        <v>185.15332154719454</v>
      </c>
      <c r="Z436" s="2121">
        <v>2150</v>
      </c>
      <c r="AA436" s="2122">
        <v>1546.8438472699534</v>
      </c>
      <c r="AB436" s="2117"/>
      <c r="AC436" s="2119">
        <v>2150</v>
      </c>
      <c r="AD436" s="2120">
        <v>128.91733960552767</v>
      </c>
      <c r="AF436" s="2137">
        <v>2150</v>
      </c>
      <c r="AG436" s="2141">
        <f t="shared" si="12"/>
        <v>1844.7298489322498</v>
      </c>
      <c r="AH436" s="2139"/>
      <c r="AI436" s="2137">
        <v>2150</v>
      </c>
      <c r="AJ436" s="2142">
        <f t="shared" si="13"/>
        <v>137.35291509040172</v>
      </c>
    </row>
    <row r="437" spans="2:36" x14ac:dyDescent="0.3">
      <c r="B437" s="2111">
        <v>2155</v>
      </c>
      <c r="C437" s="2122">
        <v>1427.9025156489395</v>
      </c>
      <c r="D437" s="2113"/>
      <c r="E437" s="2114">
        <v>2155</v>
      </c>
      <c r="F437" s="2120">
        <v>128.95896062616404</v>
      </c>
      <c r="H437" s="2111">
        <v>2155</v>
      </c>
      <c r="I437" s="2122">
        <v>989.51198054790757</v>
      </c>
      <c r="J437" s="2117"/>
      <c r="K437" s="2114">
        <v>2155</v>
      </c>
      <c r="L437" s="2120">
        <v>110.64045321789762</v>
      </c>
      <c r="N437" s="2111">
        <v>2155</v>
      </c>
      <c r="O437" s="2122">
        <v>1622.9098402295115</v>
      </c>
      <c r="P437" s="2117"/>
      <c r="Q437" s="2114">
        <v>2155</v>
      </c>
      <c r="R437" s="2120">
        <v>132.76847884697528</v>
      </c>
      <c r="T437" s="2111">
        <v>2155</v>
      </c>
      <c r="U437" s="2122">
        <v>3633.7301236971966</v>
      </c>
      <c r="V437" s="2117"/>
      <c r="W437" s="2119">
        <v>2155</v>
      </c>
      <c r="X437" s="2120">
        <v>185.05275965345882</v>
      </c>
      <c r="Z437" s="2121">
        <v>2155</v>
      </c>
      <c r="AA437" s="2122">
        <v>1555.5989888697641</v>
      </c>
      <c r="AB437" s="2117"/>
      <c r="AC437" s="2119">
        <v>2155</v>
      </c>
      <c r="AD437" s="2120">
        <v>129.08243468807177</v>
      </c>
      <c r="AF437" s="2137">
        <v>2155</v>
      </c>
      <c r="AG437" s="2141">
        <f t="shared" si="12"/>
        <v>1845.9306897986637</v>
      </c>
      <c r="AH437" s="2139"/>
      <c r="AI437" s="2137">
        <v>2155</v>
      </c>
      <c r="AJ437" s="2142">
        <f t="shared" si="13"/>
        <v>137.30061740651348</v>
      </c>
    </row>
    <row r="438" spans="2:36" x14ac:dyDescent="0.3">
      <c r="B438" s="2111">
        <v>2160</v>
      </c>
      <c r="C438" s="2122">
        <v>1427.0519580780872</v>
      </c>
      <c r="D438" s="2113"/>
      <c r="E438" s="2114">
        <v>2160</v>
      </c>
      <c r="F438" s="2120">
        <v>128.83841886869291</v>
      </c>
      <c r="H438" s="2111">
        <v>2160</v>
      </c>
      <c r="I438" s="2122">
        <v>988.95536903535708</v>
      </c>
      <c r="J438" s="2117"/>
      <c r="K438" s="2114">
        <v>2160</v>
      </c>
      <c r="L438" s="2120">
        <v>110.54203636476706</v>
      </c>
      <c r="N438" s="2111">
        <v>2160</v>
      </c>
      <c r="O438" s="2122">
        <v>1622.5321700413235</v>
      </c>
      <c r="P438" s="2117"/>
      <c r="Q438" s="2114">
        <v>2160</v>
      </c>
      <c r="R438" s="2120">
        <v>132.66287796265129</v>
      </c>
      <c r="T438" s="2111">
        <v>2160</v>
      </c>
      <c r="U438" s="2122">
        <v>3632.7717162131294</v>
      </c>
      <c r="V438" s="2117"/>
      <c r="W438" s="2119">
        <v>2160</v>
      </c>
      <c r="X438" s="2120">
        <v>184.95260097077229</v>
      </c>
      <c r="Z438" s="2121">
        <v>2160</v>
      </c>
      <c r="AA438" s="2122">
        <v>1564.3549075734857</v>
      </c>
      <c r="AB438" s="2117"/>
      <c r="AC438" s="2119">
        <v>2160</v>
      </c>
      <c r="AD438" s="2120">
        <v>129.24784491999276</v>
      </c>
      <c r="AF438" s="2137">
        <v>2160</v>
      </c>
      <c r="AG438" s="2141">
        <f t="shared" si="12"/>
        <v>1847.1332241882767</v>
      </c>
      <c r="AH438" s="2139"/>
      <c r="AI438" s="2137">
        <v>2160</v>
      </c>
      <c r="AJ438" s="2142">
        <f t="shared" si="13"/>
        <v>137.24875581737527</v>
      </c>
    </row>
    <row r="439" spans="2:36" x14ac:dyDescent="0.3">
      <c r="B439" s="2111">
        <v>2165</v>
      </c>
      <c r="C439" s="2122">
        <v>1426.2035509301832</v>
      </c>
      <c r="D439" s="2113"/>
      <c r="E439" s="2114">
        <v>2165</v>
      </c>
      <c r="F439" s="2120">
        <v>128.718386836154</v>
      </c>
      <c r="H439" s="2111">
        <v>2165</v>
      </c>
      <c r="I439" s="2122">
        <v>988.40132461042322</v>
      </c>
      <c r="J439" s="2117"/>
      <c r="K439" s="2114">
        <v>2165</v>
      </c>
      <c r="L439" s="2120">
        <v>110.44407400601243</v>
      </c>
      <c r="N439" s="2111">
        <v>2165</v>
      </c>
      <c r="O439" s="2122">
        <v>1622.1562442881846</v>
      </c>
      <c r="P439" s="2117"/>
      <c r="Q439" s="2114">
        <v>2165</v>
      </c>
      <c r="R439" s="2120">
        <v>132.55776484222685</v>
      </c>
      <c r="T439" s="2111">
        <v>2165</v>
      </c>
      <c r="U439" s="2122">
        <v>3631.8144841326448</v>
      </c>
      <c r="V439" s="2117"/>
      <c r="W439" s="2119">
        <v>2165</v>
      </c>
      <c r="X439" s="2120">
        <v>184.85284270552498</v>
      </c>
      <c r="Z439" s="2121">
        <v>2165</v>
      </c>
      <c r="AA439" s="2122">
        <v>1573.1115979970273</v>
      </c>
      <c r="AB439" s="2117"/>
      <c r="AC439" s="2119">
        <v>2165</v>
      </c>
      <c r="AD439" s="2120">
        <v>129.41356811780815</v>
      </c>
      <c r="AF439" s="2137">
        <v>2165</v>
      </c>
      <c r="AG439" s="2141">
        <f t="shared" si="12"/>
        <v>1848.3374403916926</v>
      </c>
      <c r="AH439" s="2139"/>
      <c r="AI439" s="2137">
        <v>2165</v>
      </c>
      <c r="AJ439" s="2142">
        <f t="shared" si="13"/>
        <v>137.19732730154527</v>
      </c>
    </row>
    <row r="440" spans="2:36" x14ac:dyDescent="0.3">
      <c r="B440" s="2111">
        <v>2170</v>
      </c>
      <c r="C440" s="2122">
        <v>1425.3572794537818</v>
      </c>
      <c r="D440" s="2113"/>
      <c r="E440" s="2114">
        <v>2170</v>
      </c>
      <c r="F440" s="2120">
        <v>128.59886100510306</v>
      </c>
      <c r="H440" s="2111">
        <v>2170</v>
      </c>
      <c r="I440" s="2122">
        <v>987.84982953417875</v>
      </c>
      <c r="J440" s="2117"/>
      <c r="K440" s="2114">
        <v>2170</v>
      </c>
      <c r="L440" s="2120">
        <v>110.34656299996765</v>
      </c>
      <c r="N440" s="2111">
        <v>2170</v>
      </c>
      <c r="O440" s="2122">
        <v>1621.7820509117878</v>
      </c>
      <c r="P440" s="2117"/>
      <c r="Q440" s="2114">
        <v>2170</v>
      </c>
      <c r="R440" s="2120">
        <v>132.45313611406266</v>
      </c>
      <c r="T440" s="2111">
        <v>2170</v>
      </c>
      <c r="U440" s="2122">
        <v>3630.8584193308366</v>
      </c>
      <c r="V440" s="2117"/>
      <c r="W440" s="2119">
        <v>2170</v>
      </c>
      <c r="X440" s="2120">
        <v>184.7534820898544</v>
      </c>
      <c r="Z440" s="2121">
        <v>2170</v>
      </c>
      <c r="AA440" s="2122">
        <v>1581.8690548059187</v>
      </c>
      <c r="AB440" s="2117"/>
      <c r="AC440" s="2119">
        <v>2170</v>
      </c>
      <c r="AD440" s="2120">
        <v>129.5796021181589</v>
      </c>
      <c r="AF440" s="2137">
        <v>2170</v>
      </c>
      <c r="AG440" s="2141">
        <f t="shared" si="12"/>
        <v>1849.5433268073007</v>
      </c>
      <c r="AH440" s="2139"/>
      <c r="AI440" s="2137">
        <v>2170</v>
      </c>
      <c r="AJ440" s="2142">
        <f t="shared" si="13"/>
        <v>137.14632886542933</v>
      </c>
    </row>
    <row r="441" spans="2:36" x14ac:dyDescent="0.3">
      <c r="B441" s="2111">
        <v>2175</v>
      </c>
      <c r="C441" s="2122">
        <v>1424.5131290324293</v>
      </c>
      <c r="D441" s="2113"/>
      <c r="E441" s="2114">
        <v>2175</v>
      </c>
      <c r="F441" s="2120">
        <v>128.47983788449551</v>
      </c>
      <c r="H441" s="2111">
        <v>2175</v>
      </c>
      <c r="I441" s="2122">
        <v>987.30086623077977</v>
      </c>
      <c r="J441" s="2117"/>
      <c r="K441" s="2114">
        <v>2175</v>
      </c>
      <c r="L441" s="2120">
        <v>110.24950023385554</v>
      </c>
      <c r="N441" s="2111">
        <v>2175</v>
      </c>
      <c r="O441" s="2122">
        <v>1621.409577964708</v>
      </c>
      <c r="P441" s="2117"/>
      <c r="Q441" s="2114">
        <v>2175</v>
      </c>
      <c r="R441" s="2120">
        <v>132.34898843752219</v>
      </c>
      <c r="T441" s="2111">
        <v>2175</v>
      </c>
      <c r="U441" s="2122">
        <v>3629.903513757507</v>
      </c>
      <c r="V441" s="2117"/>
      <c r="W441" s="2119">
        <v>2175</v>
      </c>
      <c r="X441" s="2120">
        <v>184.65451638134985</v>
      </c>
      <c r="Z441" s="2121">
        <v>2175</v>
      </c>
      <c r="AA441" s="2122">
        <v>1590.6272727147473</v>
      </c>
      <c r="AB441" s="2117"/>
      <c r="AC441" s="2119">
        <v>2175</v>
      </c>
      <c r="AD441" s="2120">
        <v>129.74594477757941</v>
      </c>
      <c r="AF441" s="2137">
        <v>2175</v>
      </c>
      <c r="AG441" s="2141">
        <f t="shared" si="12"/>
        <v>1850.7508719400344</v>
      </c>
      <c r="AH441" s="2139"/>
      <c r="AI441" s="2137">
        <v>2175</v>
      </c>
      <c r="AJ441" s="2142">
        <f t="shared" si="13"/>
        <v>137.09575754296048</v>
      </c>
    </row>
    <row r="442" spans="2:36" x14ac:dyDescent="0.3">
      <c r="B442" s="2111">
        <v>2180</v>
      </c>
      <c r="C442" s="2122">
        <v>1423.6710851831272</v>
      </c>
      <c r="D442" s="2113"/>
      <c r="E442" s="2114">
        <v>2180</v>
      </c>
      <c r="F442" s="2120">
        <v>128.36131401531432</v>
      </c>
      <c r="H442" s="2111">
        <v>2180</v>
      </c>
      <c r="I442" s="2122">
        <v>986.75441728559338</v>
      </c>
      <c r="J442" s="2117"/>
      <c r="K442" s="2114">
        <v>2180</v>
      </c>
      <c r="L442" s="2120">
        <v>110.15288262345604</v>
      </c>
      <c r="N442" s="2111">
        <v>2180</v>
      </c>
      <c r="O442" s="2122">
        <v>1621.0388136091294</v>
      </c>
      <c r="P442" s="2117"/>
      <c r="Q442" s="2114">
        <v>2180</v>
      </c>
      <c r="R442" s="2120">
        <v>132.24531850261715</v>
      </c>
      <c r="T442" s="2111">
        <v>2180</v>
      </c>
      <c r="U442" s="2122">
        <v>3628.9497594363124</v>
      </c>
      <c r="V442" s="2117"/>
      <c r="W442" s="2119">
        <v>2180</v>
      </c>
      <c r="X442" s="2120">
        <v>184.55594286275985</v>
      </c>
      <c r="Z442" s="2121">
        <v>2180</v>
      </c>
      <c r="AA442" s="2122">
        <v>1599.3862464865838</v>
      </c>
      <c r="AB442" s="2117"/>
      <c r="AC442" s="2119">
        <v>2180</v>
      </c>
      <c r="AD442" s="2120">
        <v>129.91259397226872</v>
      </c>
      <c r="AF442" s="2137">
        <v>2180</v>
      </c>
      <c r="AG442" s="2141">
        <f t="shared" si="12"/>
        <v>1851.9600644001489</v>
      </c>
      <c r="AH442" s="2139"/>
      <c r="AI442" s="2137">
        <v>2180</v>
      </c>
      <c r="AJ442" s="2142">
        <f t="shared" si="13"/>
        <v>137.04561039528321</v>
      </c>
    </row>
    <row r="443" spans="2:36" x14ac:dyDescent="0.3">
      <c r="B443" s="2111">
        <v>2185</v>
      </c>
      <c r="C443" s="2122">
        <v>1422.8311335548058</v>
      </c>
      <c r="D443" s="2113"/>
      <c r="E443" s="2114">
        <v>2185</v>
      </c>
      <c r="F443" s="2120">
        <v>128.24328597020443</v>
      </c>
      <c r="H443" s="2111">
        <v>2185</v>
      </c>
      <c r="I443" s="2122">
        <v>986.2104654433565</v>
      </c>
      <c r="J443" s="2117"/>
      <c r="K443" s="2114">
        <v>2185</v>
      </c>
      <c r="L443" s="2120">
        <v>110.05670711278057</v>
      </c>
      <c r="N443" s="2111">
        <v>2185</v>
      </c>
      <c r="O443" s="2122">
        <v>1620.6697461155891</v>
      </c>
      <c r="P443" s="2117"/>
      <c r="Q443" s="2114">
        <v>2185</v>
      </c>
      <c r="R443" s="2120">
        <v>132.14212302965686</v>
      </c>
      <c r="T443" s="2111">
        <v>2185</v>
      </c>
      <c r="U443" s="2122">
        <v>3627.9971484639195</v>
      </c>
      <c r="V443" s="2117"/>
      <c r="W443" s="2119">
        <v>2185</v>
      </c>
      <c r="X443" s="2120">
        <v>184.45775884170553</v>
      </c>
      <c r="Z443" s="2121">
        <v>2185</v>
      </c>
      <c r="AA443" s="2122">
        <v>1608.1459709324376</v>
      </c>
      <c r="AB443" s="2117"/>
      <c r="AC443" s="2119">
        <v>2185</v>
      </c>
      <c r="AD443" s="2120">
        <v>130.07954759786548</v>
      </c>
      <c r="AF443" s="2137">
        <v>2185</v>
      </c>
      <c r="AG443" s="2141">
        <f t="shared" si="12"/>
        <v>1853.1708929020217</v>
      </c>
      <c r="AH443" s="2139"/>
      <c r="AI443" s="2137">
        <v>2185</v>
      </c>
      <c r="AJ443" s="2142">
        <f t="shared" si="13"/>
        <v>136.99588451044258</v>
      </c>
    </row>
    <row r="444" spans="2:36" x14ac:dyDescent="0.3">
      <c r="B444" s="2111">
        <v>2190</v>
      </c>
      <c r="C444" s="2122">
        <v>1421.9932599268247</v>
      </c>
      <c r="D444" s="2113"/>
      <c r="E444" s="2114">
        <v>2190</v>
      </c>
      <c r="F444" s="2120">
        <v>128.12575035311028</v>
      </c>
      <c r="H444" s="2111">
        <v>2190</v>
      </c>
      <c r="I444" s="2122">
        <v>985.66899360635443</v>
      </c>
      <c r="J444" s="2117"/>
      <c r="K444" s="2114">
        <v>2190</v>
      </c>
      <c r="L444" s="2120">
        <v>109.9609706737487</v>
      </c>
      <c r="N444" s="2111">
        <v>2190</v>
      </c>
      <c r="O444" s="2122">
        <v>1620.3023638617458</v>
      </c>
      <c r="P444" s="2117"/>
      <c r="Q444" s="2114">
        <v>2190</v>
      </c>
      <c r="R444" s="2120">
        <v>132.03939876890186</v>
      </c>
      <c r="T444" s="2111">
        <v>2190</v>
      </c>
      <c r="U444" s="2122">
        <v>3627.0456730091751</v>
      </c>
      <c r="V444" s="2117"/>
      <c r="W444" s="2119">
        <v>2190</v>
      </c>
      <c r="X444" s="2120">
        <v>184.35996165039538</v>
      </c>
      <c r="Z444" s="2121">
        <v>2190</v>
      </c>
      <c r="AA444" s="2122">
        <v>1616.9064409107084</v>
      </c>
      <c r="AB444" s="2117"/>
      <c r="AC444" s="2119">
        <v>2190</v>
      </c>
      <c r="AD444" s="2120">
        <v>130.24680356922693</v>
      </c>
      <c r="AF444" s="2137">
        <v>2190</v>
      </c>
      <c r="AG444" s="2141">
        <f t="shared" si="12"/>
        <v>1854.3833462629616</v>
      </c>
      <c r="AH444" s="2139"/>
      <c r="AI444" s="2137">
        <v>2190</v>
      </c>
      <c r="AJ444" s="2142">
        <f t="shared" si="13"/>
        <v>136.94657700307661</v>
      </c>
    </row>
    <row r="445" spans="2:36" x14ac:dyDescent="0.3">
      <c r="B445" s="2111">
        <v>2195</v>
      </c>
      <c r="C445" s="2122">
        <v>1421.1574502074941</v>
      </c>
      <c r="D445" s="2113"/>
      <c r="E445" s="2114">
        <v>2195</v>
      </c>
      <c r="F445" s="2120">
        <v>128.00870379892018</v>
      </c>
      <c r="H445" s="2111">
        <v>2195</v>
      </c>
      <c r="I445" s="2122">
        <v>985.12998483262822</v>
      </c>
      <c r="J445" s="2117"/>
      <c r="K445" s="2114">
        <v>2195</v>
      </c>
      <c r="L445" s="2120">
        <v>109.86567030587101</v>
      </c>
      <c r="N445" s="2111">
        <v>2195</v>
      </c>
      <c r="O445" s="2122">
        <v>1619.9366553311547</v>
      </c>
      <c r="P445" s="2117"/>
      <c r="Q445" s="2114">
        <v>2195</v>
      </c>
      <c r="R445" s="2120">
        <v>131.93714250022308</v>
      </c>
      <c r="T445" s="2111">
        <v>2195</v>
      </c>
      <c r="U445" s="2122">
        <v>3626.0953253122739</v>
      </c>
      <c r="V445" s="2117"/>
      <c r="W445" s="2119">
        <v>2195</v>
      </c>
      <c r="X445" s="2120">
        <v>184.26254864534579</v>
      </c>
      <c r="Z445" s="2121">
        <v>2195</v>
      </c>
      <c r="AA445" s="2122">
        <v>1625.6676513266384</v>
      </c>
      <c r="AB445" s="2117"/>
      <c r="AC445" s="2119">
        <v>2195</v>
      </c>
      <c r="AD445" s="2120">
        <v>130.41435982020857</v>
      </c>
      <c r="AF445" s="2137">
        <v>2195</v>
      </c>
      <c r="AG445" s="2141">
        <f t="shared" si="12"/>
        <v>1855.5974134020375</v>
      </c>
      <c r="AH445" s="2139"/>
      <c r="AI445" s="2137">
        <v>2195</v>
      </c>
      <c r="AJ445" s="2142">
        <f t="shared" si="13"/>
        <v>136.89768501411373</v>
      </c>
    </row>
    <row r="446" spans="2:36" x14ac:dyDescent="0.3">
      <c r="B446" s="2111">
        <v>2200</v>
      </c>
      <c r="C446" s="2122">
        <v>1420.32369043261</v>
      </c>
      <c r="D446" s="2113"/>
      <c r="E446" s="2114">
        <v>2200</v>
      </c>
      <c r="F446" s="2120">
        <v>127.89214297311428</v>
      </c>
      <c r="H446" s="2111">
        <v>2200</v>
      </c>
      <c r="I446" s="2122">
        <v>984.59342233420364</v>
      </c>
      <c r="J446" s="2117"/>
      <c r="K446" s="2114">
        <v>2200</v>
      </c>
      <c r="L446" s="2120">
        <v>109.77080303593472</v>
      </c>
      <c r="N446" s="2111">
        <v>2200</v>
      </c>
      <c r="O446" s="2122">
        <v>1619.572609112065</v>
      </c>
      <c r="P446" s="2117"/>
      <c r="Q446" s="2114">
        <v>2200</v>
      </c>
      <c r="R446" s="2120">
        <v>131.83535103276563</v>
      </c>
      <c r="T446" s="2111">
        <v>2200</v>
      </c>
      <c r="U446" s="2122">
        <v>3625.1460976839558</v>
      </c>
      <c r="V446" s="2117"/>
      <c r="W446" s="2119">
        <v>2200</v>
      </c>
      <c r="X446" s="2120">
        <v>184.16551720710501</v>
      </c>
      <c r="Z446" s="2121">
        <v>2200</v>
      </c>
      <c r="AA446" s="2122">
        <v>1634.4295971317879</v>
      </c>
      <c r="AB446" s="2117"/>
      <c r="AC446" s="2119">
        <v>2200</v>
      </c>
      <c r="AD446" s="2120">
        <v>130.58221430344923</v>
      </c>
      <c r="AF446" s="2137">
        <v>2200</v>
      </c>
      <c r="AG446" s="2141">
        <f t="shared" si="12"/>
        <v>1856.8130833389246</v>
      </c>
      <c r="AH446" s="2139"/>
      <c r="AI446" s="2137">
        <v>2200</v>
      </c>
      <c r="AJ446" s="2142">
        <f t="shared" si="13"/>
        <v>136.84920571047377</v>
      </c>
    </row>
    <row r="447" spans="2:36" x14ac:dyDescent="0.3">
      <c r="B447" s="2111">
        <v>2205</v>
      </c>
      <c r="C447" s="2122">
        <v>1419.4919667640206</v>
      </c>
      <c r="D447" s="2113"/>
      <c r="E447" s="2114">
        <v>2205</v>
      </c>
      <c r="F447" s="2120">
        <v>127.77606457141808</v>
      </c>
      <c r="H447" s="2111">
        <v>2205</v>
      </c>
      <c r="I447" s="2122">
        <v>984.05928947534869</v>
      </c>
      <c r="J447" s="2117"/>
      <c r="K447" s="2114">
        <v>2205</v>
      </c>
      <c r="L447" s="2120">
        <v>109.67636591769563</v>
      </c>
      <c r="N447" s="2111">
        <v>2205</v>
      </c>
      <c r="O447" s="2122">
        <v>1619.210213896238</v>
      </c>
      <c r="P447" s="2117"/>
      <c r="Q447" s="2114">
        <v>2205</v>
      </c>
      <c r="R447" s="2120">
        <v>131.73402120461643</v>
      </c>
      <c r="T447" s="2111">
        <v>2205</v>
      </c>
      <c r="U447" s="2122">
        <v>3624.1979825047151</v>
      </c>
      <c r="V447" s="2117"/>
      <c r="W447" s="2119">
        <v>2205</v>
      </c>
      <c r="X447" s="2120">
        <v>184.06886473998074</v>
      </c>
      <c r="Z447" s="2121">
        <v>2205</v>
      </c>
      <c r="AA447" s="2122">
        <v>1643.1922733235151</v>
      </c>
      <c r="AB447" s="2117"/>
      <c r="AC447" s="2119">
        <v>2205</v>
      </c>
      <c r="AD447" s="2120">
        <v>130.75036499015837</v>
      </c>
      <c r="AF447" s="2137">
        <v>2205</v>
      </c>
      <c r="AG447" s="2141">
        <f t="shared" si="12"/>
        <v>1858.0303451927673</v>
      </c>
      <c r="AH447" s="2139"/>
      <c r="AI447" s="2137">
        <v>2205</v>
      </c>
      <c r="AJ447" s="2142">
        <f t="shared" si="13"/>
        <v>136.80113628477383</v>
      </c>
    </row>
    <row r="448" spans="2:36" x14ac:dyDescent="0.3">
      <c r="B448" s="2111">
        <v>2210</v>
      </c>
      <c r="C448" s="2122">
        <v>1418.6622654881985</v>
      </c>
      <c r="D448" s="2113"/>
      <c r="E448" s="2114">
        <v>2210</v>
      </c>
      <c r="F448" s="2120">
        <v>127.66046531945976</v>
      </c>
      <c r="H448" s="2111">
        <v>2210</v>
      </c>
      <c r="I448" s="2122">
        <v>983.52756977084653</v>
      </c>
      <c r="J448" s="2117"/>
      <c r="K448" s="2114">
        <v>2210</v>
      </c>
      <c r="L448" s="2120">
        <v>109.5823560315722</v>
      </c>
      <c r="N448" s="2111">
        <v>2210</v>
      </c>
      <c r="O448" s="2122">
        <v>1618.8494584777682</v>
      </c>
      <c r="P448" s="2117"/>
      <c r="Q448" s="2114">
        <v>2210</v>
      </c>
      <c r="R448" s="2120">
        <v>131.63314988247689</v>
      </c>
      <c r="T448" s="2111">
        <v>2210</v>
      </c>
      <c r="U448" s="2122">
        <v>3623.2509722239879</v>
      </c>
      <c r="V448" s="2117"/>
      <c r="W448" s="2119">
        <v>2210</v>
      </c>
      <c r="X448" s="2120">
        <v>183.97258867177058</v>
      </c>
      <c r="Z448" s="2121">
        <v>2210</v>
      </c>
      <c r="AA448" s="2122">
        <v>1651.95567494444</v>
      </c>
      <c r="AB448" s="2117"/>
      <c r="AC448" s="2119">
        <v>2210</v>
      </c>
      <c r="AD448" s="2120">
        <v>130.91880986990506</v>
      </c>
      <c r="AF448" s="2137">
        <v>2210</v>
      </c>
      <c r="AG448" s="2141">
        <f t="shared" si="12"/>
        <v>1859.2491881810481</v>
      </c>
      <c r="AH448" s="2139"/>
      <c r="AI448" s="2137">
        <v>2210</v>
      </c>
      <c r="AJ448" s="2142">
        <f t="shared" si="13"/>
        <v>136.7534739550369</v>
      </c>
    </row>
    <row r="449" spans="2:36" x14ac:dyDescent="0.3">
      <c r="B449" s="2111">
        <v>2215</v>
      </c>
      <c r="C449" s="2122">
        <v>1417.8345730148394</v>
      </c>
      <c r="D449" s="2113"/>
      <c r="E449" s="2114">
        <v>2215</v>
      </c>
      <c r="F449" s="2120">
        <v>127.54534197243279</v>
      </c>
      <c r="H449" s="2111">
        <v>2215</v>
      </c>
      <c r="I449" s="2122">
        <v>982.99824688430078</v>
      </c>
      <c r="J449" s="2117"/>
      <c r="K449" s="2114">
        <v>2215</v>
      </c>
      <c r="L449" s="2120">
        <v>109.48877048434439</v>
      </c>
      <c r="N449" s="2111">
        <v>2215</v>
      </c>
      <c r="O449" s="2122">
        <v>1618.4903317519313</v>
      </c>
      <c r="P449" s="2117"/>
      <c r="Q449" s="2114">
        <v>2215</v>
      </c>
      <c r="R449" s="2120">
        <v>131.53273396134028</v>
      </c>
      <c r="T449" s="2111">
        <v>2215</v>
      </c>
      <c r="U449" s="2122">
        <v>3622.3050593593862</v>
      </c>
      <c r="V449" s="2117"/>
      <c r="W449" s="2119">
        <v>2215</v>
      </c>
      <c r="X449" s="2120">
        <v>183.87668645349777</v>
      </c>
      <c r="Z449" s="2121">
        <v>2215</v>
      </c>
      <c r="AA449" s="2122">
        <v>1660.7197970819504</v>
      </c>
      <c r="AB449" s="2117"/>
      <c r="AC449" s="2119">
        <v>2215</v>
      </c>
      <c r="AD449" s="2120">
        <v>131.08754695041148</v>
      </c>
      <c r="AF449" s="2137">
        <v>2215</v>
      </c>
      <c r="AG449" s="2141">
        <f t="shared" si="12"/>
        <v>1860.4696016184814</v>
      </c>
      <c r="AH449" s="2139"/>
      <c r="AI449" s="2137">
        <v>2215</v>
      </c>
      <c r="AJ449" s="2142">
        <f t="shared" si="13"/>
        <v>136.70621596440532</v>
      </c>
    </row>
    <row r="450" spans="2:36" x14ac:dyDescent="0.3">
      <c r="B450" s="2111">
        <v>2220</v>
      </c>
      <c r="C450" s="2122">
        <v>1417.0088758754864</v>
      </c>
      <c r="D450" s="2113"/>
      <c r="E450" s="2114">
        <v>2220</v>
      </c>
      <c r="F450" s="2120">
        <v>127.43069131476364</v>
      </c>
      <c r="H450" s="2111">
        <v>2220</v>
      </c>
      <c r="I450" s="2122">
        <v>982.47130462645941</v>
      </c>
      <c r="J450" s="2117"/>
      <c r="K450" s="2114">
        <v>2220</v>
      </c>
      <c r="L450" s="2120">
        <v>109.39560640885743</v>
      </c>
      <c r="N450" s="2111">
        <v>2220</v>
      </c>
      <c r="O450" s="2122">
        <v>1618.1328227140491</v>
      </c>
      <c r="P450" s="2117"/>
      <c r="Q450" s="2114">
        <v>2220</v>
      </c>
      <c r="R450" s="2120">
        <v>131.43277036417282</v>
      </c>
      <c r="T450" s="2111">
        <v>2220</v>
      </c>
      <c r="U450" s="2122">
        <v>3621.3602364959447</v>
      </c>
      <c r="V450" s="2117"/>
      <c r="W450" s="2119">
        <v>2220</v>
      </c>
      <c r="X450" s="2120">
        <v>183.78115555914917</v>
      </c>
      <c r="Z450" s="2121">
        <v>2220</v>
      </c>
      <c r="AA450" s="2122">
        <v>1669.484634867694</v>
      </c>
      <c r="AB450" s="2117"/>
      <c r="AC450" s="2119">
        <v>2220</v>
      </c>
      <c r="AD450" s="2120">
        <v>131.25657425734806</v>
      </c>
      <c r="AF450" s="2137">
        <v>2220</v>
      </c>
      <c r="AG450" s="2141">
        <f t="shared" si="12"/>
        <v>1861.691574915927</v>
      </c>
      <c r="AH450" s="2139"/>
      <c r="AI450" s="2137">
        <v>2220</v>
      </c>
      <c r="AJ450" s="2142">
        <f t="shared" si="13"/>
        <v>136.65935958085825</v>
      </c>
    </row>
    <row r="451" spans="2:36" x14ac:dyDescent="0.3">
      <c r="B451" s="2111">
        <v>2225</v>
      </c>
      <c r="C451" s="2122">
        <v>1416.1851607221558</v>
      </c>
      <c r="D451" s="2113"/>
      <c r="E451" s="2114">
        <v>2225</v>
      </c>
      <c r="F451" s="2120">
        <v>127.31651015978204</v>
      </c>
      <c r="H451" s="2111">
        <v>2225</v>
      </c>
      <c r="I451" s="2122">
        <v>981.94672695356007</v>
      </c>
      <c r="J451" s="2117"/>
      <c r="K451" s="2114">
        <v>2225</v>
      </c>
      <c r="L451" s="2120">
        <v>109.30286096372916</v>
      </c>
      <c r="N451" s="2111">
        <v>2225</v>
      </c>
      <c r="O451" s="2122">
        <v>1617.7769204583585</v>
      </c>
      <c r="P451" s="2117"/>
      <c r="Q451" s="2114">
        <v>2225</v>
      </c>
      <c r="R451" s="2120">
        <v>131.3332560415991</v>
      </c>
      <c r="T451" s="2111">
        <v>2225</v>
      </c>
      <c r="U451" s="2122">
        <v>3620.4164962853347</v>
      </c>
      <c r="V451" s="2117"/>
      <c r="W451" s="2119">
        <v>2225</v>
      </c>
      <c r="X451" s="2120">
        <v>183.6859934854173</v>
      </c>
      <c r="Z451" s="2121">
        <v>2225</v>
      </c>
      <c r="AA451" s="2122">
        <v>1678.2501834770703</v>
      </c>
      <c r="AB451" s="2117"/>
      <c r="AC451" s="2119">
        <v>2225</v>
      </c>
      <c r="AD451" s="2120">
        <v>131.42588983413188</v>
      </c>
      <c r="AF451" s="2137">
        <v>2225</v>
      </c>
      <c r="AG451" s="2141">
        <f t="shared" si="12"/>
        <v>1862.9150975792959</v>
      </c>
      <c r="AH451" s="2139"/>
      <c r="AI451" s="2137">
        <v>2225</v>
      </c>
      <c r="AJ451" s="2142">
        <f t="shared" si="13"/>
        <v>136.61290209693192</v>
      </c>
    </row>
    <row r="452" spans="2:36" x14ac:dyDescent="0.3">
      <c r="B452" s="2111">
        <v>2230</v>
      </c>
      <c r="C452" s="2122">
        <v>1415.3634143260003</v>
      </c>
      <c r="D452" s="2113"/>
      <c r="E452" s="2114">
        <v>2230</v>
      </c>
      <c r="F452" s="2120">
        <v>127.20279534939844</v>
      </c>
      <c r="H452" s="2111">
        <v>2230</v>
      </c>
      <c r="I452" s="2122">
        <v>981.42449796570236</v>
      </c>
      <c r="J452" s="2117"/>
      <c r="K452" s="2114">
        <v>2230</v>
      </c>
      <c r="L452" s="2120">
        <v>109.21053133306008</v>
      </c>
      <c r="N452" s="2111">
        <v>2230</v>
      </c>
      <c r="O452" s="2122">
        <v>1617.4226141769111</v>
      </c>
      <c r="P452" s="2117"/>
      <c r="Q452" s="2114">
        <v>2230</v>
      </c>
      <c r="R452" s="2120">
        <v>131.23418797159331</v>
      </c>
      <c r="T452" s="2111">
        <v>2230</v>
      </c>
      <c r="U452" s="2122">
        <v>3619.4738314451433</v>
      </c>
      <c r="V452" s="2117"/>
      <c r="W452" s="2119">
        <v>2230</v>
      </c>
      <c r="X452" s="2120">
        <v>183.59119775144651</v>
      </c>
      <c r="Z452" s="2121">
        <v>2230</v>
      </c>
      <c r="AA452" s="2122">
        <v>1687.0164381287605</v>
      </c>
      <c r="AB452" s="2117"/>
      <c r="AC452" s="2119">
        <v>2230</v>
      </c>
      <c r="AD452" s="2120">
        <v>131.59549174172867</v>
      </c>
      <c r="AF452" s="2137">
        <v>2230</v>
      </c>
      <c r="AG452" s="2141">
        <f t="shared" si="12"/>
        <v>1864.1401592085035</v>
      </c>
      <c r="AH452" s="2139"/>
      <c r="AI452" s="2137">
        <v>2230</v>
      </c>
      <c r="AJ452" s="2142">
        <f t="shared" si="13"/>
        <v>136.56684082944543</v>
      </c>
    </row>
    <row r="453" spans="2:36" x14ac:dyDescent="0.3">
      <c r="B453" s="2111">
        <v>2235</v>
      </c>
      <c r="C453" s="2122">
        <v>1414.5436235759701</v>
      </c>
      <c r="D453" s="2113"/>
      <c r="E453" s="2114">
        <v>2235</v>
      </c>
      <c r="F453" s="2120">
        <v>127.08954375378306</v>
      </c>
      <c r="H453" s="2111">
        <v>2235</v>
      </c>
      <c r="I453" s="2122">
        <v>980.90460190523231</v>
      </c>
      <c r="J453" s="2117"/>
      <c r="K453" s="2114">
        <v>2235</v>
      </c>
      <c r="L453" s="2120">
        <v>109.11861472614909</v>
      </c>
      <c r="N453" s="2111">
        <v>2235</v>
      </c>
      <c r="O453" s="2122">
        <v>1617.0698931584648</v>
      </c>
      <c r="P453" s="2117"/>
      <c r="Q453" s="2114">
        <v>2235</v>
      </c>
      <c r="R453" s="2120">
        <v>131.1355631591712</v>
      </c>
      <c r="T453" s="2111">
        <v>2235</v>
      </c>
      <c r="U453" s="2122">
        <v>3618.5322347581123</v>
      </c>
      <c r="V453" s="2117"/>
      <c r="W453" s="2119">
        <v>2235</v>
      </c>
      <c r="X453" s="2120">
        <v>183.49676589858009</v>
      </c>
      <c r="Z453" s="2121">
        <v>2235</v>
      </c>
      <c r="AA453" s="2122">
        <v>1695.7833940842202</v>
      </c>
      <c r="AB453" s="2117"/>
      <c r="AC453" s="2119">
        <v>2235</v>
      </c>
      <c r="AD453" s="2120">
        <v>131.76537805845476</v>
      </c>
      <c r="AF453" s="2137">
        <v>2235</v>
      </c>
      <c r="AG453" s="2141">
        <f t="shared" si="12"/>
        <v>1865.3667494964</v>
      </c>
      <c r="AH453" s="2139"/>
      <c r="AI453" s="2137">
        <v>2235</v>
      </c>
      <c r="AJ453" s="2142">
        <f t="shared" si="13"/>
        <v>136.52117311922763</v>
      </c>
    </row>
    <row r="454" spans="2:36" x14ac:dyDescent="0.3">
      <c r="B454" s="2111">
        <v>2240</v>
      </c>
      <c r="C454" s="2122">
        <v>1413.7257754775155</v>
      </c>
      <c r="D454" s="2113"/>
      <c r="E454" s="2114">
        <v>2240</v>
      </c>
      <c r="F454" s="2120">
        <v>126.97675227105161</v>
      </c>
      <c r="H454" s="2111">
        <v>2240</v>
      </c>
      <c r="I454" s="2122">
        <v>980.38702315516548</v>
      </c>
      <c r="J454" s="2117"/>
      <c r="K454" s="2114">
        <v>2240</v>
      </c>
      <c r="L454" s="2120">
        <v>109.02710837721223</v>
      </c>
      <c r="N454" s="2111">
        <v>2240</v>
      </c>
      <c r="O454" s="2122">
        <v>1616.7187467874242</v>
      </c>
      <c r="P454" s="2117"/>
      <c r="Q454" s="2114">
        <v>2240</v>
      </c>
      <c r="R454" s="2120">
        <v>131.03737863609021</v>
      </c>
      <c r="T454" s="2111">
        <v>2240</v>
      </c>
      <c r="U454" s="2122">
        <v>3617.5916990714381</v>
      </c>
      <c r="V454" s="2117"/>
      <c r="W454" s="2119">
        <v>2240</v>
      </c>
      <c r="X454" s="2120">
        <v>183.40269549011452</v>
      </c>
      <c r="Z454" s="2121">
        <v>2240</v>
      </c>
      <c r="AA454" s="2122">
        <v>1704.5510466472238</v>
      </c>
      <c r="AB454" s="2117"/>
      <c r="AC454" s="2119">
        <v>2240</v>
      </c>
      <c r="AD454" s="2120">
        <v>131.93554687978474</v>
      </c>
      <c r="AF454" s="2137">
        <v>2240</v>
      </c>
      <c r="AG454" s="2141">
        <f t="shared" si="12"/>
        <v>1866.5948582277535</v>
      </c>
      <c r="AH454" s="2139"/>
      <c r="AI454" s="2137">
        <v>2240</v>
      </c>
      <c r="AJ454" s="2142">
        <f t="shared" si="13"/>
        <v>136.47589633085065</v>
      </c>
    </row>
    <row r="455" spans="2:36" x14ac:dyDescent="0.3">
      <c r="B455" s="2111">
        <v>2245</v>
      </c>
      <c r="C455" s="2122">
        <v>1412.9098571512841</v>
      </c>
      <c r="D455" s="2113"/>
      <c r="E455" s="2114">
        <v>2245</v>
      </c>
      <c r="F455" s="2120">
        <v>126.86441782695312</v>
      </c>
      <c r="H455" s="2111">
        <v>2245</v>
      </c>
      <c r="I455" s="2122">
        <v>979.87174623761052</v>
      </c>
      <c r="J455" s="2117"/>
      <c r="K455" s="2114">
        <v>2245</v>
      </c>
      <c r="L455" s="2120">
        <v>108.93600954510488</v>
      </c>
      <c r="N455" s="2111">
        <v>2245</v>
      </c>
      <c r="O455" s="2122">
        <v>1616.3691645427577</v>
      </c>
      <c r="P455" s="2117"/>
      <c r="Q455" s="2114">
        <v>2245</v>
      </c>
      <c r="R455" s="2120">
        <v>130.93963146055106</v>
      </c>
      <c r="T455" s="2111">
        <v>2245</v>
      </c>
      <c r="U455" s="2122">
        <v>3616.6522172960267</v>
      </c>
      <c r="V455" s="2117"/>
      <c r="W455" s="2119">
        <v>2245</v>
      </c>
      <c r="X455" s="2120">
        <v>183.30898411105372</v>
      </c>
      <c r="Z455" s="2121">
        <v>2245</v>
      </c>
      <c r="AA455" s="2122">
        <v>1713.319391163373</v>
      </c>
      <c r="AB455" s="2117"/>
      <c r="AC455" s="2119">
        <v>2245</v>
      </c>
      <c r="AD455" s="2120">
        <v>132.10599631816018</v>
      </c>
      <c r="AF455" s="2137">
        <v>2245</v>
      </c>
      <c r="AG455" s="2141">
        <f t="shared" si="12"/>
        <v>1867.8244752782107</v>
      </c>
      <c r="AH455" s="2139"/>
      <c r="AI455" s="2137">
        <v>2245</v>
      </c>
      <c r="AJ455" s="2142">
        <f t="shared" si="13"/>
        <v>136.43100785236462</v>
      </c>
    </row>
    <row r="456" spans="2:36" x14ac:dyDescent="0.3">
      <c r="B456" s="2111">
        <v>2250</v>
      </c>
      <c r="C456" s="2122">
        <v>1412.0958558318498</v>
      </c>
      <c r="D456" s="2113"/>
      <c r="E456" s="2114">
        <v>2250</v>
      </c>
      <c r="F456" s="2120">
        <v>126.75253737456339</v>
      </c>
      <c r="H456" s="2111">
        <v>2250</v>
      </c>
      <c r="I456" s="2122">
        <v>979.35875581222979</v>
      </c>
      <c r="J456" s="2117"/>
      <c r="K456" s="2114">
        <v>2250</v>
      </c>
      <c r="L456" s="2120">
        <v>108.84531551304809</v>
      </c>
      <c r="N456" s="2111">
        <v>2250</v>
      </c>
      <c r="O456" s="2122">
        <v>1616.0211359969571</v>
      </c>
      <c r="P456" s="2117"/>
      <c r="Q456" s="2114">
        <v>2250</v>
      </c>
      <c r="R456" s="2120">
        <v>130.84231871690315</v>
      </c>
      <c r="T456" s="2111">
        <v>2250</v>
      </c>
      <c r="U456" s="2122">
        <v>3615.7137824058077</v>
      </c>
      <c r="V456" s="2117"/>
      <c r="W456" s="2119">
        <v>2250</v>
      </c>
      <c r="X456" s="2120">
        <v>183.2156293678685</v>
      </c>
      <c r="Z456" s="2121">
        <v>2250</v>
      </c>
      <c r="AA456" s="2122">
        <v>1722.0884230196511</v>
      </c>
      <c r="AB456" s="2117"/>
      <c r="AC456" s="2119">
        <v>2250</v>
      </c>
      <c r="AD456" s="2120">
        <v>132.27672450280048</v>
      </c>
      <c r="AF456" s="2137">
        <v>2250</v>
      </c>
      <c r="AG456" s="2141">
        <f t="shared" ref="AG456:AG506" si="14">AVERAGE(C456,I456,O456,U456,AA456)</f>
        <v>1869.055590613299</v>
      </c>
      <c r="AH456" s="2139"/>
      <c r="AI456" s="2137">
        <v>2250</v>
      </c>
      <c r="AJ456" s="2142">
        <f t="shared" ref="AJ456:AJ506" si="15">AVERAGE(F456,L456,R456,X456,AD456)</f>
        <v>136.38650509503671</v>
      </c>
    </row>
    <row r="457" spans="2:36" x14ac:dyDescent="0.3">
      <c r="B457" s="2111">
        <v>2255</v>
      </c>
      <c r="C457" s="2122">
        <v>1411.2837588664504</v>
      </c>
      <c r="D457" s="2113"/>
      <c r="E457" s="2114">
        <v>2255</v>
      </c>
      <c r="F457" s="2120">
        <v>126.64110789398173</v>
      </c>
      <c r="H457" s="2111">
        <v>2255</v>
      </c>
      <c r="I457" s="2122">
        <v>978.84803667471192</v>
      </c>
      <c r="J457" s="2117"/>
      <c r="K457" s="2114">
        <v>2255</v>
      </c>
      <c r="L457" s="2120">
        <v>108.7550235883587</v>
      </c>
      <c r="N457" s="2111">
        <v>2255</v>
      </c>
      <c r="O457" s="2122">
        <v>1615.6746508149949</v>
      </c>
      <c r="P457" s="2117"/>
      <c r="Q457" s="2114">
        <v>2255</v>
      </c>
      <c r="R457" s="2120">
        <v>130.74543751535541</v>
      </c>
      <c r="T457" s="2111">
        <v>2255</v>
      </c>
      <c r="U457" s="2122">
        <v>3614.7763874370153</v>
      </c>
      <c r="V457" s="2117"/>
      <c r="W457" s="2119">
        <v>2255</v>
      </c>
      <c r="X457" s="2120">
        <v>183.12262888825779</v>
      </c>
      <c r="Z457" s="2121">
        <v>2255</v>
      </c>
      <c r="AA457" s="2122">
        <v>1730.8581376439479</v>
      </c>
      <c r="AB457" s="2117"/>
      <c r="AC457" s="2119">
        <v>2255</v>
      </c>
      <c r="AD457" s="2120">
        <v>132.44772957951787</v>
      </c>
      <c r="AF457" s="2137">
        <v>2255</v>
      </c>
      <c r="AG457" s="2141">
        <f t="shared" si="14"/>
        <v>1870.2881942874242</v>
      </c>
      <c r="AH457" s="2139"/>
      <c r="AI457" s="2137">
        <v>2255</v>
      </c>
      <c r="AJ457" s="2142">
        <f t="shared" si="15"/>
        <v>136.34238549309427</v>
      </c>
    </row>
    <row r="458" spans="2:36" x14ac:dyDescent="0.3">
      <c r="B458" s="2111">
        <v>2260</v>
      </c>
      <c r="C458" s="2122">
        <v>1410.4735537137512</v>
      </c>
      <c r="D458" s="2113"/>
      <c r="E458" s="2114">
        <v>2260</v>
      </c>
      <c r="F458" s="2120">
        <v>126.53012639203277</v>
      </c>
      <c r="H458" s="2111">
        <v>2260</v>
      </c>
      <c r="I458" s="2122">
        <v>978.33957375526995</v>
      </c>
      <c r="J458" s="2117"/>
      <c r="K458" s="2114">
        <v>2260</v>
      </c>
      <c r="L458" s="2120">
        <v>108.6651311021823</v>
      </c>
      <c r="N458" s="2111">
        <v>2260</v>
      </c>
      <c r="O458" s="2122">
        <v>1615.329698753307</v>
      </c>
      <c r="P458" s="2117"/>
      <c r="Q458" s="2114">
        <v>2260</v>
      </c>
      <c r="R458" s="2120">
        <v>130.64898499169087</v>
      </c>
      <c r="T458" s="2111">
        <v>2260</v>
      </c>
      <c r="U458" s="2122">
        <v>3613.8400254875178</v>
      </c>
      <c r="V458" s="2117"/>
      <c r="W458" s="2119">
        <v>2260</v>
      </c>
      <c r="X458" s="2120">
        <v>183.02998032091494</v>
      </c>
      <c r="Z458" s="2121">
        <v>2260</v>
      </c>
      <c r="AA458" s="2122">
        <v>1739.6285305046174</v>
      </c>
      <c r="AB458" s="2117"/>
      <c r="AC458" s="2119">
        <v>2260</v>
      </c>
      <c r="AD458" s="2120">
        <v>132.61900971053302</v>
      </c>
      <c r="AF458" s="2137">
        <v>2260</v>
      </c>
      <c r="AG458" s="2141">
        <f t="shared" si="14"/>
        <v>1871.5222764428927</v>
      </c>
      <c r="AH458" s="2139"/>
      <c r="AI458" s="2137">
        <v>2260</v>
      </c>
      <c r="AJ458" s="2142">
        <f t="shared" si="15"/>
        <v>136.29864650347076</v>
      </c>
    </row>
    <row r="459" spans="2:36" x14ac:dyDescent="0.3">
      <c r="B459" s="2111">
        <v>2265</v>
      </c>
      <c r="C459" s="2122">
        <v>1409.6652279426144</v>
      </c>
      <c r="D459" s="2113"/>
      <c r="E459" s="2114">
        <v>2265</v>
      </c>
      <c r="F459" s="2120">
        <v>126.41958990197018</v>
      </c>
      <c r="H459" s="2111">
        <v>2265</v>
      </c>
      <c r="I459" s="2122">
        <v>977.83335211715405</v>
      </c>
      <c r="J459" s="2117"/>
      <c r="K459" s="2114">
        <v>2265</v>
      </c>
      <c r="L459" s="2120">
        <v>108.57563540923093</v>
      </c>
      <c r="N459" s="2111">
        <v>2265</v>
      </c>
      <c r="O459" s="2122">
        <v>1614.9862696587797</v>
      </c>
      <c r="P459" s="2117"/>
      <c r="Q459" s="2114">
        <v>2265</v>
      </c>
      <c r="R459" s="2120">
        <v>130.5529583069827</v>
      </c>
      <c r="T459" s="2111">
        <v>2265</v>
      </c>
      <c r="U459" s="2122">
        <v>3612.9046897161315</v>
      </c>
      <c r="V459" s="2117"/>
      <c r="W459" s="2119">
        <v>2265</v>
      </c>
      <c r="X459" s="2120">
        <v>182.93768133529511</v>
      </c>
      <c r="Z459" s="2121">
        <v>2265</v>
      </c>
      <c r="AA459" s="2122">
        <v>1748.3995971100317</v>
      </c>
      <c r="AB459" s="2117"/>
      <c r="AC459" s="2119">
        <v>2265</v>
      </c>
      <c r="AD459" s="2120">
        <v>132.79056307429428</v>
      </c>
      <c r="AF459" s="2137">
        <v>2265</v>
      </c>
      <c r="AG459" s="2141">
        <f t="shared" si="14"/>
        <v>1872.7578273089425</v>
      </c>
      <c r="AH459" s="2139"/>
      <c r="AI459" s="2137">
        <v>2265</v>
      </c>
      <c r="AJ459" s="2142">
        <f t="shared" si="15"/>
        <v>136.25528560555466</v>
      </c>
    </row>
    <row r="460" spans="2:36" x14ac:dyDescent="0.3">
      <c r="B460" s="2111">
        <v>2270</v>
      </c>
      <c r="C460" s="2122">
        <v>1408.8587692308931</v>
      </c>
      <c r="D460" s="2113"/>
      <c r="E460" s="2114">
        <v>2270</v>
      </c>
      <c r="F460" s="2120">
        <v>126.30949548318705</v>
      </c>
      <c r="H460" s="2111">
        <v>2270</v>
      </c>
      <c r="I460" s="2122">
        <v>977.32935695518756</v>
      </c>
      <c r="J460" s="2117"/>
      <c r="K460" s="2114">
        <v>2270</v>
      </c>
      <c r="L460" s="2120">
        <v>108.486533887523</v>
      </c>
      <c r="N460" s="2111">
        <v>2270</v>
      </c>
      <c r="O460" s="2122">
        <v>1614.6443534677519</v>
      </c>
      <c r="P460" s="2117"/>
      <c r="Q460" s="2114">
        <v>2270</v>
      </c>
      <c r="R460" s="2120">
        <v>130.45735464731749</v>
      </c>
      <c r="T460" s="2111">
        <v>2270</v>
      </c>
      <c r="U460" s="2122">
        <v>3611.9703733419401</v>
      </c>
      <c r="V460" s="2117"/>
      <c r="W460" s="2119">
        <v>2270</v>
      </c>
      <c r="X460" s="2120">
        <v>182.84572962138694</v>
      </c>
      <c r="Z460" s="2121">
        <v>2270</v>
      </c>
      <c r="AA460" s="2122">
        <v>1757.1713330081288</v>
      </c>
      <c r="AB460" s="2117"/>
      <c r="AC460" s="2119">
        <v>2270</v>
      </c>
      <c r="AD460" s="2120">
        <v>132.96238786529912</v>
      </c>
      <c r="AF460" s="2137">
        <v>2270</v>
      </c>
      <c r="AG460" s="2141">
        <f t="shared" si="14"/>
        <v>1873.9948372007802</v>
      </c>
      <c r="AH460" s="2139"/>
      <c r="AI460" s="2137">
        <v>2270</v>
      </c>
      <c r="AJ460" s="2142">
        <f t="shared" si="15"/>
        <v>136.2123003009427</v>
      </c>
    </row>
    <row r="461" spans="2:36" x14ac:dyDescent="0.3">
      <c r="B461" s="2111">
        <v>2275</v>
      </c>
      <c r="C461" s="2122">
        <v>1408.0541653642326</v>
      </c>
      <c r="D461" s="2113"/>
      <c r="E461" s="2114">
        <v>2275</v>
      </c>
      <c r="F461" s="2120">
        <v>126.19984022092756</v>
      </c>
      <c r="H461" s="2111">
        <v>2275</v>
      </c>
      <c r="I461" s="2122">
        <v>976.82757359432208</v>
      </c>
      <c r="J461" s="2117"/>
      <c r="K461" s="2114">
        <v>2275</v>
      </c>
      <c r="L461" s="2120">
        <v>108.39782393812702</v>
      </c>
      <c r="N461" s="2111">
        <v>2275</v>
      </c>
      <c r="O461" s="2122">
        <v>1614.3039402050363</v>
      </c>
      <c r="P461" s="2117"/>
      <c r="Q461" s="2114">
        <v>2275</v>
      </c>
      <c r="R461" s="2120">
        <v>130.36217122351897</v>
      </c>
      <c r="T461" s="2111">
        <v>2275</v>
      </c>
      <c r="U461" s="2122">
        <v>3611.0370696436453</v>
      </c>
      <c r="V461" s="2117"/>
      <c r="W461" s="2119">
        <v>2275</v>
      </c>
      <c r="X461" s="2120">
        <v>182.75412288948661</v>
      </c>
      <c r="Z461" s="2121">
        <v>2275</v>
      </c>
      <c r="AA461" s="2122">
        <v>1765.9437337859927</v>
      </c>
      <c r="AB461" s="2117"/>
      <c r="AC461" s="2119">
        <v>2275</v>
      </c>
      <c r="AD461" s="2120">
        <v>133.13448229391685</v>
      </c>
      <c r="AF461" s="2137">
        <v>2275</v>
      </c>
      <c r="AG461" s="2141">
        <f t="shared" si="14"/>
        <v>1875.2332965186458</v>
      </c>
      <c r="AH461" s="2139"/>
      <c r="AI461" s="2137">
        <v>2275</v>
      </c>
      <c r="AJ461" s="2142">
        <f t="shared" si="15"/>
        <v>136.16968811319538</v>
      </c>
    </row>
    <row r="462" spans="2:36" x14ac:dyDescent="0.3">
      <c r="B462" s="2111">
        <v>2280</v>
      </c>
      <c r="C462" s="2122">
        <v>1407.2514042349003</v>
      </c>
      <c r="D462" s="2113"/>
      <c r="E462" s="2114">
        <v>2280</v>
      </c>
      <c r="F462" s="2120">
        <v>126.09062122600405</v>
      </c>
      <c r="H462" s="2111">
        <v>2280</v>
      </c>
      <c r="I462" s="2122">
        <v>976.32798748821028</v>
      </c>
      <c r="J462" s="2117"/>
      <c r="K462" s="2114">
        <v>2280</v>
      </c>
      <c r="L462" s="2120">
        <v>108.30950298490943</v>
      </c>
      <c r="N462" s="2111">
        <v>2280</v>
      </c>
      <c r="O462" s="2122">
        <v>1613.9650199829464</v>
      </c>
      <c r="P462" s="2117"/>
      <c r="Q462" s="2114">
        <v>2280</v>
      </c>
      <c r="R462" s="2120">
        <v>130.26740527087716</v>
      </c>
      <c r="T462" s="2111">
        <v>2280</v>
      </c>
      <c r="U462" s="2122">
        <v>3610.1047719589028</v>
      </c>
      <c r="V462" s="2117"/>
      <c r="W462" s="2119">
        <v>2280</v>
      </c>
      <c r="X462" s="2120">
        <v>182.66285886997579</v>
      </c>
      <c r="Z462" s="2121">
        <v>2280</v>
      </c>
      <c r="AA462" s="2122">
        <v>1774.7167950694127</v>
      </c>
      <c r="AB462" s="2117"/>
      <c r="AC462" s="2119">
        <v>2280</v>
      </c>
      <c r="AD462" s="2120">
        <v>133.30684458621627</v>
      </c>
      <c r="AF462" s="2137">
        <v>2280</v>
      </c>
      <c r="AG462" s="2141">
        <f t="shared" si="14"/>
        <v>1876.4731957468746</v>
      </c>
      <c r="AH462" s="2139"/>
      <c r="AI462" s="2137">
        <v>2280</v>
      </c>
      <c r="AJ462" s="2142">
        <f t="shared" si="15"/>
        <v>136.12744658759655</v>
      </c>
    </row>
    <row r="463" spans="2:36" x14ac:dyDescent="0.3">
      <c r="B463" s="2111">
        <v>2285</v>
      </c>
      <c r="C463" s="2122">
        <v>1406.4504738406174</v>
      </c>
      <c r="D463" s="2113"/>
      <c r="E463" s="2114">
        <v>2285</v>
      </c>
      <c r="F463" s="2120">
        <v>125.9818356345173</v>
      </c>
      <c r="H463" s="2111">
        <v>2285</v>
      </c>
      <c r="I463" s="2122">
        <v>975.83058421779742</v>
      </c>
      <c r="J463" s="2117"/>
      <c r="K463" s="2114">
        <v>2285</v>
      </c>
      <c r="L463" s="2120">
        <v>108.22156847428484</v>
      </c>
      <c r="N463" s="2111">
        <v>2285</v>
      </c>
      <c r="O463" s="2122">
        <v>1613.6275830003406</v>
      </c>
      <c r="P463" s="2117"/>
      <c r="Q463" s="2114">
        <v>2285</v>
      </c>
      <c r="R463" s="2120">
        <v>130.1730540488818</v>
      </c>
      <c r="T463" s="2111">
        <v>2285</v>
      </c>
      <c r="U463" s="2122">
        <v>3609.1734736836916</v>
      </c>
      <c r="V463" s="2117"/>
      <c r="W463" s="2119">
        <v>2285</v>
      </c>
      <c r="X463" s="2120">
        <v>182.57193531310142</v>
      </c>
      <c r="Z463" s="2121">
        <v>2285</v>
      </c>
      <c r="AA463" s="2122">
        <v>1783.490512522465</v>
      </c>
      <c r="AB463" s="2117"/>
      <c r="AC463" s="2119">
        <v>2285</v>
      </c>
      <c r="AD463" s="2120">
        <v>133.47947298379236</v>
      </c>
      <c r="AF463" s="2137">
        <v>2285</v>
      </c>
      <c r="AG463" s="2141">
        <f t="shared" si="14"/>
        <v>1877.7145254529823</v>
      </c>
      <c r="AH463" s="2139"/>
      <c r="AI463" s="2137">
        <v>2285</v>
      </c>
      <c r="AJ463" s="2142">
        <f t="shared" si="15"/>
        <v>136.08557329091553</v>
      </c>
    </row>
    <row r="464" spans="2:36" x14ac:dyDescent="0.3">
      <c r="B464" s="2111">
        <v>2290</v>
      </c>
      <c r="C464" s="2122">
        <v>1405.7627754022958</v>
      </c>
      <c r="D464" s="2113"/>
      <c r="E464" s="2114">
        <v>2290</v>
      </c>
      <c r="F464" s="2120">
        <v>129.39587936689091</v>
      </c>
      <c r="H464" s="2111">
        <v>2290</v>
      </c>
      <c r="I464" s="2122">
        <v>975.33534948993247</v>
      </c>
      <c r="J464" s="2117"/>
      <c r="K464" s="2114">
        <v>2290</v>
      </c>
      <c r="L464" s="2120">
        <v>108.1340178749699</v>
      </c>
      <c r="N464" s="2111">
        <v>2290</v>
      </c>
      <c r="O464" s="2122">
        <v>1613.2916195416758</v>
      </c>
      <c r="P464" s="2117"/>
      <c r="Q464" s="2114">
        <v>2290</v>
      </c>
      <c r="R464" s="2120">
        <v>130.07911484095624</v>
      </c>
      <c r="T464" s="2111">
        <v>2290</v>
      </c>
      <c r="U464" s="2122">
        <v>3608.2431682716524</v>
      </c>
      <c r="V464" s="2117"/>
      <c r="W464" s="2119">
        <v>2290</v>
      </c>
      <c r="X464" s="2120">
        <v>182.48134998875895</v>
      </c>
      <c r="Z464" s="2121">
        <v>2290</v>
      </c>
      <c r="AA464" s="2122">
        <v>1792.2648818470964</v>
      </c>
      <c r="AB464" s="2117"/>
      <c r="AC464" s="2119">
        <v>2290</v>
      </c>
      <c r="AD464" s="2120">
        <v>133.6523657435973</v>
      </c>
      <c r="AF464" s="2137">
        <v>2290</v>
      </c>
      <c r="AG464" s="2141">
        <f t="shared" si="14"/>
        <v>1878.9795589105306</v>
      </c>
      <c r="AH464" s="2139"/>
      <c r="AI464" s="2137">
        <v>2290</v>
      </c>
      <c r="AJ464" s="2142">
        <f t="shared" si="15"/>
        <v>136.74854556303467</v>
      </c>
    </row>
    <row r="465" spans="2:36" x14ac:dyDescent="0.3">
      <c r="B465" s="2111">
        <v>2295</v>
      </c>
      <c r="C465" s="2122">
        <v>1405.4512632191145</v>
      </c>
      <c r="D465" s="2113"/>
      <c r="E465" s="2114">
        <v>2295</v>
      </c>
      <c r="F465" s="2120">
        <v>129.29680600657474</v>
      </c>
      <c r="H465" s="2111">
        <v>2295</v>
      </c>
      <c r="I465" s="2122">
        <v>974.84226913599764</v>
      </c>
      <c r="J465" s="2117"/>
      <c r="K465" s="2114">
        <v>2295</v>
      </c>
      <c r="L465" s="2120">
        <v>108.04684867774036</v>
      </c>
      <c r="N465" s="2111">
        <v>2295</v>
      </c>
      <c r="O465" s="2122">
        <v>1612.957119976078</v>
      </c>
      <c r="P465" s="2117"/>
      <c r="Q465" s="2114">
        <v>2295</v>
      </c>
      <c r="R465" s="2120">
        <v>129.98558495419789</v>
      </c>
      <c r="T465" s="2111">
        <v>2295</v>
      </c>
      <c r="U465" s="2122">
        <v>3607.3138492334883</v>
      </c>
      <c r="V465" s="2117"/>
      <c r="W465" s="2119">
        <v>2295</v>
      </c>
      <c r="X465" s="2120">
        <v>182.39110068627809</v>
      </c>
      <c r="Z465" s="2121">
        <v>2295</v>
      </c>
      <c r="AA465" s="2122">
        <v>1801.0398987827102</v>
      </c>
      <c r="AB465" s="2117"/>
      <c r="AC465" s="2119">
        <v>2295</v>
      </c>
      <c r="AD465" s="2120">
        <v>133.82552113777356</v>
      </c>
      <c r="AF465" s="2137">
        <v>2295</v>
      </c>
      <c r="AG465" s="2141">
        <f t="shared" si="14"/>
        <v>1880.3208800694779</v>
      </c>
      <c r="AH465" s="2139"/>
      <c r="AI465" s="2137">
        <v>2295</v>
      </c>
      <c r="AJ465" s="2142">
        <f t="shared" si="15"/>
        <v>136.70917229251293</v>
      </c>
    </row>
    <row r="466" spans="2:36" x14ac:dyDescent="0.3">
      <c r="B466" s="2111">
        <v>2300</v>
      </c>
      <c r="C466" s="2122">
        <v>1405.141546385478</v>
      </c>
      <c r="D466" s="2113"/>
      <c r="E466" s="2114">
        <v>2300</v>
      </c>
      <c r="F466" s="2120">
        <v>129.19816696337131</v>
      </c>
      <c r="H466" s="2111">
        <v>2300</v>
      </c>
      <c r="I466" s="2122">
        <v>974.35132911055371</v>
      </c>
      <c r="J466" s="2117"/>
      <c r="K466" s="2114">
        <v>2300</v>
      </c>
      <c r="L466" s="2120">
        <v>107.9600583951912</v>
      </c>
      <c r="N466" s="2111">
        <v>2300</v>
      </c>
      <c r="O466" s="2122">
        <v>1612.6240747564179</v>
      </c>
      <c r="P466" s="2117"/>
      <c r="Q466" s="2114">
        <v>2300</v>
      </c>
      <c r="R466" s="2120">
        <v>129.89246171912134</v>
      </c>
      <c r="T466" s="2111">
        <v>2300</v>
      </c>
      <c r="U466" s="2122">
        <v>3606.3855101363279</v>
      </c>
      <c r="V466" s="2117"/>
      <c r="W466" s="2119">
        <v>2300</v>
      </c>
      <c r="X466" s="2120">
        <v>182.30118521421193</v>
      </c>
      <c r="Z466" s="2121">
        <v>2300</v>
      </c>
      <c r="AA466" s="2122">
        <v>1809.815559105755</v>
      </c>
      <c r="AB466" s="2117"/>
      <c r="AC466" s="2119">
        <v>2300</v>
      </c>
      <c r="AD466" s="2120">
        <v>133.99893745348834</v>
      </c>
      <c r="AF466" s="2137">
        <v>2300</v>
      </c>
      <c r="AG466" s="2141">
        <f t="shared" si="14"/>
        <v>1881.6636038989066</v>
      </c>
      <c r="AH466" s="2139"/>
      <c r="AI466" s="2137">
        <v>2300</v>
      </c>
      <c r="AJ466" s="2142">
        <f t="shared" si="15"/>
        <v>136.67016194907683</v>
      </c>
    </row>
    <row r="467" spans="2:36" x14ac:dyDescent="0.3">
      <c r="B467" s="2111">
        <v>2305</v>
      </c>
      <c r="C467" s="2122">
        <v>1404.8336133096034</v>
      </c>
      <c r="D467" s="2113"/>
      <c r="E467" s="2114">
        <v>2305</v>
      </c>
      <c r="F467" s="2120">
        <v>129.09995941092123</v>
      </c>
      <c r="H467" s="2111">
        <v>2305</v>
      </c>
      <c r="I467" s="2122">
        <v>973.86251549000269</v>
      </c>
      <c r="J467" s="2117"/>
      <c r="K467" s="2114">
        <v>2305</v>
      </c>
      <c r="L467" s="2120">
        <v>107.87364456150029</v>
      </c>
      <c r="N467" s="2111">
        <v>2305</v>
      </c>
      <c r="O467" s="2122">
        <v>1612.2924744184038</v>
      </c>
      <c r="P467" s="2117"/>
      <c r="Q467" s="2114">
        <v>2305</v>
      </c>
      <c r="R467" s="2120">
        <v>129.79974248940306</v>
      </c>
      <c r="T467" s="2111">
        <v>2305</v>
      </c>
      <c r="U467" s="2122">
        <v>3605.4581446031079</v>
      </c>
      <c r="V467" s="2117"/>
      <c r="W467" s="2119">
        <v>2305</v>
      </c>
      <c r="X467" s="2120">
        <v>182.21160140012827</v>
      </c>
      <c r="Z467" s="2121">
        <v>2305</v>
      </c>
      <c r="AA467" s="2122">
        <v>1818.5918586293251</v>
      </c>
      <c r="AB467" s="2117"/>
      <c r="AC467" s="2119">
        <v>2305</v>
      </c>
      <c r="AD467" s="2120">
        <v>134.17261299277021</v>
      </c>
      <c r="AF467" s="2137">
        <v>2305</v>
      </c>
      <c r="AG467" s="2141">
        <f t="shared" si="14"/>
        <v>1883.0077212900883</v>
      </c>
      <c r="AH467" s="2139"/>
      <c r="AI467" s="2137">
        <v>2305</v>
      </c>
      <c r="AJ467" s="2142">
        <f t="shared" si="15"/>
        <v>136.6315121709446</v>
      </c>
    </row>
    <row r="468" spans="2:36" x14ac:dyDescent="0.3">
      <c r="B468" s="2111">
        <v>2310</v>
      </c>
      <c r="C468" s="2122">
        <v>1404.5274524995766</v>
      </c>
      <c r="D468" s="2113"/>
      <c r="E468" s="2114">
        <v>2310</v>
      </c>
      <c r="F468" s="2120">
        <v>129.00218054733688</v>
      </c>
      <c r="H468" s="2111">
        <v>2310</v>
      </c>
      <c r="I468" s="2122">
        <v>973.37581447127536</v>
      </c>
      <c r="J468" s="2117"/>
      <c r="K468" s="2114">
        <v>2310</v>
      </c>
      <c r="L468" s="2120">
        <v>107.78760473219474</v>
      </c>
      <c r="N468" s="2111">
        <v>2310</v>
      </c>
      <c r="O468" s="2122">
        <v>1611.9623095796896</v>
      </c>
      <c r="P468" s="2117"/>
      <c r="Q468" s="2114">
        <v>2310</v>
      </c>
      <c r="R468" s="2120">
        <v>129.70742464163141</v>
      </c>
      <c r="T468" s="2111">
        <v>2310</v>
      </c>
      <c r="U468" s="2122">
        <v>3604.5317463119936</v>
      </c>
      <c r="V468" s="2117"/>
      <c r="W468" s="2119">
        <v>2310</v>
      </c>
      <c r="X468" s="2120">
        <v>182.12234709040399</v>
      </c>
      <c r="Z468" s="2121">
        <v>2310</v>
      </c>
      <c r="AA468" s="2122">
        <v>1827.3687932027749</v>
      </c>
      <c r="AB468" s="2117"/>
      <c r="AC468" s="2119">
        <v>2310</v>
      </c>
      <c r="AD468" s="2120">
        <v>134.34654607235004</v>
      </c>
      <c r="AF468" s="2137">
        <v>2310</v>
      </c>
      <c r="AG468" s="2141">
        <f t="shared" si="14"/>
        <v>1884.3532232130619</v>
      </c>
      <c r="AH468" s="2139"/>
      <c r="AI468" s="2137">
        <v>2310</v>
      </c>
      <c r="AJ468" s="2142">
        <f t="shared" si="15"/>
        <v>136.59322061678341</v>
      </c>
    </row>
    <row r="469" spans="2:36" x14ac:dyDescent="0.3">
      <c r="B469" s="2111">
        <v>2315</v>
      </c>
      <c r="C469" s="2122">
        <v>1404.2230525622706</v>
      </c>
      <c r="D469" s="2113"/>
      <c r="E469" s="2114">
        <v>2315</v>
      </c>
      <c r="F469" s="2120">
        <v>128.90482759493673</v>
      </c>
      <c r="H469" s="2111">
        <v>2315</v>
      </c>
      <c r="I469" s="2122">
        <v>972.89121237052166</v>
      </c>
      <c r="J469" s="2117"/>
      <c r="K469" s="2114">
        <v>2315</v>
      </c>
      <c r="L469" s="2120">
        <v>107.70193648391962</v>
      </c>
      <c r="N469" s="2111">
        <v>2315</v>
      </c>
      <c r="O469" s="2122">
        <v>1611.6335709389823</v>
      </c>
      <c r="P469" s="2117"/>
      <c r="Q469" s="2114">
        <v>2315</v>
      </c>
      <c r="R469" s="2120">
        <v>129.61550557505976</v>
      </c>
      <c r="T469" s="2111">
        <v>2315</v>
      </c>
      <c r="U469" s="2122">
        <v>3603.6063089957515</v>
      </c>
      <c r="V469" s="2117"/>
      <c r="W469" s="2119">
        <v>2315</v>
      </c>
      <c r="X469" s="2120">
        <v>182.03342015002167</v>
      </c>
      <c r="Z469" s="2121">
        <v>2315</v>
      </c>
      <c r="AA469" s="2122">
        <v>1836.1463587113044</v>
      </c>
      <c r="AB469" s="2117"/>
      <c r="AC469" s="2119">
        <v>2315</v>
      </c>
      <c r="AD469" s="2120">
        <v>134.52073502349955</v>
      </c>
      <c r="AF469" s="2137">
        <v>2315</v>
      </c>
      <c r="AG469" s="2141">
        <f t="shared" si="14"/>
        <v>1885.7001007157662</v>
      </c>
      <c r="AH469" s="2139"/>
      <c r="AI469" s="2137">
        <v>2315</v>
      </c>
      <c r="AJ469" s="2142">
        <f t="shared" si="15"/>
        <v>136.55528496548749</v>
      </c>
    </row>
    <row r="470" spans="2:36" x14ac:dyDescent="0.3">
      <c r="B470" s="2111">
        <v>2320</v>
      </c>
      <c r="C470" s="2122">
        <v>1403.9204022022932</v>
      </c>
      <c r="D470" s="2113"/>
      <c r="E470" s="2114">
        <v>2320</v>
      </c>
      <c r="F470" s="2120">
        <v>128.80789779998443</v>
      </c>
      <c r="H470" s="2111">
        <v>2320</v>
      </c>
      <c r="I470" s="2122">
        <v>972.40869562183286</v>
      </c>
      <c r="J470" s="2117"/>
      <c r="K470" s="2114">
        <v>2320</v>
      </c>
      <c r="L470" s="2120">
        <v>107.6166374142116</v>
      </c>
      <c r="N470" s="2111">
        <v>2320</v>
      </c>
      <c r="O470" s="2122">
        <v>1611.3062492751742</v>
      </c>
      <c r="P470" s="2117"/>
      <c r="Q470" s="2114">
        <v>2320</v>
      </c>
      <c r="R470" s="2120">
        <v>129.5239827113613</v>
      </c>
      <c r="T470" s="2111">
        <v>2320</v>
      </c>
      <c r="U470" s="2122">
        <v>3602.6818264411831</v>
      </c>
      <c r="V470" s="2117"/>
      <c r="W470" s="2119">
        <v>2320</v>
      </c>
      <c r="X470" s="2120">
        <v>181.94481846236883</v>
      </c>
      <c r="Z470" s="2121">
        <v>2320</v>
      </c>
      <c r="AA470" s="2122">
        <v>1844.9245510755925</v>
      </c>
      <c r="AB470" s="2117"/>
      <c r="AC470" s="2119">
        <v>2320</v>
      </c>
      <c r="AD470" s="2120">
        <v>134.69517819187689</v>
      </c>
      <c r="AF470" s="2137">
        <v>2320</v>
      </c>
      <c r="AG470" s="2141">
        <f t="shared" si="14"/>
        <v>1887.0483449232149</v>
      </c>
      <c r="AH470" s="2139"/>
      <c r="AI470" s="2137">
        <v>2320</v>
      </c>
      <c r="AJ470" s="2142">
        <f t="shared" si="15"/>
        <v>136.51770291596063</v>
      </c>
    </row>
    <row r="471" spans="2:36" x14ac:dyDescent="0.3">
      <c r="B471" s="2111">
        <v>2325</v>
      </c>
      <c r="C471" s="2122">
        <v>1403.6194902209327</v>
      </c>
      <c r="D471" s="2113"/>
      <c r="E471" s="2114">
        <v>2325</v>
      </c>
      <c r="F471" s="2120">
        <v>128.71138843243202</v>
      </c>
      <c r="H471" s="2111">
        <v>2325</v>
      </c>
      <c r="I471" s="2122">
        <v>971.92825077597024</v>
      </c>
      <c r="J471" s="2117"/>
      <c r="K471" s="2114">
        <v>2325</v>
      </c>
      <c r="L471" s="2120">
        <v>107.53170514127343</v>
      </c>
      <c r="N471" s="2111">
        <v>2325</v>
      </c>
      <c r="O471" s="2122">
        <v>1610.9803354464793</v>
      </c>
      <c r="P471" s="2117"/>
      <c r="Q471" s="2114">
        <v>2325</v>
      </c>
      <c r="R471" s="2120">
        <v>129.43285349438824</v>
      </c>
      <c r="T471" s="2111">
        <v>2325</v>
      </c>
      <c r="U471" s="2122">
        <v>3601.758292488536</v>
      </c>
      <c r="V471" s="2117"/>
      <c r="W471" s="2119">
        <v>2325</v>
      </c>
      <c r="X471" s="2120">
        <v>181.85653992904125</v>
      </c>
      <c r="Z471" s="2121">
        <v>2325</v>
      </c>
      <c r="AA471" s="2122">
        <v>1853.7033662514079</v>
      </c>
      <c r="AB471" s="2117"/>
      <c r="AC471" s="2119">
        <v>2325</v>
      </c>
      <c r="AD471" s="2120">
        <v>134.86987393737081</v>
      </c>
      <c r="AF471" s="2137">
        <v>2325</v>
      </c>
      <c r="AG471" s="2141">
        <f t="shared" si="14"/>
        <v>1888.3979470366653</v>
      </c>
      <c r="AH471" s="2139"/>
      <c r="AI471" s="2137">
        <v>2325</v>
      </c>
      <c r="AJ471" s="2142">
        <f t="shared" si="15"/>
        <v>136.48047218690115</v>
      </c>
    </row>
    <row r="472" spans="2:36" x14ac:dyDescent="0.3">
      <c r="B472" s="2111">
        <v>2330</v>
      </c>
      <c r="C472" s="2122">
        <v>1403.3203055151289</v>
      </c>
      <c r="D472" s="2113"/>
      <c r="E472" s="2114">
        <v>2330</v>
      </c>
      <c r="F472" s="2120">
        <v>128.61529678566544</v>
      </c>
      <c r="H472" s="2111">
        <v>2330</v>
      </c>
      <c r="I472" s="2122">
        <v>971.44986449911437</v>
      </c>
      <c r="J472" s="2117"/>
      <c r="K472" s="2114">
        <v>2330</v>
      </c>
      <c r="L472" s="2120">
        <v>107.44713730375238</v>
      </c>
      <c r="N472" s="2111">
        <v>2330</v>
      </c>
      <c r="O472" s="2122">
        <v>1610.6558203895811</v>
      </c>
      <c r="P472" s="2117"/>
      <c r="Q472" s="2114">
        <v>2330</v>
      </c>
      <c r="R472" s="2120">
        <v>129.34211538993452</v>
      </c>
      <c r="T472" s="2111">
        <v>2330</v>
      </c>
      <c r="U472" s="2122">
        <v>3600.8357010309282</v>
      </c>
      <c r="V472" s="2117"/>
      <c r="W472" s="2119">
        <v>2330</v>
      </c>
      <c r="X472" s="2120">
        <v>181.76858246964562</v>
      </c>
      <c r="Z472" s="2121">
        <v>2330</v>
      </c>
      <c r="AA472" s="2122">
        <v>1862.4828002292386</v>
      </c>
      <c r="AB472" s="2117"/>
      <c r="AC472" s="2119">
        <v>2330</v>
      </c>
      <c r="AD472" s="2120">
        <v>135.04482063394872</v>
      </c>
      <c r="AF472" s="2137">
        <v>2330</v>
      </c>
      <c r="AG472" s="2141">
        <f t="shared" si="14"/>
        <v>1889.748898332798</v>
      </c>
      <c r="AH472" s="2139"/>
      <c r="AI472" s="2137">
        <v>2330</v>
      </c>
      <c r="AJ472" s="2142">
        <f t="shared" si="15"/>
        <v>136.44359051658932</v>
      </c>
    </row>
    <row r="473" spans="2:36" x14ac:dyDescent="0.3">
      <c r="B473" s="2111">
        <v>2335</v>
      </c>
      <c r="C473" s="2122">
        <v>1403.0228370764514</v>
      </c>
      <c r="D473" s="2113"/>
      <c r="E473" s="2114">
        <v>2335</v>
      </c>
      <c r="F473" s="2120">
        <v>128.51962017625348</v>
      </c>
      <c r="H473" s="2111">
        <v>2335</v>
      </c>
      <c r="I473" s="2122">
        <v>970.97352357163015</v>
      </c>
      <c r="J473" s="2117"/>
      <c r="K473" s="2114">
        <v>2335</v>
      </c>
      <c r="L473" s="2120">
        <v>107.36293156052186</v>
      </c>
      <c r="N473" s="2111">
        <v>2335</v>
      </c>
      <c r="O473" s="2122">
        <v>1610.3326951187946</v>
      </c>
      <c r="P473" s="2117"/>
      <c r="Q473" s="2114">
        <v>2335</v>
      </c>
      <c r="R473" s="2120">
        <v>129.25176588549994</v>
      </c>
      <c r="T473" s="2111">
        <v>2335</v>
      </c>
      <c r="U473" s="2122">
        <v>3599.9140460137942</v>
      </c>
      <c r="V473" s="2117"/>
      <c r="W473" s="2119">
        <v>2335</v>
      </c>
      <c r="X473" s="2120">
        <v>181.68094402160915</v>
      </c>
      <c r="Z473" s="2121">
        <v>2335</v>
      </c>
      <c r="AA473" s="2122">
        <v>1871.2628490339075</v>
      </c>
      <c r="AB473" s="2117"/>
      <c r="AC473" s="2119">
        <v>2335</v>
      </c>
      <c r="AD473" s="2120">
        <v>135.22001666950467</v>
      </c>
      <c r="AF473" s="2137">
        <v>2335</v>
      </c>
      <c r="AG473" s="2141">
        <f t="shared" si="14"/>
        <v>1891.1011901629158</v>
      </c>
      <c r="AH473" s="2139"/>
      <c r="AI473" s="2137">
        <v>2335</v>
      </c>
      <c r="AJ473" s="2142">
        <f t="shared" si="15"/>
        <v>136.40705566267783</v>
      </c>
    </row>
    <row r="474" spans="2:36" x14ac:dyDescent="0.3">
      <c r="B474" s="2111">
        <v>2340</v>
      </c>
      <c r="C474" s="2122">
        <v>1402.7270739900891</v>
      </c>
      <c r="D474" s="2113"/>
      <c r="E474" s="2114">
        <v>2340</v>
      </c>
      <c r="F474" s="2120">
        <v>128.42435594370008</v>
      </c>
      <c r="H474" s="2111">
        <v>2340</v>
      </c>
      <c r="I474" s="2122">
        <v>970.49921488684561</v>
      </c>
      <c r="J474" s="2117"/>
      <c r="K474" s="2114">
        <v>2340</v>
      </c>
      <c r="L474" s="2120">
        <v>107.27908559046453</v>
      </c>
      <c r="N474" s="2111">
        <v>2340</v>
      </c>
      <c r="O474" s="2122">
        <v>1610.0109507252339</v>
      </c>
      <c r="P474" s="2117"/>
      <c r="Q474" s="2114">
        <v>2340</v>
      </c>
      <c r="R474" s="2120">
        <v>129.16180249005848</v>
      </c>
      <c r="T474" s="2111">
        <v>2340</v>
      </c>
      <c r="U474" s="2122">
        <v>3598.9933214343073</v>
      </c>
      <c r="V474" s="2117"/>
      <c r="W474" s="2119">
        <v>2340</v>
      </c>
      <c r="X474" s="2120">
        <v>181.59362253998714</v>
      </c>
      <c r="Z474" s="2121">
        <v>2340</v>
      </c>
      <c r="AA474" s="2122">
        <v>1880.0435087242183</v>
      </c>
      <c r="AB474" s="2117"/>
      <c r="AC474" s="2119">
        <v>2340</v>
      </c>
      <c r="AD474" s="2120">
        <v>135.39546044571242</v>
      </c>
      <c r="AF474" s="2137">
        <v>2340</v>
      </c>
      <c r="AG474" s="2141">
        <f t="shared" si="14"/>
        <v>1892.4548139521387</v>
      </c>
      <c r="AH474" s="2139"/>
      <c r="AI474" s="2137">
        <v>2340</v>
      </c>
      <c r="AJ474" s="2142">
        <f t="shared" si="15"/>
        <v>136.37086540198453</v>
      </c>
    </row>
    <row r="475" spans="2:36" x14ac:dyDescent="0.3">
      <c r="B475" s="2111">
        <v>2345</v>
      </c>
      <c r="C475" s="2122">
        <v>1402.4330054338589</v>
      </c>
      <c r="D475" s="2113"/>
      <c r="E475" s="2114">
        <v>2345</v>
      </c>
      <c r="F475" s="2120">
        <v>128.32950145020044</v>
      </c>
      <c r="H475" s="2111">
        <v>2345</v>
      </c>
      <c r="I475" s="2122">
        <v>970.02692544984779</v>
      </c>
      <c r="J475" s="2117"/>
      <c r="K475" s="2114">
        <v>2345</v>
      </c>
      <c r="L475" s="2120">
        <v>107.19559709225922</v>
      </c>
      <c r="N475" s="2111">
        <v>2345</v>
      </c>
      <c r="O475" s="2122">
        <v>1609.6905783759953</v>
      </c>
      <c r="P475" s="2117"/>
      <c r="Q475" s="2114">
        <v>2345</v>
      </c>
      <c r="R475" s="2120">
        <v>129.07222273383019</v>
      </c>
      <c r="T475" s="2111">
        <v>2345</v>
      </c>
      <c r="U475" s="2122">
        <v>3598.0735213408361</v>
      </c>
      <c r="V475" s="2117"/>
      <c r="W475" s="2119">
        <v>2345</v>
      </c>
      <c r="X475" s="2120">
        <v>181.50661599727542</v>
      </c>
      <c r="Z475" s="2121">
        <v>2345</v>
      </c>
      <c r="AA475" s="2122">
        <v>1888.8247753925839</v>
      </c>
      <c r="AB475" s="2117"/>
      <c r="AC475" s="2119">
        <v>2345</v>
      </c>
      <c r="AD475" s="2120">
        <v>135.57115037787653</v>
      </c>
      <c r="AF475" s="2137">
        <v>2345</v>
      </c>
      <c r="AG475" s="2141">
        <f t="shared" si="14"/>
        <v>1893.8097611986245</v>
      </c>
      <c r="AH475" s="2139"/>
      <c r="AI475" s="2137">
        <v>2345</v>
      </c>
      <c r="AJ475" s="2142">
        <f t="shared" si="15"/>
        <v>136.33501753028835</v>
      </c>
    </row>
    <row r="476" spans="2:36" x14ac:dyDescent="0.3">
      <c r="B476" s="2111">
        <v>2350</v>
      </c>
      <c r="C476" s="2122">
        <v>1402.1406206772242</v>
      </c>
      <c r="D476" s="2113"/>
      <c r="E476" s="2114">
        <v>2350</v>
      </c>
      <c r="F476" s="2120">
        <v>128.23505408039875</v>
      </c>
      <c r="H476" s="2111">
        <v>2350</v>
      </c>
      <c r="I476" s="2122">
        <v>969.55664237629662</v>
      </c>
      <c r="J476" s="2117"/>
      <c r="K476" s="2114">
        <v>2350</v>
      </c>
      <c r="L476" s="2120">
        <v>107.11246378417091</v>
      </c>
      <c r="N476" s="2111">
        <v>2350</v>
      </c>
      <c r="O476" s="2122">
        <v>1609.371569313349</v>
      </c>
      <c r="P476" s="2117"/>
      <c r="Q476" s="2114">
        <v>2350</v>
      </c>
      <c r="R476" s="2120">
        <v>128.98302416805396</v>
      </c>
      <c r="T476" s="2111">
        <v>2350</v>
      </c>
      <c r="U476" s="2122">
        <v>3597.1546398324149</v>
      </c>
      <c r="V476" s="2117"/>
      <c r="W476" s="2119">
        <v>2350</v>
      </c>
      <c r="X476" s="2120">
        <v>181.41992238322609</v>
      </c>
      <c r="Z476" s="2121">
        <v>2350</v>
      </c>
      <c r="AA476" s="2122">
        <v>1897.6066451646825</v>
      </c>
      <c r="AB476" s="2117"/>
      <c r="AC476" s="2119">
        <v>2350</v>
      </c>
      <c r="AD476" s="2120">
        <v>135.74708489478897</v>
      </c>
      <c r="AF476" s="2137">
        <v>2350</v>
      </c>
      <c r="AG476" s="2141">
        <f t="shared" si="14"/>
        <v>1895.1660234727933</v>
      </c>
      <c r="AH476" s="2139"/>
      <c r="AI476" s="2137">
        <v>2350</v>
      </c>
      <c r="AJ476" s="2142">
        <f t="shared" si="15"/>
        <v>136.29950986212774</v>
      </c>
    </row>
    <row r="477" spans="2:36" x14ac:dyDescent="0.3">
      <c r="B477" s="2111">
        <v>2355</v>
      </c>
      <c r="C477" s="2122">
        <v>1401.8499090803211</v>
      </c>
      <c r="D477" s="2113"/>
      <c r="E477" s="2114">
        <v>2355</v>
      </c>
      <c r="F477" s="2120">
        <v>128.14101124115055</v>
      </c>
      <c r="H477" s="2111">
        <v>2355</v>
      </c>
      <c r="I477" s="2122">
        <v>969.08835289124784</v>
      </c>
      <c r="J477" s="2117"/>
      <c r="K477" s="2114">
        <v>2355</v>
      </c>
      <c r="L477" s="2120">
        <v>107.02968340384223</v>
      </c>
      <c r="N477" s="2111">
        <v>2355</v>
      </c>
      <c r="O477" s="2122">
        <v>1609.0539148539401</v>
      </c>
      <c r="P477" s="2117"/>
      <c r="Q477" s="2114">
        <v>2355</v>
      </c>
      <c r="R477" s="2120">
        <v>128.89420436476479</v>
      </c>
      <c r="T477" s="2111">
        <v>2355</v>
      </c>
      <c r="U477" s="2122">
        <v>3596.2366710581737</v>
      </c>
      <c r="V477" s="2117"/>
      <c r="W477" s="2119">
        <v>2355</v>
      </c>
      <c r="X477" s="2120">
        <v>181.33353970466285</v>
      </c>
      <c r="Z477" s="2121">
        <v>2355</v>
      </c>
      <c r="AA477" s="2122">
        <v>1906.3891141990823</v>
      </c>
      <c r="AB477" s="2117"/>
      <c r="AC477" s="2119">
        <v>2355</v>
      </c>
      <c r="AD477" s="2120">
        <v>135.92326243858483</v>
      </c>
      <c r="AF477" s="2137">
        <v>2355</v>
      </c>
      <c r="AG477" s="2141">
        <f t="shared" si="14"/>
        <v>1896.5235924165529</v>
      </c>
      <c r="AH477" s="2139"/>
      <c r="AI477" s="2137">
        <v>2355</v>
      </c>
      <c r="AJ477" s="2142">
        <f t="shared" si="15"/>
        <v>136.26434023060105</v>
      </c>
    </row>
    <row r="478" spans="2:36" x14ac:dyDescent="0.3">
      <c r="B478" s="2111">
        <v>2360</v>
      </c>
      <c r="C478" s="2122">
        <v>1401.5608600930082</v>
      </c>
      <c r="D478" s="2113"/>
      <c r="E478" s="2114">
        <v>2360</v>
      </c>
      <c r="F478" s="2120">
        <v>128.04737036128685</v>
      </c>
      <c r="H478" s="2111">
        <v>2360</v>
      </c>
      <c r="I478" s="2122">
        <v>968.62204432799695</v>
      </c>
      <c r="J478" s="2117"/>
      <c r="K478" s="2114">
        <v>2360</v>
      </c>
      <c r="L478" s="2120">
        <v>106.947253708088</v>
      </c>
      <c r="N478" s="2111">
        <v>2360</v>
      </c>
      <c r="O478" s="2122">
        <v>1608.7376063880045</v>
      </c>
      <c r="P478" s="2117"/>
      <c r="Q478" s="2114">
        <v>2360</v>
      </c>
      <c r="R478" s="2120">
        <v>128.8057609165746</v>
      </c>
      <c r="T478" s="2111">
        <v>2360</v>
      </c>
      <c r="U478" s="2122">
        <v>3595.3196092168446</v>
      </c>
      <c r="V478" s="2117"/>
      <c r="W478" s="2119">
        <v>2360</v>
      </c>
      <c r="X478" s="2120">
        <v>181.24746598530069</v>
      </c>
      <c r="Z478" s="2121">
        <v>2360</v>
      </c>
      <c r="AA478" s="2122">
        <v>1915.172178686918</v>
      </c>
      <c r="AB478" s="2117"/>
      <c r="AC478" s="2119">
        <v>2360</v>
      </c>
      <c r="AD478" s="2120">
        <v>136.09968146460233</v>
      </c>
      <c r="AF478" s="2137">
        <v>2360</v>
      </c>
      <c r="AG478" s="2141">
        <f t="shared" si="14"/>
        <v>1897.8824597425544</v>
      </c>
      <c r="AH478" s="2139"/>
      <c r="AI478" s="2137">
        <v>2360</v>
      </c>
      <c r="AJ478" s="2142">
        <f t="shared" si="15"/>
        <v>136.22950648717048</v>
      </c>
    </row>
    <row r="479" spans="2:36" x14ac:dyDescent="0.3">
      <c r="B479" s="2111">
        <v>2365</v>
      </c>
      <c r="C479" s="2122">
        <v>1401.2734632539134</v>
      </c>
      <c r="D479" s="2113"/>
      <c r="E479" s="2114">
        <v>2365</v>
      </c>
      <c r="F479" s="2120">
        <v>127.9541288913825</v>
      </c>
      <c r="H479" s="2111">
        <v>2365</v>
      </c>
      <c r="I479" s="2122">
        <v>968.15770412693416</v>
      </c>
      <c r="J479" s="2117"/>
      <c r="K479" s="2114">
        <v>2365</v>
      </c>
      <c r="L479" s="2120">
        <v>106.86517247269335</v>
      </c>
      <c r="N479" s="2111">
        <v>2365</v>
      </c>
      <c r="O479" s="2122">
        <v>1608.4226353785843</v>
      </c>
      <c r="P479" s="2117"/>
      <c r="Q479" s="2114">
        <v>2365</v>
      </c>
      <c r="R479" s="2120">
        <v>128.71769143645281</v>
      </c>
      <c r="T479" s="2111">
        <v>2365</v>
      </c>
      <c r="U479" s="2122">
        <v>3594.4034485562033</v>
      </c>
      <c r="V479" s="2117"/>
      <c r="W479" s="2119">
        <v>2365</v>
      </c>
      <c r="X479" s="2120">
        <v>181.16169926556745</v>
      </c>
      <c r="Z479" s="2121">
        <v>2365</v>
      </c>
      <c r="AA479" s="2122">
        <v>1923.9558348515247</v>
      </c>
      <c r="AB479" s="2117"/>
      <c r="AC479" s="2119">
        <v>2365</v>
      </c>
      <c r="AD479" s="2120">
        <v>136.27634044124088</v>
      </c>
      <c r="AF479" s="2137">
        <v>2365</v>
      </c>
      <c r="AG479" s="2141">
        <f t="shared" si="14"/>
        <v>1899.2426172334322</v>
      </c>
      <c r="AH479" s="2139"/>
      <c r="AI479" s="2137">
        <v>2365</v>
      </c>
      <c r="AJ479" s="2142">
        <f t="shared" si="15"/>
        <v>136.19500650146739</v>
      </c>
    </row>
    <row r="480" spans="2:36" x14ac:dyDescent="0.3">
      <c r="B480" s="2111">
        <v>2370</v>
      </c>
      <c r="C480" s="2122">
        <v>1400.9877081895083</v>
      </c>
      <c r="D480" s="2113"/>
      <c r="E480" s="2114">
        <v>2370</v>
      </c>
      <c r="F480" s="2120">
        <v>127.8612843035265</v>
      </c>
      <c r="H480" s="2111">
        <v>2370</v>
      </c>
      <c r="I480" s="2122">
        <v>967.69531983441379</v>
      </c>
      <c r="J480" s="2117"/>
      <c r="K480" s="2114">
        <v>2370</v>
      </c>
      <c r="L480" s="2120">
        <v>106.78343749221308</v>
      </c>
      <c r="N480" s="2111">
        <v>2370</v>
      </c>
      <c r="O480" s="2122">
        <v>1608.1089933607648</v>
      </c>
      <c r="P480" s="2117"/>
      <c r="Q480" s="2114">
        <v>2370</v>
      </c>
      <c r="R480" s="2120">
        <v>128.62999355751279</v>
      </c>
      <c r="T480" s="2111">
        <v>2370</v>
      </c>
      <c r="U480" s="2122">
        <v>3593.4881833725808</v>
      </c>
      <c r="V480" s="2117"/>
      <c r="W480" s="2119">
        <v>2370</v>
      </c>
      <c r="X480" s="2120">
        <v>181.0762376024278</v>
      </c>
      <c r="Z480" s="2121">
        <v>2370</v>
      </c>
      <c r="AA480" s="2122">
        <v>1932.7400789481176</v>
      </c>
      <c r="AB480" s="2117"/>
      <c r="AC480" s="2119">
        <v>2370</v>
      </c>
      <c r="AD480" s="2120">
        <v>136.45323784982651</v>
      </c>
      <c r="AF480" s="2137">
        <v>2370</v>
      </c>
      <c r="AG480" s="2141">
        <f t="shared" si="14"/>
        <v>1900.6040567410771</v>
      </c>
      <c r="AH480" s="2139"/>
      <c r="AI480" s="2137">
        <v>2370</v>
      </c>
      <c r="AJ480" s="2142">
        <f t="shared" si="15"/>
        <v>136.16083816110137</v>
      </c>
    </row>
    <row r="481" spans="2:36" x14ac:dyDescent="0.3">
      <c r="B481" s="2111">
        <v>2375</v>
      </c>
      <c r="C481" s="2122">
        <v>1400.7035846131814</v>
      </c>
      <c r="D481" s="2113"/>
      <c r="E481" s="2114">
        <v>2375</v>
      </c>
      <c r="F481" s="2120">
        <v>127.7688340910953</v>
      </c>
      <c r="H481" s="2111">
        <v>2375</v>
      </c>
      <c r="I481" s="2122">
        <v>967.23487910164124</v>
      </c>
      <c r="J481" s="2117"/>
      <c r="K481" s="2114">
        <v>2375</v>
      </c>
      <c r="L481" s="2120">
        <v>106.70204657977372</v>
      </c>
      <c r="N481" s="2111">
        <v>2375</v>
      </c>
      <c r="O481" s="2122">
        <v>1607.7966719409155</v>
      </c>
      <c r="P481" s="2117"/>
      <c r="Q481" s="2114">
        <v>2375</v>
      </c>
      <c r="R481" s="2120">
        <v>128.54266493280016</v>
      </c>
      <c r="T481" s="2111">
        <v>2375</v>
      </c>
      <c r="U481" s="2122">
        <v>3592.5738080103297</v>
      </c>
      <c r="V481" s="2117"/>
      <c r="W481" s="2119">
        <v>2375</v>
      </c>
      <c r="X481" s="2120">
        <v>180.9910790692083</v>
      </c>
      <c r="Z481" s="2121">
        <v>2375</v>
      </c>
      <c r="AA481" s="2122">
        <v>1941.5249072634369</v>
      </c>
      <c r="AB481" s="2117"/>
      <c r="AC481" s="2119">
        <v>2375</v>
      </c>
      <c r="AD481" s="2120">
        <v>136.63037218447278</v>
      </c>
      <c r="AF481" s="2137">
        <v>2375</v>
      </c>
      <c r="AG481" s="2141">
        <f t="shared" si="14"/>
        <v>1901.9667701859012</v>
      </c>
      <c r="AH481" s="2139"/>
      <c r="AI481" s="2137">
        <v>2375</v>
      </c>
      <c r="AJ481" s="2142">
        <f t="shared" si="15"/>
        <v>136.12699937147005</v>
      </c>
    </row>
    <row r="482" spans="2:36" x14ac:dyDescent="0.3">
      <c r="B482" s="2111">
        <v>2380</v>
      </c>
      <c r="C482" s="2122">
        <v>1400.4210823243297</v>
      </c>
      <c r="D482" s="2113"/>
      <c r="E482" s="2114">
        <v>2380</v>
      </c>
      <c r="F482" s="2120">
        <v>127.67677576852928</v>
      </c>
      <c r="H482" s="2111">
        <v>2380</v>
      </c>
      <c r="I482" s="2122">
        <v>966.7763696835699</v>
      </c>
      <c r="J482" s="2117"/>
      <c r="K482" s="2114">
        <v>2380</v>
      </c>
      <c r="L482" s="2120">
        <v>106.62099756687959</v>
      </c>
      <c r="N482" s="2111">
        <v>2380</v>
      </c>
      <c r="O482" s="2122">
        <v>1607.4856627959389</v>
      </c>
      <c r="P482" s="2117"/>
      <c r="Q482" s="2114">
        <v>2380</v>
      </c>
      <c r="R482" s="2120">
        <v>128.45570323508201</v>
      </c>
      <c r="T482" s="2111">
        <v>2380</v>
      </c>
      <c r="U482" s="2122">
        <v>3591.6603168613319</v>
      </c>
      <c r="V482" s="2117"/>
      <c r="W482" s="2119">
        <v>2380</v>
      </c>
      <c r="X482" s="2120">
        <v>180.90622175542646</v>
      </c>
      <c r="Z482" s="2121">
        <v>2380</v>
      </c>
      <c r="AA482" s="2122">
        <v>1950.3103161154361</v>
      </c>
      <c r="AB482" s="2117"/>
      <c r="AC482" s="2119">
        <v>2380</v>
      </c>
      <c r="AD482" s="2120">
        <v>136.80774195194823</v>
      </c>
      <c r="AF482" s="2137">
        <v>2380</v>
      </c>
      <c r="AG482" s="2141">
        <f t="shared" si="14"/>
        <v>1903.3307495561214</v>
      </c>
      <c r="AH482" s="2139"/>
      <c r="AI482" s="2137">
        <v>2380</v>
      </c>
      <c r="AJ482" s="2142">
        <f t="shared" si="15"/>
        <v>136.09348805557312</v>
      </c>
    </row>
    <row r="483" spans="2:36" x14ac:dyDescent="0.3">
      <c r="B483" s="2111">
        <v>2385</v>
      </c>
      <c r="C483" s="2122">
        <v>1400.1401912074634</v>
      </c>
      <c r="D483" s="2113"/>
      <c r="E483" s="2114">
        <v>2385</v>
      </c>
      <c r="F483" s="2120">
        <v>127.58510687111271</v>
      </c>
      <c r="H483" s="2111">
        <v>2385</v>
      </c>
      <c r="I483" s="2122">
        <v>966.3197794378151</v>
      </c>
      <c r="J483" s="2117"/>
      <c r="K483" s="2114">
        <v>2385</v>
      </c>
      <c r="L483" s="2120">
        <v>106.54028830321872</v>
      </c>
      <c r="N483" s="2111">
        <v>2385</v>
      </c>
      <c r="O483" s="2122">
        <v>1607.175957672534</v>
      </c>
      <c r="P483" s="2117"/>
      <c r="Q483" s="2114">
        <v>2385</v>
      </c>
      <c r="R483" s="2120">
        <v>128.36910615664129</v>
      </c>
      <c r="T483" s="2111">
        <v>2385</v>
      </c>
      <c r="U483" s="2122">
        <v>3590.7477043644949</v>
      </c>
      <c r="V483" s="2117"/>
      <c r="W483" s="2119">
        <v>2385</v>
      </c>
      <c r="X483" s="2120">
        <v>180.82166376661999</v>
      </c>
      <c r="Z483" s="2121">
        <v>2385</v>
      </c>
      <c r="AA483" s="2122">
        <v>1959.0963018529387</v>
      </c>
      <c r="AB483" s="2117"/>
      <c r="AC483" s="2119">
        <v>2385</v>
      </c>
      <c r="AD483" s="2120">
        <v>136.98534567154323</v>
      </c>
      <c r="AF483" s="2137">
        <v>2385</v>
      </c>
      <c r="AG483" s="2141">
        <f t="shared" si="14"/>
        <v>1904.6959869070492</v>
      </c>
      <c r="AH483" s="2139"/>
      <c r="AI483" s="2137">
        <v>2385</v>
      </c>
      <c r="AJ483" s="2142">
        <f t="shared" si="15"/>
        <v>136.06030215382719</v>
      </c>
    </row>
    <row r="484" spans="2:36" x14ac:dyDescent="0.3">
      <c r="B484" s="2111">
        <v>2390</v>
      </c>
      <c r="C484" s="2122">
        <v>1399.8609012313143</v>
      </c>
      <c r="D484" s="2113"/>
      <c r="E484" s="2114">
        <v>2390</v>
      </c>
      <c r="F484" s="2120">
        <v>127.4938249547544</v>
      </c>
      <c r="H484" s="2111">
        <v>2390</v>
      </c>
      <c r="I484" s="2122">
        <v>965.86509632358002</v>
      </c>
      <c r="J484" s="2117"/>
      <c r="K484" s="2114">
        <v>2390</v>
      </c>
      <c r="L484" s="2120">
        <v>106.45991665647402</v>
      </c>
      <c r="N484" s="2111">
        <v>2390</v>
      </c>
      <c r="O484" s="2122">
        <v>1606.8675483864665</v>
      </c>
      <c r="P484" s="2117"/>
      <c r="Q484" s="2114">
        <v>2390</v>
      </c>
      <c r="R484" s="2120">
        <v>128.28287140907301</v>
      </c>
      <c r="T484" s="2111">
        <v>2390</v>
      </c>
      <c r="U484" s="2122">
        <v>3589.8359650052716</v>
      </c>
      <c r="V484" s="2117"/>
      <c r="W484" s="2119">
        <v>2390</v>
      </c>
      <c r="X484" s="2120">
        <v>180.73740322418072</v>
      </c>
      <c r="Z484" s="2121">
        <v>2390</v>
      </c>
      <c r="AA484" s="2122">
        <v>1967.8828608553249</v>
      </c>
      <c r="AB484" s="2117"/>
      <c r="AC484" s="2119">
        <v>2390</v>
      </c>
      <c r="AD484" s="2120">
        <v>137.1631818749394</v>
      </c>
      <c r="AF484" s="2137">
        <v>2390</v>
      </c>
      <c r="AG484" s="2141">
        <f t="shared" si="14"/>
        <v>1906.0624743603912</v>
      </c>
      <c r="AH484" s="2139"/>
      <c r="AI484" s="2137">
        <v>2390</v>
      </c>
      <c r="AJ484" s="2142">
        <f t="shared" si="15"/>
        <v>136.02743962388431</v>
      </c>
    </row>
    <row r="485" spans="2:36" x14ac:dyDescent="0.3">
      <c r="B485" s="2111">
        <v>2395</v>
      </c>
      <c r="C485" s="2122">
        <v>1399.5832024479619</v>
      </c>
      <c r="D485" s="2113"/>
      <c r="E485" s="2114">
        <v>2395</v>
      </c>
      <c r="F485" s="2120">
        <v>127.40292759577336</v>
      </c>
      <c r="H485" s="2111">
        <v>2395</v>
      </c>
      <c r="I485" s="2122">
        <v>965.41230840059495</v>
      </c>
      <c r="J485" s="2117"/>
      <c r="K485" s="2114">
        <v>2395</v>
      </c>
      <c r="L485" s="2120">
        <v>106.37988051213438</v>
      </c>
      <c r="N485" s="2111">
        <v>2395</v>
      </c>
      <c r="O485" s="2122">
        <v>1606.5604268218437</v>
      </c>
      <c r="P485" s="2117"/>
      <c r="Q485" s="2114">
        <v>2395</v>
      </c>
      <c r="R485" s="2120">
        <v>128.19699672308096</v>
      </c>
      <c r="T485" s="2111">
        <v>2395</v>
      </c>
      <c r="U485" s="2122">
        <v>3588.925093315157</v>
      </c>
      <c r="V485" s="2117"/>
      <c r="W485" s="2119">
        <v>2395</v>
      </c>
      <c r="X485" s="2120">
        <v>180.65343826518762</v>
      </c>
      <c r="Z485" s="2121">
        <v>2395</v>
      </c>
      <c r="AA485" s="2122">
        <v>1976.6699895322104</v>
      </c>
      <c r="AB485" s="2117"/>
      <c r="AC485" s="2119">
        <v>2395</v>
      </c>
      <c r="AD485" s="2120">
        <v>137.34124910607895</v>
      </c>
      <c r="AF485" s="2137">
        <v>2395</v>
      </c>
      <c r="AG485" s="2141">
        <f t="shared" si="14"/>
        <v>1907.4302041035535</v>
      </c>
      <c r="AH485" s="2139"/>
      <c r="AI485" s="2137">
        <v>2395</v>
      </c>
      <c r="AJ485" s="2142">
        <f t="shared" si="15"/>
        <v>135.99489844045107</v>
      </c>
    </row>
    <row r="486" spans="2:36" x14ac:dyDescent="0.3">
      <c r="B486" s="2111">
        <v>2400</v>
      </c>
      <c r="C486" s="2122">
        <v>1399.3070849919686</v>
      </c>
      <c r="D486" s="2113"/>
      <c r="E486" s="2114">
        <v>2400</v>
      </c>
      <c r="F486" s="2120">
        <v>127.31241239068633</v>
      </c>
      <c r="H486" s="2111">
        <v>2400</v>
      </c>
      <c r="I486" s="2122">
        <v>964.9614038280705</v>
      </c>
      <c r="J486" s="2117"/>
      <c r="K486" s="2114">
        <v>2400</v>
      </c>
      <c r="L486" s="2120">
        <v>106.3001777733099</v>
      </c>
      <c r="N486" s="2111">
        <v>2400</v>
      </c>
      <c r="O486" s="2122">
        <v>1606.2545849304072</v>
      </c>
      <c r="P486" s="2117"/>
      <c r="Q486" s="2114">
        <v>2400</v>
      </c>
      <c r="R486" s="2120">
        <v>128.11147984828074</v>
      </c>
      <c r="T486" s="2111">
        <v>2400</v>
      </c>
      <c r="U486" s="2122">
        <v>3588.0150838712188</v>
      </c>
      <c r="V486" s="2117"/>
      <c r="W486" s="2119">
        <v>2400</v>
      </c>
      <c r="X486" s="2120">
        <v>180.56976704224414</v>
      </c>
      <c r="Z486" s="2121">
        <v>2400</v>
      </c>
      <c r="AA486" s="2122">
        <v>1985.4576843231307</v>
      </c>
      <c r="AB486" s="2117"/>
      <c r="AC486" s="2119">
        <v>2400</v>
      </c>
      <c r="AD486" s="2120">
        <v>137.51954592103911</v>
      </c>
      <c r="AF486" s="2137">
        <v>2400</v>
      </c>
      <c r="AG486" s="2141">
        <f t="shared" si="14"/>
        <v>1908.7991683889591</v>
      </c>
      <c r="AH486" s="2139"/>
      <c r="AI486" s="2137">
        <v>2400</v>
      </c>
      <c r="AJ486" s="2142">
        <f t="shared" si="15"/>
        <v>135.96267659511204</v>
      </c>
    </row>
    <row r="487" spans="2:36" x14ac:dyDescent="0.3">
      <c r="B487" s="2111">
        <v>2405</v>
      </c>
      <c r="C487" s="2122">
        <v>1399.0325390795244</v>
      </c>
      <c r="D487" s="2113"/>
      <c r="E487" s="2114">
        <v>2405</v>
      </c>
      <c r="F487" s="2120">
        <v>127.22227695599659</v>
      </c>
      <c r="H487" s="2111">
        <v>2405</v>
      </c>
      <c r="I487" s="2122">
        <v>964.5123708636637</v>
      </c>
      <c r="J487" s="2117"/>
      <c r="K487" s="2114">
        <v>2405</v>
      </c>
      <c r="L487" s="2120">
        <v>106.22080636054807</v>
      </c>
      <c r="N487" s="2111">
        <v>2405</v>
      </c>
      <c r="O487" s="2122">
        <v>1605.9500147308268</v>
      </c>
      <c r="P487" s="2117"/>
      <c r="Q487" s="2114">
        <v>2405</v>
      </c>
      <c r="R487" s="2120">
        <v>128.02631855300157</v>
      </c>
      <c r="T487" s="2111">
        <v>2405</v>
      </c>
      <c r="U487" s="2122">
        <v>3587.1059312956195</v>
      </c>
      <c r="V487" s="2117"/>
      <c r="W487" s="2119">
        <v>2405</v>
      </c>
      <c r="X487" s="2120">
        <v>180.48638772331645</v>
      </c>
      <c r="Z487" s="2121">
        <v>2405</v>
      </c>
      <c r="AA487" s="2122">
        <v>1994.2459416972247</v>
      </c>
      <c r="AB487" s="2117"/>
      <c r="AC487" s="2119">
        <v>2405</v>
      </c>
      <c r="AD487" s="2120">
        <v>137.69807088790367</v>
      </c>
      <c r="AF487" s="2137">
        <v>2405</v>
      </c>
      <c r="AG487" s="2141">
        <f t="shared" si="14"/>
        <v>1910.169359533372</v>
      </c>
      <c r="AH487" s="2139"/>
      <c r="AI487" s="2137">
        <v>2405</v>
      </c>
      <c r="AJ487" s="2142">
        <f t="shared" si="15"/>
        <v>135.93077209615325</v>
      </c>
    </row>
    <row r="488" spans="2:36" x14ac:dyDescent="0.3">
      <c r="B488" s="2111">
        <v>2410</v>
      </c>
      <c r="C488" s="2122">
        <v>1398.7595550076041</v>
      </c>
      <c r="D488" s="2113"/>
      <c r="E488" s="2114">
        <v>2410</v>
      </c>
      <c r="F488" s="2120">
        <v>127.13251892798841</v>
      </c>
      <c r="H488" s="2111">
        <v>2410</v>
      </c>
      <c r="I488" s="2122">
        <v>964.06519786245758</v>
      </c>
      <c r="J488" s="2117"/>
      <c r="K488" s="2114">
        <v>2410</v>
      </c>
      <c r="L488" s="2120">
        <v>106.14176421165382</v>
      </c>
      <c r="N488" s="2111">
        <v>2410</v>
      </c>
      <c r="O488" s="2122">
        <v>1605.6467083080074</v>
      </c>
      <c r="P488" s="2117"/>
      <c r="Q488" s="2114">
        <v>2410</v>
      </c>
      <c r="R488" s="2120">
        <v>127.9415106240926</v>
      </c>
      <c r="T488" s="2111">
        <v>2410</v>
      </c>
      <c r="U488" s="2122">
        <v>3586.1976302551566</v>
      </c>
      <c r="V488" s="2117"/>
      <c r="W488" s="2119">
        <v>2410</v>
      </c>
      <c r="X488" s="2120">
        <v>180.40329849157493</v>
      </c>
      <c r="Z488" s="2121">
        <v>2410</v>
      </c>
      <c r="AA488" s="2122">
        <v>2003.0347581529384</v>
      </c>
      <c r="AB488" s="2117"/>
      <c r="AC488" s="2119">
        <v>2410</v>
      </c>
      <c r="AD488" s="2120">
        <v>137.87682258664017</v>
      </c>
      <c r="AF488" s="2137">
        <v>2410</v>
      </c>
      <c r="AG488" s="2141">
        <f t="shared" si="14"/>
        <v>1911.5407699172326</v>
      </c>
      <c r="AH488" s="2139"/>
      <c r="AI488" s="2137">
        <v>2410</v>
      </c>
      <c r="AJ488" s="2142">
        <f t="shared" si="15"/>
        <v>135.89918296838999</v>
      </c>
    </row>
    <row r="489" spans="2:36" x14ac:dyDescent="0.3">
      <c r="B489" s="2111">
        <v>2415</v>
      </c>
      <c r="C489" s="2122">
        <v>1398.4881231531328</v>
      </c>
      <c r="D489" s="2113"/>
      <c r="E489" s="2114">
        <v>2415</v>
      </c>
      <c r="F489" s="2120">
        <v>127.04313596252081</v>
      </c>
      <c r="H489" s="2111">
        <v>2415</v>
      </c>
      <c r="I489" s="2122">
        <v>963.61987327595193</v>
      </c>
      <c r="J489" s="2117"/>
      <c r="K489" s="2114">
        <v>2415</v>
      </c>
      <c r="L489" s="2120">
        <v>106.06304928150961</v>
      </c>
      <c r="N489" s="2111">
        <v>2415</v>
      </c>
      <c r="O489" s="2122">
        <v>1605.3446578124053</v>
      </c>
      <c r="P489" s="2117"/>
      <c r="Q489" s="2114">
        <v>2415</v>
      </c>
      <c r="R489" s="2120">
        <v>127.85705386673209</v>
      </c>
      <c r="T489" s="2111">
        <v>2415</v>
      </c>
      <c r="U489" s="2122">
        <v>3585.2901754607919</v>
      </c>
      <c r="V489" s="2117"/>
      <c r="W489" s="2119">
        <v>2415</v>
      </c>
      <c r="X489" s="2120">
        <v>180.32049754523567</v>
      </c>
      <c r="Z489" s="2121">
        <v>2415</v>
      </c>
      <c r="AA489" s="2122">
        <v>2011.8241302177166</v>
      </c>
      <c r="AB489" s="2117"/>
      <c r="AC489" s="2119">
        <v>2415</v>
      </c>
      <c r="AD489" s="2120">
        <v>138.05579960897612</v>
      </c>
      <c r="AF489" s="2137">
        <v>2415</v>
      </c>
      <c r="AG489" s="2141">
        <f t="shared" si="14"/>
        <v>1912.9133919839994</v>
      </c>
      <c r="AH489" s="2139"/>
      <c r="AI489" s="2137">
        <v>2415</v>
      </c>
      <c r="AJ489" s="2142">
        <f t="shared" si="15"/>
        <v>135.86790725299485</v>
      </c>
    </row>
    <row r="490" spans="2:36" x14ac:dyDescent="0.3">
      <c r="B490" s="2111">
        <v>2420</v>
      </c>
      <c r="C490" s="2122">
        <v>1398.2182339721637</v>
      </c>
      <c r="D490" s="2113"/>
      <c r="E490" s="2114">
        <v>2420</v>
      </c>
      <c r="F490" s="2120">
        <v>126.95412573482574</v>
      </c>
      <c r="H490" s="2111">
        <v>2420</v>
      </c>
      <c r="I490" s="2122">
        <v>963.17638565106779</v>
      </c>
      <c r="J490" s="2117"/>
      <c r="K490" s="2114">
        <v>2420</v>
      </c>
      <c r="L490" s="2120">
        <v>105.98465954190041</v>
      </c>
      <c r="N490" s="2111">
        <v>2420</v>
      </c>
      <c r="O490" s="2122">
        <v>1605.0438554593475</v>
      </c>
      <c r="P490" s="2117"/>
      <c r="Q490" s="2114">
        <v>2420</v>
      </c>
      <c r="R490" s="2120">
        <v>127.77294610423675</v>
      </c>
      <c r="T490" s="2111">
        <v>2420</v>
      </c>
      <c r="U490" s="2122">
        <v>3584.3835616671977</v>
      </c>
      <c r="V490" s="2117"/>
      <c r="W490" s="2119">
        <v>2420</v>
      </c>
      <c r="X490" s="2120">
        <v>180.23798309740596</v>
      </c>
      <c r="Z490" s="2121">
        <v>2420</v>
      </c>
      <c r="AA490" s="2122">
        <v>2020.6140544477009</v>
      </c>
      <c r="AB490" s="2117"/>
      <c r="AC490" s="2119">
        <v>2420</v>
      </c>
      <c r="AD490" s="2120">
        <v>138.23500055827787</v>
      </c>
      <c r="AF490" s="2137">
        <v>2420</v>
      </c>
      <c r="AG490" s="2141">
        <f t="shared" si="14"/>
        <v>1914.2872182394954</v>
      </c>
      <c r="AH490" s="2139"/>
      <c r="AI490" s="2137">
        <v>2420</v>
      </c>
      <c r="AJ490" s="2142">
        <f t="shared" si="15"/>
        <v>135.83694300732935</v>
      </c>
    </row>
    <row r="491" spans="2:36" x14ac:dyDescent="0.3">
      <c r="B491" s="2111">
        <v>2425</v>
      </c>
      <c r="C491" s="2122">
        <v>1397.9498779990629</v>
      </c>
      <c r="D491" s="2113"/>
      <c r="E491" s="2114">
        <v>2425</v>
      </c>
      <c r="F491" s="2120">
        <v>126.86548593930904</v>
      </c>
      <c r="H491" s="2111">
        <v>2425</v>
      </c>
      <c r="I491" s="2122">
        <v>962.73472362916311</v>
      </c>
      <c r="J491" s="2117"/>
      <c r="K491" s="2114">
        <v>2425</v>
      </c>
      <c r="L491" s="2120">
        <v>105.90659298133801</v>
      </c>
      <c r="N491" s="2111">
        <v>2425</v>
      </c>
      <c r="O491" s="2122">
        <v>1604.7442935283632</v>
      </c>
      <c r="P491" s="2117"/>
      <c r="Q491" s="2114">
        <v>2425</v>
      </c>
      <c r="R491" s="2120">
        <v>127.68918517787519</v>
      </c>
      <c r="T491" s="2111">
        <v>2425</v>
      </c>
      <c r="U491" s="2122">
        <v>3583.4777836723065</v>
      </c>
      <c r="V491" s="2117"/>
      <c r="W491" s="2119">
        <v>2425</v>
      </c>
      <c r="X491" s="2120">
        <v>180.15575337592941</v>
      </c>
      <c r="Z491" s="2121">
        <v>2425</v>
      </c>
      <c r="AA491" s="2122">
        <v>2029.4045274274392</v>
      </c>
      <c r="AB491" s="2117"/>
      <c r="AC491" s="2119">
        <v>2425</v>
      </c>
      <c r="AD491" s="2120">
        <v>138.41442404942958</v>
      </c>
      <c r="AF491" s="2137">
        <v>2425</v>
      </c>
      <c r="AG491" s="2141">
        <f t="shared" si="14"/>
        <v>1915.6622412512672</v>
      </c>
      <c r="AH491" s="2139"/>
      <c r="AI491" s="2137">
        <v>2425</v>
      </c>
      <c r="AJ491" s="2142">
        <f t="shared" si="15"/>
        <v>135.80628830477625</v>
      </c>
    </row>
    <row r="492" spans="2:36" x14ac:dyDescent="0.3">
      <c r="B492" s="2111">
        <v>2430</v>
      </c>
      <c r="C492" s="2122">
        <v>1397.6830458457141</v>
      </c>
      <c r="D492" s="2113"/>
      <c r="E492" s="2114">
        <v>2430</v>
      </c>
      <c r="F492" s="2120">
        <v>126.77721428935216</v>
      </c>
      <c r="H492" s="2111">
        <v>2430</v>
      </c>
      <c r="I492" s="2122">
        <v>962.29487594506293</v>
      </c>
      <c r="J492" s="2117"/>
      <c r="K492" s="2114">
        <v>2430</v>
      </c>
      <c r="L492" s="2120">
        <v>105.82884760489013</v>
      </c>
      <c r="N492" s="2111">
        <v>2430</v>
      </c>
      <c r="O492" s="2122">
        <v>1604.4459643625275</v>
      </c>
      <c r="P492" s="2117"/>
      <c r="Q492" s="2114">
        <v>2430</v>
      </c>
      <c r="R492" s="2120">
        <v>127.60576894668405</v>
      </c>
      <c r="T492" s="2111">
        <v>2430</v>
      </c>
      <c r="U492" s="2122">
        <v>3582.5728363168691</v>
      </c>
      <c r="V492" s="2117"/>
      <c r="W492" s="2119">
        <v>2430</v>
      </c>
      <c r="X492" s="2120">
        <v>180.07380662323661</v>
      </c>
      <c r="Z492" s="2121">
        <v>2430</v>
      </c>
      <c r="AA492" s="2122">
        <v>2038.1955457695838</v>
      </c>
      <c r="AB492" s="2117"/>
      <c r="AC492" s="2119">
        <v>2430</v>
      </c>
      <c r="AD492" s="2120">
        <v>138.5940687087168</v>
      </c>
      <c r="AF492" s="2137">
        <v>2430</v>
      </c>
      <c r="AG492" s="2141">
        <f t="shared" si="14"/>
        <v>1917.0384536479517</v>
      </c>
      <c r="AH492" s="2139"/>
      <c r="AI492" s="2137">
        <v>2430</v>
      </c>
      <c r="AJ492" s="2142">
        <f t="shared" si="15"/>
        <v>135.77594123457595</v>
      </c>
    </row>
    <row r="493" spans="2:36" x14ac:dyDescent="0.3">
      <c r="B493" s="2111">
        <v>2435</v>
      </c>
      <c r="C493" s="2122">
        <v>1397.4177282007156</v>
      </c>
      <c r="D493" s="2113"/>
      <c r="E493" s="2114">
        <v>2435</v>
      </c>
      <c r="F493" s="2120">
        <v>126.68930851711806</v>
      </c>
      <c r="H493" s="2111">
        <v>2435</v>
      </c>
      <c r="I493" s="2122">
        <v>961.85683142609889</v>
      </c>
      <c r="J493" s="2117"/>
      <c r="K493" s="2114">
        <v>2435</v>
      </c>
      <c r="L493" s="2120">
        <v>105.7514214340102</v>
      </c>
      <c r="N493" s="2111">
        <v>2435</v>
      </c>
      <c r="O493" s="2122">
        <v>1604.148860367804</v>
      </c>
      <c r="P493" s="2117"/>
      <c r="Q493" s="2114">
        <v>2435</v>
      </c>
      <c r="R493" s="2120">
        <v>127.52269528728426</v>
      </c>
      <c r="T493" s="2111">
        <v>2435</v>
      </c>
      <c r="U493" s="2122">
        <v>3581.6687144840107</v>
      </c>
      <c r="V493" s="2117"/>
      <c r="W493" s="2119">
        <v>2435</v>
      </c>
      <c r="X493" s="2120">
        <v>179.99214109619317</v>
      </c>
      <c r="Z493" s="2121">
        <v>2435</v>
      </c>
      <c r="AA493" s="2122">
        <v>2046.9871061146148</v>
      </c>
      <c r="AB493" s="2117"/>
      <c r="AC493" s="2119">
        <v>2435</v>
      </c>
      <c r="AD493" s="2120">
        <v>138.77393317370718</v>
      </c>
      <c r="AF493" s="2137">
        <v>2435</v>
      </c>
      <c r="AG493" s="2141">
        <f t="shared" si="14"/>
        <v>1918.4158481186489</v>
      </c>
      <c r="AH493" s="2139"/>
      <c r="AI493" s="2137">
        <v>2435</v>
      </c>
      <c r="AJ493" s="2142">
        <f t="shared" si="15"/>
        <v>135.74589990166257</v>
      </c>
    </row>
    <row r="494" spans="2:36" x14ac:dyDescent="0.3">
      <c r="B494" s="2111">
        <v>2440</v>
      </c>
      <c r="C494" s="2122">
        <v>1397.153915828603</v>
      </c>
      <c r="D494" s="2113"/>
      <c r="E494" s="2114">
        <v>2440</v>
      </c>
      <c r="F494" s="2120">
        <v>126.60176637335813</v>
      </c>
      <c r="H494" s="2111">
        <v>2440</v>
      </c>
      <c r="I494" s="2122">
        <v>961.42057899116094</v>
      </c>
      <c r="J494" s="2117"/>
      <c r="K494" s="2114">
        <v>2440</v>
      </c>
      <c r="L494" s="2120">
        <v>105.67431250636839</v>
      </c>
      <c r="N494" s="2111">
        <v>2440</v>
      </c>
      <c r="O494" s="2122">
        <v>1603.8529740124031</v>
      </c>
      <c r="P494" s="2117"/>
      <c r="Q494" s="2114">
        <v>2440</v>
      </c>
      <c r="R494" s="2120">
        <v>127.43996209370148</v>
      </c>
      <c r="T494" s="2111">
        <v>2440</v>
      </c>
      <c r="U494" s="2122">
        <v>3580.7654130987939</v>
      </c>
      <c r="V494" s="2117"/>
      <c r="W494" s="2119">
        <v>2440</v>
      </c>
      <c r="X494" s="2120">
        <v>179.91075506595263</v>
      </c>
      <c r="Z494" s="2121">
        <v>2440</v>
      </c>
      <c r="AA494" s="2122">
        <v>2055.7792051305464</v>
      </c>
      <c r="AB494" s="2117"/>
      <c r="AC494" s="2119">
        <v>2440</v>
      </c>
      <c r="AD494" s="2120">
        <v>138.95401609313609</v>
      </c>
      <c r="AF494" s="2137">
        <v>2440</v>
      </c>
      <c r="AG494" s="2141">
        <f t="shared" si="14"/>
        <v>1919.7944174123015</v>
      </c>
      <c r="AH494" s="2139"/>
      <c r="AI494" s="2137">
        <v>2440</v>
      </c>
      <c r="AJ494" s="2142">
        <f t="shared" si="15"/>
        <v>135.71616242650333</v>
      </c>
    </row>
    <row r="495" spans="2:36" x14ac:dyDescent="0.3">
      <c r="B495" s="2111">
        <v>2445</v>
      </c>
      <c r="C495" s="2122">
        <v>1396.8915995690734</v>
      </c>
      <c r="D495" s="2113"/>
      <c r="E495" s="2114">
        <v>2445</v>
      </c>
      <c r="F495" s="2120">
        <v>126.51458562722321</v>
      </c>
      <c r="H495" s="2111">
        <v>2445</v>
      </c>
      <c r="I495" s="2122">
        <v>960.98610764976274</v>
      </c>
      <c r="J495" s="2117"/>
      <c r="K495" s="2114">
        <v>2445</v>
      </c>
      <c r="L495" s="2120">
        <v>105.59751887568736</v>
      </c>
      <c r="N495" s="2111">
        <v>2445</v>
      </c>
      <c r="O495" s="2122">
        <v>1603.5582978261443</v>
      </c>
      <c r="P495" s="2117"/>
      <c r="Q495" s="2114">
        <v>2445</v>
      </c>
      <c r="R495" s="2120">
        <v>127.35756727718872</v>
      </c>
      <c r="T495" s="2111">
        <v>2445</v>
      </c>
      <c r="U495" s="2122">
        <v>3579.8629271277987</v>
      </c>
      <c r="V495" s="2117"/>
      <c r="W495" s="2119">
        <v>2445</v>
      </c>
      <c r="X495" s="2120">
        <v>179.82964681781098</v>
      </c>
      <c r="Z495" s="2121">
        <v>2445</v>
      </c>
      <c r="AA495" s="2122">
        <v>2064.5718395126473</v>
      </c>
      <c r="AB495" s="2117"/>
      <c r="AC495" s="2119">
        <v>2445</v>
      </c>
      <c r="AD495" s="2120">
        <v>139.13431612679247</v>
      </c>
      <c r="AF495" s="2137">
        <v>2445</v>
      </c>
      <c r="AG495" s="2141">
        <f t="shared" si="14"/>
        <v>1921.1741543370852</v>
      </c>
      <c r="AH495" s="2139"/>
      <c r="AI495" s="2137">
        <v>2445</v>
      </c>
      <c r="AJ495" s="2142">
        <f t="shared" si="15"/>
        <v>135.68672694494055</v>
      </c>
    </row>
    <row r="496" spans="2:36" x14ac:dyDescent="0.3">
      <c r="B496" s="2111">
        <v>2450</v>
      </c>
      <c r="C496" s="2122">
        <v>1396.6307703362238</v>
      </c>
      <c r="D496" s="2113"/>
      <c r="E496" s="2114">
        <v>2450</v>
      </c>
      <c r="F496" s="2120">
        <v>126.42776406607473</v>
      </c>
      <c r="H496" s="2111">
        <v>2450</v>
      </c>
      <c r="I496" s="2122">
        <v>960.55340650111623</v>
      </c>
      <c r="J496" s="2117"/>
      <c r="K496" s="2114">
        <v>2450</v>
      </c>
      <c r="L496" s="2120">
        <v>105.52103861157777</v>
      </c>
      <c r="N496" s="2111">
        <v>2450</v>
      </c>
      <c r="O496" s="2122">
        <v>1603.2648243998303</v>
      </c>
      <c r="P496" s="2117"/>
      <c r="Q496" s="2114">
        <v>2450</v>
      </c>
      <c r="R496" s="2120">
        <v>127.27550876604955</v>
      </c>
      <c r="T496" s="2111">
        <v>2450</v>
      </c>
      <c r="U496" s="2122">
        <v>3578.9612515786962</v>
      </c>
      <c r="V496" s="2117"/>
      <c r="W496" s="2119">
        <v>2450</v>
      </c>
      <c r="X496" s="2120">
        <v>179.74881465106139</v>
      </c>
      <c r="Z496" s="2121">
        <v>2450</v>
      </c>
      <c r="AA496" s="2122">
        <v>2073.3650059831684</v>
      </c>
      <c r="AB496" s="2117"/>
      <c r="AC496" s="2119">
        <v>2450</v>
      </c>
      <c r="AD496" s="2120">
        <v>139.31483194540519</v>
      </c>
      <c r="AF496" s="2137">
        <v>2450</v>
      </c>
      <c r="AG496" s="2141">
        <f t="shared" si="14"/>
        <v>1922.5550517598072</v>
      </c>
      <c r="AH496" s="2139"/>
      <c r="AI496" s="2137">
        <v>2450</v>
      </c>
      <c r="AJ496" s="2142">
        <f t="shared" si="15"/>
        <v>135.65759160803373</v>
      </c>
    </row>
    <row r="497" spans="2:36" x14ac:dyDescent="0.3">
      <c r="B497" s="2111">
        <v>2455</v>
      </c>
      <c r="C497" s="2122">
        <v>1396.3714191177926</v>
      </c>
      <c r="D497" s="2113"/>
      <c r="E497" s="2114">
        <v>2455</v>
      </c>
      <c r="F497" s="2120">
        <v>126.34129949529967</v>
      </c>
      <c r="H497" s="2111">
        <v>2455</v>
      </c>
      <c r="I497" s="2122">
        <v>960.12246473321716</v>
      </c>
      <c r="J497" s="2117"/>
      <c r="K497" s="2114">
        <v>2455</v>
      </c>
      <c r="L497" s="2120">
        <v>105.44486979937601</v>
      </c>
      <c r="N497" s="2111">
        <v>2455</v>
      </c>
      <c r="O497" s="2122">
        <v>1602.972546384621</v>
      </c>
      <c r="P497" s="2117"/>
      <c r="Q497" s="2114">
        <v>2455</v>
      </c>
      <c r="R497" s="2120">
        <v>127.19378450546466</v>
      </c>
      <c r="T497" s="2111">
        <v>2455</v>
      </c>
      <c r="U497" s="2122">
        <v>3578.0603814998194</v>
      </c>
      <c r="V497" s="2117"/>
      <c r="W497" s="2119">
        <v>2455</v>
      </c>
      <c r="X497" s="2120">
        <v>179.66825687885208</v>
      </c>
      <c r="Z497" s="2121">
        <v>2455</v>
      </c>
      <c r="AA497" s="2122">
        <v>2082.1587012910582</v>
      </c>
      <c r="AB497" s="2117"/>
      <c r="AC497" s="2119">
        <v>2455</v>
      </c>
      <c r="AD497" s="2120">
        <v>139.49556223053284</v>
      </c>
      <c r="AF497" s="2137">
        <v>2455</v>
      </c>
      <c r="AG497" s="2141">
        <f t="shared" si="14"/>
        <v>1923.9371026053018</v>
      </c>
      <c r="AH497" s="2139"/>
      <c r="AI497" s="2137">
        <v>2455</v>
      </c>
      <c r="AJ497" s="2142">
        <f t="shared" si="15"/>
        <v>135.62875458190507</v>
      </c>
    </row>
    <row r="498" spans="2:36" x14ac:dyDescent="0.3">
      <c r="B498" s="2111">
        <v>2460</v>
      </c>
      <c r="C498" s="2122">
        <v>1396.113536974417</v>
      </c>
      <c r="D498" s="2113"/>
      <c r="E498" s="2114">
        <v>2460</v>
      </c>
      <c r="F498" s="2120">
        <v>126.25518973812753</v>
      </c>
      <c r="H498" s="2111">
        <v>2460</v>
      </c>
      <c r="I498" s="2122">
        <v>959.69327162194679</v>
      </c>
      <c r="J498" s="2117"/>
      <c r="K498" s="2114">
        <v>2460</v>
      </c>
      <c r="L498" s="2120">
        <v>105.36901053998508</v>
      </c>
      <c r="N498" s="2111">
        <v>2460</v>
      </c>
      <c r="O498" s="2122">
        <v>1602.6814564914253</v>
      </c>
      <c r="P498" s="2117"/>
      <c r="Q498" s="2114">
        <v>2460</v>
      </c>
      <c r="R498" s="2120">
        <v>127.11239245732139</v>
      </c>
      <c r="T498" s="2111">
        <v>2460</v>
      </c>
      <c r="U498" s="2122">
        <v>3577.1603119797705</v>
      </c>
      <c r="V498" s="2117"/>
      <c r="W498" s="2119">
        <v>2460</v>
      </c>
      <c r="X498" s="2120">
        <v>179.58797182804574</v>
      </c>
      <c r="Z498" s="2121">
        <v>2460</v>
      </c>
      <c r="AA498" s="2122">
        <v>2090.9529222117017</v>
      </c>
      <c r="AB498" s="2117"/>
      <c r="AC498" s="2119">
        <v>2460</v>
      </c>
      <c r="AD498" s="2120">
        <v>139.67650567445276</v>
      </c>
      <c r="AF498" s="2137">
        <v>2460</v>
      </c>
      <c r="AG498" s="2141">
        <f t="shared" si="14"/>
        <v>1925.3202998558522</v>
      </c>
      <c r="AH498" s="2139"/>
      <c r="AI498" s="2137">
        <v>2460</v>
      </c>
      <c r="AJ498" s="2142">
        <f t="shared" si="15"/>
        <v>135.60021404758649</v>
      </c>
    </row>
    <row r="499" spans="2:36" x14ac:dyDescent="0.3">
      <c r="B499" s="2111">
        <v>2465</v>
      </c>
      <c r="C499" s="2122">
        <v>1395.8571150388941</v>
      </c>
      <c r="D499" s="2113"/>
      <c r="E499" s="2114">
        <v>2465</v>
      </c>
      <c r="F499" s="2120">
        <v>126.16943263544891</v>
      </c>
      <c r="H499" s="2111">
        <v>2465</v>
      </c>
      <c r="I499" s="2122">
        <v>959.26581653017661</v>
      </c>
      <c r="J499" s="2117"/>
      <c r="K499" s="2114">
        <v>2465</v>
      </c>
      <c r="L499" s="2120">
        <v>105.29345894971667</v>
      </c>
      <c r="N499" s="2111">
        <v>2465</v>
      </c>
      <c r="O499" s="2122">
        <v>1602.391547490291</v>
      </c>
      <c r="P499" s="2117"/>
      <c r="Q499" s="2114">
        <v>2465</v>
      </c>
      <c r="R499" s="2120">
        <v>127.03133060004282</v>
      </c>
      <c r="T499" s="2111">
        <v>2465</v>
      </c>
      <c r="U499" s="2122">
        <v>3576.2610381469922</v>
      </c>
      <c r="V499" s="2117"/>
      <c r="W499" s="2119">
        <v>2465</v>
      </c>
      <c r="X499" s="2120">
        <v>179.50795783907995</v>
      </c>
      <c r="Z499" s="2121">
        <v>2465</v>
      </c>
      <c r="AA499" s="2122">
        <v>2099.7476655466403</v>
      </c>
      <c r="AB499" s="2117"/>
      <c r="AC499" s="2119">
        <v>2465</v>
      </c>
      <c r="AD499" s="2120">
        <v>139.85766098005251</v>
      </c>
      <c r="AF499" s="2137">
        <v>2465</v>
      </c>
      <c r="AG499" s="2141">
        <f t="shared" si="14"/>
        <v>1926.7046365505987</v>
      </c>
      <c r="AH499" s="2139"/>
      <c r="AI499" s="2137">
        <v>2465</v>
      </c>
      <c r="AJ499" s="2142">
        <f t="shared" si="15"/>
        <v>135.57196820086818</v>
      </c>
    </row>
    <row r="500" spans="2:36" x14ac:dyDescent="0.3">
      <c r="B500" s="2111">
        <v>2470</v>
      </c>
      <c r="C500" s="2122">
        <v>1395.6021445154545</v>
      </c>
      <c r="D500" s="2113"/>
      <c r="E500" s="2114">
        <v>2470</v>
      </c>
      <c r="F500" s="2120">
        <v>126.08402604563771</v>
      </c>
      <c r="H500" s="2111">
        <v>2470</v>
      </c>
      <c r="I500" s="2122">
        <v>958.84008890688938</v>
      </c>
      <c r="J500" s="2117"/>
      <c r="K500" s="2114">
        <v>2470</v>
      </c>
      <c r="L500" s="2120">
        <v>105.21821316013475</v>
      </c>
      <c r="N500" s="2111">
        <v>2470</v>
      </c>
      <c r="O500" s="2122">
        <v>1602.1028122098094</v>
      </c>
      <c r="P500" s="2117"/>
      <c r="Q500" s="2114">
        <v>2470</v>
      </c>
      <c r="R500" s="2120">
        <v>126.95059692842112</v>
      </c>
      <c r="T500" s="2111">
        <v>2470</v>
      </c>
      <c r="U500" s="2122">
        <v>3575.3625551693758</v>
      </c>
      <c r="V500" s="2117"/>
      <c r="W500" s="2119">
        <v>2470</v>
      </c>
      <c r="X500" s="2120">
        <v>179.42821326583052</v>
      </c>
      <c r="Z500" s="2121">
        <v>2470</v>
      </c>
      <c r="AA500" s="2122">
        <v>2108.5429281233173</v>
      </c>
      <c r="AB500" s="2117"/>
      <c r="AC500" s="2119">
        <v>2470</v>
      </c>
      <c r="AD500" s="2120">
        <v>140.03902686072271</v>
      </c>
      <c r="AF500" s="2137">
        <v>2470</v>
      </c>
      <c r="AG500" s="2141">
        <f t="shared" si="14"/>
        <v>1928.0901057849692</v>
      </c>
      <c r="AH500" s="2139"/>
      <c r="AI500" s="2137">
        <v>2470</v>
      </c>
      <c r="AJ500" s="2142">
        <f t="shared" si="15"/>
        <v>135.54401525214936</v>
      </c>
    </row>
    <row r="501" spans="2:36" x14ac:dyDescent="0.3">
      <c r="B501" s="2111">
        <v>2475</v>
      </c>
      <c r="C501" s="2122">
        <v>1395.3486166790408</v>
      </c>
      <c r="D501" s="2113"/>
      <c r="E501" s="2114">
        <v>2475</v>
      </c>
      <c r="F501" s="2120">
        <v>125.99896784437321</v>
      </c>
      <c r="H501" s="2111">
        <v>2475</v>
      </c>
      <c r="I501" s="2122">
        <v>958.41607828630947</v>
      </c>
      <c r="J501" s="2117"/>
      <c r="K501" s="2114">
        <v>2475</v>
      </c>
      <c r="L501" s="2120">
        <v>105.14327131790166</v>
      </c>
      <c r="N501" s="2111">
        <v>2475</v>
      </c>
      <c r="O501" s="2122">
        <v>1601.8152435365212</v>
      </c>
      <c r="P501" s="2117"/>
      <c r="Q501" s="2114">
        <v>2475</v>
      </c>
      <c r="R501" s="2120">
        <v>126.87018945345254</v>
      </c>
      <c r="T501" s="2111">
        <v>2475</v>
      </c>
      <c r="U501" s="2122">
        <v>3574.464858253858</v>
      </c>
      <c r="V501" s="2117"/>
      <c r="W501" s="2119">
        <v>2475</v>
      </c>
      <c r="X501" s="2120">
        <v>179.34873647547434</v>
      </c>
      <c r="Z501" s="2121">
        <v>2475</v>
      </c>
      <c r="AA501" s="2122">
        <v>2117.3387067948165</v>
      </c>
      <c r="AB501" s="2117"/>
      <c r="AC501" s="2119">
        <v>2475</v>
      </c>
      <c r="AD501" s="2120">
        <v>140.22060204025081</v>
      </c>
      <c r="AF501" s="2137">
        <v>2475</v>
      </c>
      <c r="AG501" s="2141">
        <f t="shared" si="14"/>
        <v>1929.4767007101095</v>
      </c>
      <c r="AH501" s="2139"/>
      <c r="AI501" s="2137">
        <v>2475</v>
      </c>
      <c r="AJ501" s="2142">
        <f t="shared" si="15"/>
        <v>135.51635342629052</v>
      </c>
    </row>
    <row r="502" spans="2:36" x14ac:dyDescent="0.3">
      <c r="B502" s="2111">
        <v>2480</v>
      </c>
      <c r="C502" s="2122">
        <v>1395.0965228746029</v>
      </c>
      <c r="D502" s="2113"/>
      <c r="E502" s="2114">
        <v>2480</v>
      </c>
      <c r="F502" s="2120">
        <v>125.91425592446693</v>
      </c>
      <c r="H502" s="2111">
        <v>2480</v>
      </c>
      <c r="I502" s="2122">
        <v>957.99377428704543</v>
      </c>
      <c r="J502" s="2117"/>
      <c r="K502" s="2114">
        <v>2480</v>
      </c>
      <c r="L502" s="2120">
        <v>105.06863158462636</v>
      </c>
      <c r="N502" s="2111">
        <v>2480</v>
      </c>
      <c r="O502" s="2122">
        <v>1601.5288344143353</v>
      </c>
      <c r="P502" s="2117"/>
      <c r="Q502" s="2114">
        <v>2480</v>
      </c>
      <c r="R502" s="2120">
        <v>126.79010620217336</v>
      </c>
      <c r="T502" s="2111">
        <v>2480</v>
      </c>
      <c r="U502" s="2122">
        <v>3573.5679426460324</v>
      </c>
      <c r="V502" s="2117"/>
      <c r="W502" s="2119">
        <v>2480</v>
      </c>
      <c r="X502" s="2120">
        <v>179.26952584835746</v>
      </c>
      <c r="Z502" s="2121">
        <v>2480</v>
      </c>
      <c r="AA502" s="2122">
        <v>2126.1349984395929</v>
      </c>
      <c r="AB502" s="2117"/>
      <c r="AC502" s="2119">
        <v>2480</v>
      </c>
      <c r="AD502" s="2120">
        <v>140.40238525271627</v>
      </c>
      <c r="AF502" s="2137">
        <v>2480</v>
      </c>
      <c r="AG502" s="2141">
        <f t="shared" si="14"/>
        <v>1930.8644145323219</v>
      </c>
      <c r="AH502" s="2139"/>
      <c r="AI502" s="2137">
        <v>2480</v>
      </c>
      <c r="AJ502" s="2142">
        <f t="shared" si="15"/>
        <v>135.48898096246808</v>
      </c>
    </row>
    <row r="503" spans="2:36" x14ac:dyDescent="0.3">
      <c r="B503" s="2111">
        <v>2485</v>
      </c>
      <c r="C503" s="2122">
        <v>1394.8458545163896</v>
      </c>
      <c r="D503" s="2113"/>
      <c r="E503" s="2114">
        <v>2485</v>
      </c>
      <c r="F503" s="2120">
        <v>125.82988819568884</v>
      </c>
      <c r="H503" s="2111">
        <v>2485</v>
      </c>
      <c r="I503" s="2122">
        <v>957.57316661123741</v>
      </c>
      <c r="J503" s="2117"/>
      <c r="K503" s="2114">
        <v>2485</v>
      </c>
      <c r="L503" s="2120">
        <v>104.99429213671345</v>
      </c>
      <c r="N503" s="2111">
        <v>2485</v>
      </c>
      <c r="O503" s="2122">
        <v>1601.2435778439481</v>
      </c>
      <c r="P503" s="2117"/>
      <c r="Q503" s="2114">
        <v>2485</v>
      </c>
      <c r="R503" s="2120">
        <v>126.71034521749867</v>
      </c>
      <c r="T503" s="2111">
        <v>2485</v>
      </c>
      <c r="U503" s="2122">
        <v>3572.6718036297552</v>
      </c>
      <c r="V503" s="2117"/>
      <c r="W503" s="2119">
        <v>2485</v>
      </c>
      <c r="X503" s="2120">
        <v>179.19057977785999</v>
      </c>
      <c r="Z503" s="2121">
        <v>2485</v>
      </c>
      <c r="AA503" s="2122">
        <v>2134.9317999612326</v>
      </c>
      <c r="AB503" s="2117"/>
      <c r="AC503" s="2119">
        <v>2485</v>
      </c>
      <c r="AD503" s="2120">
        <v>140.5843752423873</v>
      </c>
      <c r="AF503" s="2137">
        <v>2485</v>
      </c>
      <c r="AG503" s="2141">
        <f t="shared" si="14"/>
        <v>1932.2532405125125</v>
      </c>
      <c r="AH503" s="2139"/>
      <c r="AI503" s="2137">
        <v>2485</v>
      </c>
      <c r="AJ503" s="2142">
        <f t="shared" si="15"/>
        <v>135.46189611402966</v>
      </c>
    </row>
    <row r="504" spans="2:36" x14ac:dyDescent="0.3">
      <c r="B504" s="2111">
        <v>2490</v>
      </c>
      <c r="C504" s="2122">
        <v>1394.5966030872603</v>
      </c>
      <c r="D504" s="2113"/>
      <c r="E504" s="2114">
        <v>2490</v>
      </c>
      <c r="F504" s="2120">
        <v>125.74586258459885</v>
      </c>
      <c r="H504" s="2111">
        <v>2490</v>
      </c>
      <c r="I504" s="2122">
        <v>957.15424504372311</v>
      </c>
      <c r="J504" s="2117"/>
      <c r="K504" s="2114">
        <v>2490</v>
      </c>
      <c r="L504" s="2120">
        <v>104.92025116521489</v>
      </c>
      <c r="N504" s="2111">
        <v>2490</v>
      </c>
      <c r="O504" s="2122">
        <v>1600.9594668822779</v>
      </c>
      <c r="P504" s="2117"/>
      <c r="Q504" s="2114">
        <v>2490</v>
      </c>
      <c r="R504" s="2120">
        <v>126.63090455806397</v>
      </c>
      <c r="T504" s="2111">
        <v>2490</v>
      </c>
      <c r="U504" s="2122">
        <v>3571.7764365267658</v>
      </c>
      <c r="V504" s="2117"/>
      <c r="W504" s="2119">
        <v>2490</v>
      </c>
      <c r="X504" s="2120">
        <v>179.11189667026804</v>
      </c>
      <c r="Z504" s="2121">
        <v>2490</v>
      </c>
      <c r="AA504" s="2122">
        <v>2143.7291082881866</v>
      </c>
      <c r="AB504" s="2117"/>
      <c r="AC504" s="2119">
        <v>2490</v>
      </c>
      <c r="AD504" s="2120">
        <v>140.76657076361789</v>
      </c>
      <c r="AF504" s="2137">
        <v>2490</v>
      </c>
      <c r="AG504" s="2141">
        <f t="shared" si="14"/>
        <v>1933.643171965643</v>
      </c>
      <c r="AH504" s="2139"/>
      <c r="AI504" s="2137">
        <v>2490</v>
      </c>
      <c r="AJ504" s="2142">
        <f t="shared" si="15"/>
        <v>135.43509714835272</v>
      </c>
    </row>
    <row r="505" spans="2:36" x14ac:dyDescent="0.3">
      <c r="B505" s="2111">
        <v>2495</v>
      </c>
      <c r="C505" s="2122">
        <v>1394.3487601379968</v>
      </c>
      <c r="D505" s="2113"/>
      <c r="E505" s="2114">
        <v>2495</v>
      </c>
      <c r="F505" s="2120">
        <v>125.66217703437707</v>
      </c>
      <c r="H505" s="2111">
        <v>2495</v>
      </c>
      <c r="I505" s="2122">
        <v>956.73699945120518</v>
      </c>
      <c r="J505" s="2117"/>
      <c r="K505" s="2114">
        <v>2495</v>
      </c>
      <c r="L505" s="2120">
        <v>104.84650687568335</v>
      </c>
      <c r="N505" s="2111">
        <v>2495</v>
      </c>
      <c r="O505" s="2122">
        <v>1600.6764946418962</v>
      </c>
      <c r="P505" s="2117"/>
      <c r="Q505" s="2114">
        <v>2495</v>
      </c>
      <c r="R505" s="2120">
        <v>126.55178229806573</v>
      </c>
      <c r="T505" s="2111">
        <v>2495</v>
      </c>
      <c r="U505" s="2122">
        <v>3570.8818366963005</v>
      </c>
      <c r="V505" s="2117"/>
      <c r="W505" s="2119">
        <v>2495</v>
      </c>
      <c r="X505" s="2120">
        <v>179.03347494464205</v>
      </c>
      <c r="Z505" s="2121">
        <v>2495</v>
      </c>
      <c r="AA505" s="2122">
        <v>2152.5269203735252</v>
      </c>
      <c r="AB505" s="2117"/>
      <c r="AC505" s="2119">
        <v>2495</v>
      </c>
      <c r="AD505" s="2120">
        <v>140.94897058074733</v>
      </c>
      <c r="AF505" s="2137">
        <v>2495</v>
      </c>
      <c r="AG505" s="2141">
        <f t="shared" si="14"/>
        <v>1935.0342022601849</v>
      </c>
      <c r="AH505" s="2139"/>
      <c r="AI505" s="2137">
        <v>2495</v>
      </c>
      <c r="AJ505" s="2142">
        <f t="shared" si="15"/>
        <v>135.4085823467031</v>
      </c>
    </row>
    <row r="506" spans="2:36" ht="16.2" thickBot="1" x14ac:dyDescent="0.35">
      <c r="B506" s="2111">
        <v>2500</v>
      </c>
      <c r="C506" s="2122">
        <v>1394.1023172866308</v>
      </c>
      <c r="D506" s="2113"/>
      <c r="E506" s="2114">
        <v>2500</v>
      </c>
      <c r="F506" s="2120">
        <v>125.57882950465842</v>
      </c>
      <c r="H506" s="2111">
        <v>2500</v>
      </c>
      <c r="I506" s="2122">
        <v>956.32141978143625</v>
      </c>
      <c r="J506" s="2117"/>
      <c r="K506" s="2114">
        <v>2500</v>
      </c>
      <c r="L506" s="2120">
        <v>104.77305748802713</v>
      </c>
      <c r="N506" s="2111">
        <v>2500</v>
      </c>
      <c r="O506" s="2122">
        <v>1600.3946542904778</v>
      </c>
      <c r="P506" s="2117"/>
      <c r="Q506" s="2114">
        <v>2500</v>
      </c>
      <c r="R506" s="2120">
        <v>126.47297652710739</v>
      </c>
      <c r="T506" s="2111">
        <v>2500</v>
      </c>
      <c r="U506" s="2122">
        <v>3569.9879995347269</v>
      </c>
      <c r="V506" s="2117"/>
      <c r="W506" s="2119">
        <v>2500</v>
      </c>
      <c r="X506" s="2120">
        <v>178.9553130326903</v>
      </c>
      <c r="Z506" s="2121">
        <v>2500</v>
      </c>
      <c r="AA506" s="2122">
        <v>2161.3252331947042</v>
      </c>
      <c r="AB506" s="2117"/>
      <c r="AC506" s="2119">
        <v>2500</v>
      </c>
      <c r="AD506" s="2120">
        <v>141.13157346800031</v>
      </c>
      <c r="AF506" s="2143">
        <v>2500</v>
      </c>
      <c r="AG506" s="2144">
        <f t="shared" si="14"/>
        <v>1936.4263248175951</v>
      </c>
      <c r="AH506" s="2145"/>
      <c r="AI506" s="2143">
        <v>2500</v>
      </c>
      <c r="AJ506" s="2146">
        <f t="shared" si="15"/>
        <v>135.38235000409671</v>
      </c>
    </row>
    <row r="507" spans="2:36" ht="16.2" thickTop="1" x14ac:dyDescent="0.3"/>
  </sheetData>
  <mergeCells count="6">
    <mergeCell ref="AF2:AJ2"/>
    <mergeCell ref="B2:F2"/>
    <mergeCell ref="H2:L2"/>
    <mergeCell ref="N2:R2"/>
    <mergeCell ref="T2:X2"/>
    <mergeCell ref="Z2:AD2"/>
  </mergeCells>
  <pageMargins left="0.511811024" right="0.511811024" top="0.78740157499999996" bottom="0.78740157499999996" header="0.31496062000000002" footer="0.31496062000000002"/>
  <pageSetup paperSize="9"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50405-2A38-4AE8-8E52-FFD77CF1F62B}">
  <dimension ref="A1:SG5"/>
  <sheetViews>
    <sheetView tabSelected="1" workbookViewId="0"/>
  </sheetViews>
  <sheetFormatPr defaultRowHeight="14.4" x14ac:dyDescent="0.3"/>
  <cols>
    <col min="501" max="501" width="16" bestFit="1" customWidth="1"/>
  </cols>
  <sheetData>
    <row r="1" spans="1:501" x14ac:dyDescent="0.3">
      <c r="A1" s="2464">
        <v>0</v>
      </c>
      <c r="B1" s="2464">
        <v>38716.680837959953</v>
      </c>
      <c r="C1" s="2464">
        <v>20334.309736850537</v>
      </c>
      <c r="D1" s="2464">
        <v>14235.322367338487</v>
      </c>
      <c r="E1" s="2464">
        <v>11183.828770598444</v>
      </c>
      <c r="F1" s="2464">
        <v>10339.692926690685</v>
      </c>
      <c r="G1" s="2464">
        <v>8962.634554530292</v>
      </c>
      <c r="H1" s="2464">
        <v>7978.3426783295336</v>
      </c>
      <c r="I1" s="2464">
        <v>7239.5742093814933</v>
      </c>
      <c r="J1" s="2464">
        <v>6664.5153930236656</v>
      </c>
      <c r="K1" s="2464">
        <v>6204.0712758824229</v>
      </c>
      <c r="L1" s="2464">
        <v>5826.9956173216751</v>
      </c>
      <c r="M1" s="2464">
        <v>5512.4550720032657</v>
      </c>
      <c r="N1" s="2464">
        <v>5246.0248972738673</v>
      </c>
      <c r="O1" s="2464">
        <v>5017.244639788948</v>
      </c>
      <c r="P1" s="2464">
        <v>4819.1222371855056</v>
      </c>
      <c r="Q1" s="2464">
        <v>4645.5464491554967</v>
      </c>
      <c r="R1" s="2464">
        <v>4492.1562635625469</v>
      </c>
      <c r="S1" s="2464">
        <v>4355.8210668773827</v>
      </c>
      <c r="T1" s="2464">
        <v>4233.6576172332389</v>
      </c>
      <c r="U1" s="2464">
        <v>4123.5231309829578</v>
      </c>
      <c r="V1" s="2464">
        <v>4023.6042640652531</v>
      </c>
      <c r="W1" s="2464">
        <v>3932.5574276511061</v>
      </c>
      <c r="X1" s="2464">
        <v>3849.2733561079235</v>
      </c>
      <c r="Y1" s="2464">
        <v>3772.7270019372249</v>
      </c>
      <c r="Z1" s="2464">
        <v>3702.1731070366573</v>
      </c>
      <c r="AA1" s="2464">
        <v>3636.9207668353642</v>
      </c>
      <c r="AB1" s="2464">
        <v>3576.3813840772937</v>
      </c>
      <c r="AC1" s="2464">
        <v>3520.0504057213939</v>
      </c>
      <c r="AD1" s="2464">
        <v>3467.4928374807582</v>
      </c>
      <c r="AE1" s="2464">
        <v>3418.3316547214213</v>
      </c>
      <c r="AF1" s="2464">
        <v>3372.2384558331928</v>
      </c>
      <c r="AG1" s="2464">
        <v>3328.9258676306563</v>
      </c>
      <c r="AH1" s="2464">
        <v>3288.1413312182221</v>
      </c>
      <c r="AI1" s="2464">
        <v>3249.6619841657953</v>
      </c>
      <c r="AJ1" s="2464">
        <v>3213.2904197800426</v>
      </c>
      <c r="AK1" s="2464">
        <v>3178.8511529621405</v>
      </c>
      <c r="AL1" s="2464">
        <v>3146.187659003313</v>
      </c>
      <c r="AM1" s="2464">
        <v>3115.1598798008772</v>
      </c>
      <c r="AN1" s="2464">
        <v>3085.6421136182171</v>
      </c>
      <c r="AO1" s="2464">
        <v>3057.5212212841852</v>
      </c>
      <c r="AP1" s="2464">
        <v>3030.6653690356593</v>
      </c>
      <c r="AQ1" s="2464">
        <v>3004.993739441923</v>
      </c>
      <c r="AR1" s="2464">
        <v>2980.4429126877444</v>
      </c>
      <c r="AS1" s="2464">
        <v>2956.9365497741737</v>
      </c>
      <c r="AT1" s="2464">
        <v>2934.4050930051571</v>
      </c>
      <c r="AU1" s="2464">
        <v>2912.7850292213575</v>
      </c>
      <c r="AV1" s="2464">
        <v>2892.0182470576065</v>
      </c>
      <c r="AW1" s="2464">
        <v>2872.0514745158266</v>
      </c>
      <c r="AX1" s="2464">
        <v>2852.8357853828174</v>
      </c>
      <c r="AY1" s="2464">
        <v>2834.3261648572461</v>
      </c>
      <c r="AZ1" s="2464">
        <v>2837.9480430627832</v>
      </c>
      <c r="BA1" s="2464">
        <v>2820.3164634405066</v>
      </c>
      <c r="BB1" s="2464">
        <v>2819.5914636072694</v>
      </c>
      <c r="BC1" s="2464">
        <v>2802.8372827007811</v>
      </c>
      <c r="BD1" s="2464">
        <v>2786.6356699978073</v>
      </c>
      <c r="BE1" s="2464">
        <v>2770.9570571140812</v>
      </c>
      <c r="BF1" s="2464">
        <v>2755.7739491773946</v>
      </c>
      <c r="BG1" s="2464">
        <v>2741.060746164444</v>
      </c>
      <c r="BH1" s="2464">
        <v>2726.7935824001115</v>
      </c>
      <c r="BI1" s="2464">
        <v>2712.9501821008816</v>
      </c>
      <c r="BJ1" s="2464">
        <v>2699.5097291217671</v>
      </c>
      <c r="BK1" s="2464">
        <v>2686.4527493036135</v>
      </c>
      <c r="BL1" s="2464">
        <v>2673.7610040211389</v>
      </c>
      <c r="BM1" s="2464">
        <v>2661.4173937070182</v>
      </c>
      <c r="BN1" s="2464">
        <v>2649.4058702779557</v>
      </c>
      <c r="BO1" s="2464">
        <v>2637.7113575189223</v>
      </c>
      <c r="BP1" s="2464">
        <v>2626.3196785943319</v>
      </c>
      <c r="BQ1" s="2464">
        <v>2615.217489952749</v>
      </c>
      <c r="BR1" s="2464">
        <v>2604.9393240161917</v>
      </c>
      <c r="BS1" s="2464">
        <v>2594.2080869310666</v>
      </c>
      <c r="BT1" s="2464">
        <v>2583.7311740410887</v>
      </c>
      <c r="BU1" s="2464">
        <v>2573.498002172003</v>
      </c>
      <c r="BV1" s="2464">
        <v>2563.4985675830485</v>
      </c>
      <c r="BW1" s="2464">
        <v>2553.7234068380226</v>
      </c>
      <c r="BX1" s="2464">
        <v>2544.1635608053557</v>
      </c>
      <c r="BY1" s="2464">
        <v>2534.8105414991032</v>
      </c>
      <c r="BZ1" s="2464">
        <v>2525.65630150262</v>
      </c>
      <c r="CA1" s="2464">
        <v>2516.6932057432737</v>
      </c>
      <c r="CB1" s="2464">
        <v>2507.9140054099189</v>
      </c>
      <c r="CC1" s="2464">
        <v>2499.3118138256978</v>
      </c>
      <c r="CD1" s="2464">
        <v>2488.1519792620356</v>
      </c>
      <c r="CE1" s="2464">
        <v>2479.9121365091223</v>
      </c>
      <c r="CF1" s="2464">
        <v>2471.8299340077169</v>
      </c>
      <c r="CG1" s="2464">
        <v>2463.8997496486586</v>
      </c>
      <c r="CH1" s="2464">
        <v>2456.1162256609518</v>
      </c>
      <c r="CI1" s="2464">
        <v>2448.4742532526807</v>
      </c>
      <c r="CJ1" s="2464">
        <v>2440.9689583106642</v>
      </c>
      <c r="CK1" s="2464">
        <v>2433.5956880747071</v>
      </c>
      <c r="CL1" s="2464">
        <v>2426.3499987097766</v>
      </c>
      <c r="CM1" s="2464">
        <v>2419.2276437063383</v>
      </c>
      <c r="CN1" s="2464">
        <v>2412.2245630451275</v>
      </c>
      <c r="CO1" s="2464">
        <v>2405.3368730682428</v>
      </c>
      <c r="CP1" s="2464">
        <v>2398.560857003401</v>
      </c>
      <c r="CQ1" s="2464">
        <v>2391.8929560927368</v>
      </c>
      <c r="CR1" s="2464">
        <v>2385.3297612816386</v>
      </c>
      <c r="CS1" s="2464">
        <v>2378.8680054267447</v>
      </c>
      <c r="CT1" s="2464">
        <v>2372.5045559857213</v>
      </c>
      <c r="CU1" s="2464">
        <v>2366.2364081543615</v>
      </c>
      <c r="CV1" s="2464">
        <v>2364.0539624774069</v>
      </c>
      <c r="CW1" s="2464">
        <v>2359.5505952161434</v>
      </c>
      <c r="CX1" s="2464">
        <v>2350.2487238976873</v>
      </c>
      <c r="CY1" s="2464">
        <v>2346.40324559174</v>
      </c>
      <c r="CZ1" s="2464">
        <v>2342.6308189429651</v>
      </c>
      <c r="DA1" s="2464">
        <v>2338.9293404002265</v>
      </c>
      <c r="DB1" s="2464">
        <v>2335.296786459588</v>
      </c>
      <c r="DC1" s="2464">
        <v>2345.6746915725043</v>
      </c>
      <c r="DD1" s="2464">
        <v>2342.0439049470342</v>
      </c>
      <c r="DE1" s="2464">
        <v>2338.4788292115568</v>
      </c>
      <c r="DF1" s="2464">
        <v>2334.9776589503726</v>
      </c>
      <c r="DG1" s="2464">
        <v>2331.5386543280374</v>
      </c>
      <c r="DH1" s="2464">
        <v>2328.1601381375467</v>
      </c>
      <c r="DI1" s="2464">
        <v>2324.8404930065317</v>
      </c>
      <c r="DJ1" s="2464">
        <v>2321.5781587517645</v>
      </c>
      <c r="DK1" s="2464">
        <v>2318.3716298727713</v>
      </c>
      <c r="DL1" s="2464">
        <v>2315.2194531761693</v>
      </c>
      <c r="DM1" s="2464">
        <v>2312.1202255227963</v>
      </c>
      <c r="DN1" s="2464">
        <v>2309.0725916903134</v>
      </c>
      <c r="DO1" s="2464">
        <v>2306.0752423444219</v>
      </c>
      <c r="DP1" s="2464">
        <v>2303.1242503511371</v>
      </c>
      <c r="DQ1" s="2464">
        <v>2300.1818397092488</v>
      </c>
      <c r="DR1" s="2464">
        <v>2297.2867342595073</v>
      </c>
      <c r="DS1" s="2464">
        <v>2294.4377728689224</v>
      </c>
      <c r="DT1" s="2464">
        <v>2291.6338321221351</v>
      </c>
      <c r="DU1" s="2464">
        <v>2288.8726478038434</v>
      </c>
      <c r="DV1" s="2464">
        <v>2286.1169412303789</v>
      </c>
      <c r="DW1" s="2464">
        <v>2283.4037089085678</v>
      </c>
      <c r="DX1" s="2464">
        <v>2280.7319493401687</v>
      </c>
      <c r="DY1" s="2464">
        <v>2278.1006922880779</v>
      </c>
      <c r="DZ1" s="2464">
        <v>2275.5089975656215</v>
      </c>
      <c r="EA1" s="2464">
        <v>2272.9559538816934</v>
      </c>
      <c r="EB1" s="2464">
        <v>2270.4406777387649</v>
      </c>
      <c r="EC1" s="2464">
        <v>2267.9623123809433</v>
      </c>
      <c r="ED1" s="2464">
        <v>2265.520026789457</v>
      </c>
      <c r="EE1" s="2464">
        <v>2263.1130147231052</v>
      </c>
      <c r="EF1" s="2464">
        <v>2260.7404938013151</v>
      </c>
      <c r="EG1" s="2464">
        <v>2258.4017046276326</v>
      </c>
      <c r="EH1" s="2464">
        <v>2256.0959099515758</v>
      </c>
      <c r="EI1" s="2464">
        <v>2254.0966684396763</v>
      </c>
      <c r="EJ1" s="2464">
        <v>2252.199580903522</v>
      </c>
      <c r="EK1" s="2464">
        <v>2250.3338467006752</v>
      </c>
      <c r="EL1" s="2464">
        <v>2248.4988000052076</v>
      </c>
      <c r="EM1" s="2464">
        <v>2246.6937937245921</v>
      </c>
      <c r="EN1" s="2464">
        <v>2244.9181988452374</v>
      </c>
      <c r="EO1" s="2464">
        <v>2243.1714038052719</v>
      </c>
      <c r="EP1" s="2464">
        <v>2241.4528138932592</v>
      </c>
      <c r="EQ1" s="2464">
        <v>2239.7618506716144</v>
      </c>
      <c r="ER1" s="2464">
        <v>2238.0979514235378</v>
      </c>
      <c r="ES1" s="2464">
        <v>2236.4605686223608</v>
      </c>
      <c r="ET1" s="2464">
        <v>2234.8491694222307</v>
      </c>
      <c r="EU1" s="2464">
        <v>2233.2632351691791</v>
      </c>
      <c r="EV1" s="2464">
        <v>2231.7022609315873</v>
      </c>
      <c r="EW1" s="2464">
        <v>2230.1657550491786</v>
      </c>
      <c r="EX1" s="2464">
        <v>2228.6532386996942</v>
      </c>
      <c r="EY1" s="2464">
        <v>2227.1642454824241</v>
      </c>
      <c r="EZ1" s="2464">
        <v>2225.6983210178682</v>
      </c>
      <c r="FA1" s="2464">
        <v>2224.2550225627683</v>
      </c>
      <c r="FB1" s="2464">
        <v>2222.833918639858</v>
      </c>
      <c r="FC1" s="2464">
        <v>2221.4345886816482</v>
      </c>
      <c r="FD1" s="2464">
        <v>2232.5599325519333</v>
      </c>
      <c r="FE1" s="2464">
        <v>2231.1247850721056</v>
      </c>
      <c r="FF1" s="2464">
        <v>2229.1670722910917</v>
      </c>
      <c r="FG1" s="2464">
        <v>2227.7779755316178</v>
      </c>
      <c r="FH1" s="2464">
        <v>2226.4095960171458</v>
      </c>
      <c r="FI1" s="2464">
        <v>2225.0615555170361</v>
      </c>
      <c r="FJ1" s="2464">
        <v>2223.7334849586323</v>
      </c>
      <c r="FK1" s="2464">
        <v>2222.425024151652</v>
      </c>
      <c r="FL1" s="2464">
        <v>2221.1358215224782</v>
      </c>
      <c r="FM1" s="2464">
        <v>2219.8655338579342</v>
      </c>
      <c r="FN1" s="2464">
        <v>2218.6138260581401</v>
      </c>
      <c r="FO1" s="2464">
        <v>2217.3803708981063</v>
      </c>
      <c r="FP1" s="2464">
        <v>2216.1648487976622</v>
      </c>
      <c r="FQ1" s="2464">
        <v>2214.9669475994247</v>
      </c>
      <c r="FR1" s="2464">
        <v>2213.7863623544517</v>
      </c>
      <c r="FS1" s="2464">
        <v>2212.6227951152846</v>
      </c>
      <c r="FT1" s="2464">
        <v>2211.4759547360882</v>
      </c>
      <c r="FU1" s="2464">
        <v>2210.3455566795847</v>
      </c>
      <c r="FV1" s="2464">
        <v>2209.2313228305434</v>
      </c>
      <c r="FW1" s="2464">
        <v>2208.1329813155435</v>
      </c>
      <c r="FX1" s="2464">
        <v>2207.0502663287821</v>
      </c>
      <c r="FY1" s="2464">
        <v>2205.9829179636736</v>
      </c>
      <c r="FZ1" s="2464">
        <v>2204.9306820500387</v>
      </c>
      <c r="GA1" s="2464">
        <v>2203.8933099966516</v>
      </c>
      <c r="GB1" s="2464">
        <v>2202.8705586389437</v>
      </c>
      <c r="GC1" s="2464">
        <v>2201.8621900916855</v>
      </c>
      <c r="GD1" s="2464">
        <v>2200.8679716064116</v>
      </c>
      <c r="GE1" s="2464">
        <v>2199.8876754334801</v>
      </c>
      <c r="GF1" s="2464">
        <v>2198.9210786885224</v>
      </c>
      <c r="GG1" s="2464">
        <v>2197.9679632231773</v>
      </c>
      <c r="GH1" s="2464">
        <v>2196.5646140379149</v>
      </c>
      <c r="GI1" s="2464">
        <v>2195.6402644901673</v>
      </c>
      <c r="GJ1" s="2464">
        <v>2194.7287434164959</v>
      </c>
      <c r="GK1" s="2464">
        <v>2193.8298507986974</v>
      </c>
      <c r="GL1" s="2464">
        <v>2192.9433907585098</v>
      </c>
      <c r="GM1" s="2464">
        <v>2192.0691714510021</v>
      </c>
      <c r="GN1" s="2464">
        <v>2191.2070049612535</v>
      </c>
      <c r="GO1" s="2464">
        <v>2190.356707204201</v>
      </c>
      <c r="GP1" s="2464">
        <v>2190.5443069203684</v>
      </c>
      <c r="GQ1" s="2464">
        <v>2189.7120263360775</v>
      </c>
      <c r="GR1" s="2464">
        <v>2188.8911363410466</v>
      </c>
      <c r="GS1" s="2464">
        <v>2188.0814664460377</v>
      </c>
      <c r="GT1" s="2464">
        <v>2187.2828495500476</v>
      </c>
      <c r="GU1" s="2464">
        <v>2186.4951218565111</v>
      </c>
      <c r="GV1" s="2464">
        <v>2034.8772190456734</v>
      </c>
      <c r="GW1" s="2464">
        <v>2034.8878478572194</v>
      </c>
      <c r="GX1" s="2464">
        <v>2034.9088934715207</v>
      </c>
      <c r="GY1" s="2464">
        <v>2034.94020452066</v>
      </c>
      <c r="GZ1" s="2464">
        <v>2034.9816325576855</v>
      </c>
      <c r="HA1" s="2464">
        <v>2035.0330319864638</v>
      </c>
      <c r="HB1" s="2464">
        <v>2035.0942599935454</v>
      </c>
      <c r="HC1" s="2464">
        <v>2035.1651764819683</v>
      </c>
      <c r="HD1" s="2464">
        <v>2035.2456440069564</v>
      </c>
      <c r="HE1" s="2464">
        <v>2047.7078457850196</v>
      </c>
      <c r="HF1" s="2464">
        <v>2047.7487405828986</v>
      </c>
      <c r="HG1" s="2464">
        <v>2047.7993322426955</v>
      </c>
      <c r="HH1" s="2464">
        <v>2047.8594857459334</v>
      </c>
      <c r="HI1" s="2464">
        <v>2047.9290685711628</v>
      </c>
      <c r="HJ1" s="2464">
        <v>2048.0079506364791</v>
      </c>
      <c r="HK1" s="2464">
        <v>2048.09600424363</v>
      </c>
      <c r="HL1" s="2464">
        <v>2048.1931040236336</v>
      </c>
      <c r="HM1" s="2464">
        <v>2048.2991268838969</v>
      </c>
      <c r="HN1" s="2464">
        <v>2048.4139519567661</v>
      </c>
      <c r="HO1" s="2464">
        <v>2048.537460549448</v>
      </c>
      <c r="HP1" s="2464">
        <v>2048.6695360953045</v>
      </c>
      <c r="HQ1" s="2464">
        <v>2048.8100641064361</v>
      </c>
      <c r="HR1" s="2464">
        <v>2048.9589321275334</v>
      </c>
      <c r="HS1" s="2464">
        <v>2049.1160296909402</v>
      </c>
      <c r="HT1" s="2464">
        <v>2049.2812482729296</v>
      </c>
      <c r="HU1" s="2464">
        <v>2049.4544812511003</v>
      </c>
      <c r="HV1" s="2464">
        <v>2047.2922807549742</v>
      </c>
      <c r="HW1" s="2464">
        <v>2047.2415124643817</v>
      </c>
      <c r="HX1" s="2464">
        <v>2047.198447275133</v>
      </c>
      <c r="HY1" s="2464">
        <v>2047.1629857931421</v>
      </c>
      <c r="HZ1" s="2464">
        <v>2047.135030328355</v>
      </c>
      <c r="IA1" s="2464">
        <v>2047.1144848583747</v>
      </c>
      <c r="IB1" s="2464">
        <v>2047.1012549930074</v>
      </c>
      <c r="IC1" s="2464">
        <v>2047.0952479397215</v>
      </c>
      <c r="ID1" s="2464">
        <v>2047.0963724699709</v>
      </c>
      <c r="IE1" s="2464">
        <v>2047.1045388863688</v>
      </c>
      <c r="IF1" s="2464">
        <v>2047.1196589906845</v>
      </c>
      <c r="IG1" s="2464">
        <v>2047.1416460526484</v>
      </c>
      <c r="IH1" s="2464">
        <v>2047.1704147795124</v>
      </c>
      <c r="II1" s="2464">
        <v>2047.2058812863911</v>
      </c>
      <c r="IJ1" s="2464">
        <v>2047.2361181703236</v>
      </c>
      <c r="IK1" s="2464">
        <v>2047.2645629404687</v>
      </c>
      <c r="IL1" s="2464">
        <v>2047.2996266595189</v>
      </c>
      <c r="IM1" s="2464">
        <v>2047.3412287835454</v>
      </c>
      <c r="IN1" s="2464">
        <v>2047.389290071204</v>
      </c>
      <c r="IO1" s="2464">
        <v>2047.4437325574975</v>
      </c>
      <c r="IP1" s="2464">
        <v>2047.5044795281769</v>
      </c>
      <c r="IQ1" s="2464">
        <v>2047.5714554947451</v>
      </c>
      <c r="IR1" s="2464">
        <v>2047.6445861700627</v>
      </c>
      <c r="IS1" s="2464">
        <v>2047.7237984445371</v>
      </c>
      <c r="IT1" s="2464">
        <v>2047.8090203628708</v>
      </c>
      <c r="IU1" s="2464">
        <v>2047.9001811013597</v>
      </c>
      <c r="IV1" s="2464">
        <v>2047.9972109457347</v>
      </c>
      <c r="IW1" s="2464">
        <v>2048.1000412695007</v>
      </c>
      <c r="IX1" s="2464">
        <v>2048.2086045128062</v>
      </c>
      <c r="IY1" s="2464">
        <v>2048.3228341617846</v>
      </c>
      <c r="IZ1" s="2464">
        <v>2048.4426647283831</v>
      </c>
      <c r="JA1" s="2464">
        <v>2048.5680317306574</v>
      </c>
      <c r="JB1" s="2464">
        <v>2048.6988716735123</v>
      </c>
      <c r="JC1" s="2464">
        <v>2048.8351220298869</v>
      </c>
      <c r="JD1" s="2464">
        <v>2048.9767212223751</v>
      </c>
      <c r="JE1" s="2464">
        <v>2049.1236086052495</v>
      </c>
      <c r="JF1" s="2464">
        <v>2049.2757244469021</v>
      </c>
      <c r="JG1" s="2464">
        <v>2049.4330099126882</v>
      </c>
      <c r="JH1" s="2464">
        <v>2049.5954070481257</v>
      </c>
      <c r="JI1" s="2464">
        <v>2049.7628587625122</v>
      </c>
      <c r="JJ1" s="2464">
        <v>2049.9353088128678</v>
      </c>
      <c r="JK1" s="2464">
        <v>2050.1127017882663</v>
      </c>
      <c r="JL1" s="2464">
        <v>2050.2949830944863</v>
      </c>
      <c r="JM1" s="2464">
        <v>2050.4820989390246</v>
      </c>
      <c r="JN1" s="2464">
        <v>2050.6739963164191</v>
      </c>
      <c r="JO1" s="2464">
        <v>2050.8706229939035</v>
      </c>
      <c r="JP1" s="2464">
        <v>2051.0719274973744</v>
      </c>
      <c r="JQ1" s="2464">
        <v>2051.2778590976595</v>
      </c>
      <c r="JR1" s="2464">
        <v>2051.4883677970861</v>
      </c>
      <c r="JS1" s="2464">
        <v>2051.7034043163335</v>
      </c>
      <c r="JT1" s="2464">
        <v>2051.9229200815766</v>
      </c>
      <c r="JU1" s="2464">
        <v>2052.1468672119013</v>
      </c>
      <c r="JV1" s="2464">
        <v>2052.3751985069848</v>
      </c>
      <c r="JW1" s="2464">
        <v>2052.607867435036</v>
      </c>
      <c r="JX1" s="2464">
        <v>2052.8448281210108</v>
      </c>
      <c r="JY1" s="2464">
        <v>2053.0860353350467</v>
      </c>
      <c r="JZ1" s="2464">
        <v>2053.3314444811595</v>
      </c>
      <c r="KA1" s="2464">
        <v>2053.5810115861786</v>
      </c>
      <c r="KB1" s="2464">
        <v>2053.834693288899</v>
      </c>
      <c r="KC1" s="2464">
        <v>2054.0924468294729</v>
      </c>
      <c r="KD1" s="2464">
        <v>2054.3542300390177</v>
      </c>
      <c r="KE1" s="2464">
        <v>2054.6200013294292</v>
      </c>
      <c r="KF1" s="2464">
        <v>2054.8897196834273</v>
      </c>
      <c r="KG1" s="2464">
        <v>2055.163344644775</v>
      </c>
      <c r="KH1" s="2464">
        <v>2055.4408363087268</v>
      </c>
      <c r="KI1" s="2464">
        <v>2055.7221553126533</v>
      </c>
      <c r="KJ1" s="2464">
        <v>2056.5852047362132</v>
      </c>
      <c r="KK1" s="2464">
        <v>2056.8721099485147</v>
      </c>
      <c r="KL1" s="2464">
        <v>2057.1627407229362</v>
      </c>
      <c r="KM1" s="2464">
        <v>2057.4570596430026</v>
      </c>
      <c r="KN1" s="2464">
        <v>2057.7550297920516</v>
      </c>
      <c r="KO1" s="2464">
        <v>2058.056614744904</v>
      </c>
      <c r="KP1" s="2464">
        <v>2070.5934617637686</v>
      </c>
      <c r="KQ1" s="2464">
        <v>2070.8768972951457</v>
      </c>
      <c r="KR1" s="2464">
        <v>2071.1640080327365</v>
      </c>
      <c r="KS1" s="2464">
        <v>2071.4547577912117</v>
      </c>
      <c r="KT1" s="2464">
        <v>2071.7491108591248</v>
      </c>
      <c r="KU1" s="2464">
        <v>2072.0470319911706</v>
      </c>
      <c r="KV1" s="2464">
        <v>2072.3484864006077</v>
      </c>
      <c r="KW1" s="2464">
        <v>2072.6534397518176</v>
      </c>
      <c r="KX1" s="2464">
        <v>2072.9618581530144</v>
      </c>
      <c r="KY1" s="2464">
        <v>2073.2737081490936</v>
      </c>
      <c r="KZ1" s="2464">
        <v>2073.5889567146151</v>
      </c>
      <c r="LA1" s="2464">
        <v>2073.9075712469316</v>
      </c>
      <c r="LB1" s="2464">
        <v>2074.2295195594343</v>
      </c>
      <c r="LC1" s="2464">
        <v>2074.5547698749369</v>
      </c>
      <c r="LD1" s="2464">
        <v>2074.8832908191871</v>
      </c>
      <c r="LE1" s="2464">
        <v>2075.2150514144932</v>
      </c>
      <c r="LF1" s="2464">
        <v>2075.5500210734781</v>
      </c>
      <c r="LG1" s="2464">
        <v>2075.8881695929463</v>
      </c>
      <c r="LH1" s="2464">
        <v>2076.2294671478726</v>
      </c>
      <c r="LI1" s="2464">
        <v>2076.5738842854926</v>
      </c>
      <c r="LJ1" s="2464">
        <v>2076.9213919195154</v>
      </c>
      <c r="LK1" s="2464">
        <v>2077.2719613244421</v>
      </c>
      <c r="LL1" s="2464">
        <v>2077.6255641299758</v>
      </c>
      <c r="LM1" s="2464">
        <v>2077.9821723155546</v>
      </c>
      <c r="LN1" s="2464">
        <v>2078.3417582049738</v>
      </c>
      <c r="LO1" s="2464">
        <v>2078.7042944611117</v>
      </c>
      <c r="LP1" s="2464">
        <v>2079.0697540807473</v>
      </c>
      <c r="LQ1" s="2464">
        <v>2079.4381103894739</v>
      </c>
      <c r="LR1" s="2464">
        <v>2079.809337036716</v>
      </c>
      <c r="LS1" s="2464">
        <v>2080.183407990819</v>
      </c>
      <c r="LT1" s="2464">
        <v>2080.5602975342399</v>
      </c>
      <c r="LU1" s="2464">
        <v>2080.9399802588214</v>
      </c>
      <c r="LV1" s="2464">
        <v>2081.3224310611504</v>
      </c>
      <c r="LW1" s="2464">
        <v>2081.7076251380067</v>
      </c>
      <c r="LX1" s="2464">
        <v>2082.095537981877</v>
      </c>
      <c r="LY1" s="2464">
        <v>2082.486145376567</v>
      </c>
      <c r="LZ1" s="2464">
        <v>2082.8794233928784</v>
      </c>
      <c r="MA1" s="2464">
        <v>2083.2753483843776</v>
      </c>
      <c r="MB1" s="2464">
        <v>2083.6738969832149</v>
      </c>
      <c r="MC1" s="2464">
        <v>2084.0750460960421</v>
      </c>
      <c r="MD1" s="2464">
        <v>2084.4787728999936</v>
      </c>
      <c r="ME1" s="2464">
        <v>2084.8850548387263</v>
      </c>
      <c r="MF1" s="2464">
        <v>2085.2938696185483</v>
      </c>
      <c r="MG1" s="2464">
        <v>2085.7051952046008</v>
      </c>
      <c r="MH1" s="2464">
        <v>2086.1190098171091</v>
      </c>
      <c r="MI1" s="2464">
        <v>2086.5352919277057</v>
      </c>
      <c r="MJ1" s="2464">
        <v>2086.9540202558078</v>
      </c>
      <c r="MK1" s="2464">
        <v>2087.3751737650578</v>
      </c>
      <c r="ML1" s="2464">
        <v>2087.7987316598424</v>
      </c>
      <c r="MM1" s="2464">
        <v>2088.2246733818365</v>
      </c>
      <c r="MN1" s="2464">
        <v>2088.6529786066412</v>
      </c>
      <c r="MO1" s="2464">
        <v>2089.0836272404626</v>
      </c>
      <c r="MP1" s="2464">
        <v>2089.5165994168415</v>
      </c>
      <c r="MQ1" s="2464">
        <v>2089.9518754934584</v>
      </c>
      <c r="MR1" s="2464">
        <v>2090.3894360489639</v>
      </c>
      <c r="MS1" s="2464">
        <v>2090.8292618798955</v>
      </c>
      <c r="MT1" s="2464">
        <v>2091.2713339976181</v>
      </c>
      <c r="MU1" s="2464">
        <v>2091.7156336253302</v>
      </c>
      <c r="MV1" s="2464">
        <v>2092.1621421951168</v>
      </c>
      <c r="MW1" s="2464">
        <v>2092.6108413450493</v>
      </c>
      <c r="MX1" s="2464">
        <v>2093.0617129163415</v>
      </c>
      <c r="MY1" s="2464">
        <v>2093.51473895054</v>
      </c>
      <c r="MZ1" s="2464">
        <v>2093.9699016867717</v>
      </c>
      <c r="NA1" s="2464">
        <v>2094.4271835590325</v>
      </c>
      <c r="NB1" s="2464">
        <v>2094.8865671935173</v>
      </c>
      <c r="NC1" s="2464">
        <v>2095.3480354060039</v>
      </c>
      <c r="ND1" s="2464">
        <v>2095.7980003811454</v>
      </c>
      <c r="NE1" s="2464">
        <v>2096.2148672010435</v>
      </c>
      <c r="NF1" s="2464">
        <v>2096.6340322217934</v>
      </c>
      <c r="NG1" s="2464">
        <v>2097.055476851046</v>
      </c>
      <c r="NH1" s="2464">
        <v>2097.4791826966293</v>
      </c>
      <c r="NI1" s="2464">
        <v>2097.905131563858</v>
      </c>
      <c r="NJ1" s="2464">
        <v>2098.3333054528862</v>
      </c>
      <c r="NK1" s="2464">
        <v>2098.7636865561226</v>
      </c>
      <c r="NL1" s="2464">
        <v>2099.1962572556372</v>
      </c>
      <c r="NM1" s="2464">
        <v>2099.6310001206743</v>
      </c>
      <c r="NN1" s="2464">
        <v>2100.067897905155</v>
      </c>
      <c r="NO1" s="2464">
        <v>2100.5069335452363</v>
      </c>
      <c r="NP1" s="2464">
        <v>2100.9480901569182</v>
      </c>
      <c r="NQ1" s="2464">
        <v>2101.3913510336733</v>
      </c>
      <c r="NR1" s="2464">
        <v>2101.8366996441223</v>
      </c>
      <c r="NS1" s="2464">
        <v>2102.2841196297422</v>
      </c>
      <c r="NT1" s="2464">
        <v>2102.7213880079025</v>
      </c>
      <c r="NU1" s="2464">
        <v>2103.1569134882884</v>
      </c>
      <c r="NV1" s="2464">
        <v>2103.5945453420672</v>
      </c>
      <c r="NW1" s="2464">
        <v>2104.034267234415</v>
      </c>
      <c r="NX1" s="2464">
        <v>2104.4760629991083</v>
      </c>
      <c r="NY1" s="2464">
        <v>2104.9199166363605</v>
      </c>
      <c r="NZ1" s="2464">
        <v>2105.3658123106766</v>
      </c>
      <c r="OA1" s="2464">
        <v>2105.8137343487551</v>
      </c>
      <c r="OB1" s="2464">
        <v>2106.2636672374151</v>
      </c>
      <c r="OC1" s="2464">
        <v>2106.7155956215497</v>
      </c>
      <c r="OD1" s="2464">
        <v>2107.1695043021246</v>
      </c>
      <c r="OE1" s="2464">
        <v>2107.6253782341978</v>
      </c>
      <c r="OF1" s="2464">
        <v>2108.0832025249674</v>
      </c>
      <c r="OG1" s="2464">
        <v>2108.5429624318535</v>
      </c>
      <c r="OH1" s="2464">
        <v>2109.0046433606121</v>
      </c>
      <c r="OI1" s="2464">
        <v>2109.4682308634688</v>
      </c>
      <c r="OJ1" s="2464">
        <v>2109.9337106372864</v>
      </c>
      <c r="OK1" s="2464">
        <v>2110.4010685217609</v>
      </c>
      <c r="OL1" s="2464">
        <v>2120.6355839645876</v>
      </c>
      <c r="OM1" s="2464">
        <v>2121.0709224960819</v>
      </c>
      <c r="ON1" s="2464">
        <v>2121.5082748348896</v>
      </c>
      <c r="OO1" s="2464">
        <v>2121.9476260576348</v>
      </c>
      <c r="OP1" s="2464">
        <v>1815.0477825235637</v>
      </c>
      <c r="OQ1" s="2464">
        <v>1816.2164379539431</v>
      </c>
      <c r="OR1" s="2464">
        <v>1817.387048401064</v>
      </c>
      <c r="OS1" s="2464">
        <v>1818.5595995194028</v>
      </c>
      <c r="OT1" s="2464">
        <v>1819.7340771035501</v>
      </c>
      <c r="OU1" s="2464">
        <v>1820.9104670865113</v>
      </c>
      <c r="OV1" s="2464">
        <v>1822.0887555380129</v>
      </c>
      <c r="OW1" s="2464">
        <v>1823.2689286628586</v>
      </c>
      <c r="OX1" s="2464">
        <v>1824.4509727992856</v>
      </c>
      <c r="OY1" s="2464">
        <v>1825.6348744173563</v>
      </c>
      <c r="OZ1" s="2464">
        <v>1826.820620117378</v>
      </c>
      <c r="PA1" s="2464">
        <v>1828.0081966283281</v>
      </c>
      <c r="PB1" s="2464">
        <v>1829.1975908063221</v>
      </c>
      <c r="PC1" s="2464">
        <v>1830.3887896330864</v>
      </c>
      <c r="PD1" s="2464">
        <v>1831.5817802144702</v>
      </c>
      <c r="PE1" s="2464">
        <v>1832.776549778961</v>
      </c>
      <c r="PF1" s="2464">
        <v>1833.9730856762294</v>
      </c>
      <c r="PG1" s="2464">
        <v>1835.1713753757026</v>
      </c>
      <c r="PH1" s="2464">
        <v>1836.3714064651413</v>
      </c>
      <c r="PI1" s="2464">
        <v>1837.5610373475979</v>
      </c>
      <c r="PJ1" s="2464">
        <v>1838.7514649813486</v>
      </c>
      <c r="PK1" s="2464">
        <v>1839.9436587296259</v>
      </c>
      <c r="PL1" s="2464">
        <v>1841.1376062093564</v>
      </c>
      <c r="PM1" s="2464">
        <v>1842.3332951530542</v>
      </c>
      <c r="PN1" s="2464">
        <v>1843.530713407466</v>
      </c>
      <c r="PO1" s="2464">
        <v>1844.7298489322498</v>
      </c>
      <c r="PP1" s="2464">
        <v>1845.9306897986637</v>
      </c>
      <c r="PQ1" s="2464">
        <v>1847.1332241882767</v>
      </c>
      <c r="PR1" s="2464">
        <v>1848.3374403916926</v>
      </c>
      <c r="PS1" s="2464">
        <v>1849.5433268073007</v>
      </c>
      <c r="PT1" s="2464">
        <v>1850.7508719400344</v>
      </c>
      <c r="PU1" s="2464">
        <v>1851.9600644001489</v>
      </c>
      <c r="PV1" s="2464">
        <v>1853.1708929020217</v>
      </c>
      <c r="PW1" s="2464">
        <v>1854.3833462629616</v>
      </c>
      <c r="PX1" s="2464">
        <v>1855.5974134020375</v>
      </c>
      <c r="PY1" s="2464">
        <v>1856.8130833389246</v>
      </c>
      <c r="PZ1" s="2464">
        <v>1858.0303451927673</v>
      </c>
      <c r="QA1" s="2464">
        <v>1859.2491881810481</v>
      </c>
      <c r="QB1" s="2464">
        <v>1860.4696016184814</v>
      </c>
      <c r="QC1" s="2464">
        <v>1861.691574915927</v>
      </c>
      <c r="QD1" s="2464">
        <v>1862.9150975792959</v>
      </c>
      <c r="QE1" s="2464">
        <v>1864.1401592085035</v>
      </c>
      <c r="QF1" s="2464">
        <v>1865.3667494964</v>
      </c>
      <c r="QG1" s="2464">
        <v>1866.5948582277535</v>
      </c>
      <c r="QH1" s="2464">
        <v>1867.8244752782107</v>
      </c>
      <c r="QI1" s="2464">
        <v>1869.055590613299</v>
      </c>
      <c r="QJ1" s="2464">
        <v>1870.2881942874242</v>
      </c>
      <c r="QK1" s="2464">
        <v>1871.5222764428927</v>
      </c>
      <c r="QL1" s="2464">
        <v>1872.7578273089425</v>
      </c>
      <c r="QM1" s="2464">
        <v>1873.9948372007802</v>
      </c>
      <c r="QN1" s="2464">
        <v>1875.2332965186458</v>
      </c>
      <c r="QO1" s="2464">
        <v>1876.4731957468746</v>
      </c>
      <c r="QP1" s="2464">
        <v>1877.7145254529823</v>
      </c>
      <c r="QQ1" s="2464">
        <v>1878.9795589105306</v>
      </c>
      <c r="QR1" s="2464">
        <v>1880.3208800694779</v>
      </c>
      <c r="QS1" s="2464">
        <v>1881.6636038989066</v>
      </c>
      <c r="QT1" s="2464">
        <v>1883.0077212900883</v>
      </c>
      <c r="QU1" s="2464">
        <v>1884.3532232130619</v>
      </c>
      <c r="QV1" s="2464">
        <v>1885.7001007157662</v>
      </c>
      <c r="QW1" s="2464">
        <v>1887.0483449232149</v>
      </c>
      <c r="QX1" s="2464">
        <v>1888.3979470366653</v>
      </c>
      <c r="QY1" s="2464">
        <v>1889.748898332798</v>
      </c>
      <c r="QZ1" s="2464">
        <v>1891.1011901629158</v>
      </c>
      <c r="RA1" s="2464">
        <v>1892.4548139521387</v>
      </c>
      <c r="RB1" s="2464">
        <v>1893.8097611986245</v>
      </c>
      <c r="RC1" s="2464">
        <v>1895.1660234727933</v>
      </c>
      <c r="RD1" s="2464">
        <v>1896.5235924165529</v>
      </c>
      <c r="RE1" s="2464">
        <v>1897.8824597425544</v>
      </c>
      <c r="RF1" s="2464">
        <v>1899.2426172334322</v>
      </c>
      <c r="RG1" s="2464">
        <v>1900.6040567410771</v>
      </c>
      <c r="RH1" s="2464">
        <v>1901.9667701859012</v>
      </c>
      <c r="RI1" s="2464">
        <v>1903.3307495561214</v>
      </c>
      <c r="RJ1" s="2464">
        <v>1904.6959869070492</v>
      </c>
      <c r="RK1" s="2464">
        <v>1906.0624743603912</v>
      </c>
      <c r="RL1" s="2464">
        <v>1907.4302041035535</v>
      </c>
      <c r="RM1" s="2464">
        <v>1908.7991683889591</v>
      </c>
      <c r="RN1" s="2464">
        <v>1910.169359533372</v>
      </c>
      <c r="RO1" s="2464">
        <v>1911.5407699172326</v>
      </c>
      <c r="RP1" s="2464">
        <v>1912.9133919839994</v>
      </c>
      <c r="RQ1" s="2464">
        <v>1914.2872182394954</v>
      </c>
      <c r="RR1" s="2464">
        <v>1915.6622412512672</v>
      </c>
      <c r="RS1" s="2464">
        <v>1917.0384536479517</v>
      </c>
      <c r="RT1" s="2464">
        <v>1918.4158481186489</v>
      </c>
      <c r="RU1" s="2464">
        <v>1919.7944174123015</v>
      </c>
      <c r="RV1" s="2464">
        <v>1921.1741543370852</v>
      </c>
      <c r="RW1" s="2464">
        <v>1922.5550517598072</v>
      </c>
      <c r="RX1" s="2464">
        <v>1923.9371026053018</v>
      </c>
      <c r="RY1" s="2464">
        <v>1925.3202998558522</v>
      </c>
      <c r="RZ1" s="2464">
        <v>1926.7046365505987</v>
      </c>
      <c r="SA1" s="2464">
        <v>1928.0901057849692</v>
      </c>
      <c r="SB1" s="2464">
        <v>1929.4767007101095</v>
      </c>
      <c r="SC1" s="2464">
        <v>1930.8644145323219</v>
      </c>
      <c r="SD1" s="2464">
        <v>1932.2532405125125</v>
      </c>
      <c r="SE1" s="2464">
        <v>1933.643171965643</v>
      </c>
      <c r="SF1" s="2464">
        <v>1935.0342022601849</v>
      </c>
      <c r="SG1" s="2464">
        <v>1936.4263248175951</v>
      </c>
    </row>
    <row r="2" spans="1:501" x14ac:dyDescent="0.3">
      <c r="A2" s="2147" t="str">
        <f>CONCATENATE(ROUND(A1,0),",")</f>
        <v>0,</v>
      </c>
      <c r="B2" s="2147" t="str">
        <f t="shared" ref="B2:E2" si="0">CONCATENATE(ROUND(B1,0),",")</f>
        <v>38717,</v>
      </c>
      <c r="C2" s="2147" t="str">
        <f t="shared" si="0"/>
        <v>20334,</v>
      </c>
      <c r="D2" s="2147" t="str">
        <f t="shared" si="0"/>
        <v>14235,</v>
      </c>
      <c r="E2" s="2147" t="str">
        <f t="shared" si="0"/>
        <v>11184,</v>
      </c>
      <c r="F2" s="2147" t="str">
        <f t="shared" ref="F2" si="1">CONCATENATE(ROUND(F1,0),",")</f>
        <v>10340,</v>
      </c>
      <c r="G2" s="2147" t="str">
        <f t="shared" ref="G2" si="2">CONCATENATE(ROUND(G1,0),",")</f>
        <v>8963,</v>
      </c>
      <c r="H2" s="2147" t="str">
        <f t="shared" ref="H2:I2" si="3">CONCATENATE(ROUND(H1,0),",")</f>
        <v>7978,</v>
      </c>
      <c r="I2" s="2147" t="str">
        <f t="shared" si="3"/>
        <v>7240,</v>
      </c>
      <c r="J2" s="2147" t="str">
        <f t="shared" ref="J2" si="4">CONCATENATE(ROUND(J1,0),",")</f>
        <v>6665,</v>
      </c>
      <c r="K2" s="2147" t="str">
        <f t="shared" ref="K2" si="5">CONCATENATE(ROUND(K1,0),",")</f>
        <v>6204,</v>
      </c>
      <c r="L2" s="2147" t="str">
        <f t="shared" ref="L2:M2" si="6">CONCATENATE(ROUND(L1,0),",")</f>
        <v>5827,</v>
      </c>
      <c r="M2" s="2147" t="str">
        <f t="shared" si="6"/>
        <v>5512,</v>
      </c>
      <c r="N2" s="2147" t="str">
        <f t="shared" ref="N2" si="7">CONCATENATE(ROUND(N1,0),",")</f>
        <v>5246,</v>
      </c>
      <c r="O2" s="2147" t="str">
        <f t="shared" ref="O2" si="8">CONCATENATE(ROUND(O1,0),",")</f>
        <v>5017,</v>
      </c>
      <c r="P2" s="2147" t="str">
        <f t="shared" ref="P2:Q2" si="9">CONCATENATE(ROUND(P1,0),",")</f>
        <v>4819,</v>
      </c>
      <c r="Q2" s="2147" t="str">
        <f t="shared" si="9"/>
        <v>4646,</v>
      </c>
      <c r="R2" s="2147" t="str">
        <f t="shared" ref="R2" si="10">CONCATENATE(ROUND(R1,0),",")</f>
        <v>4492,</v>
      </c>
      <c r="S2" s="2147" t="str">
        <f t="shared" ref="S2" si="11">CONCATENATE(ROUND(S1,0),",")</f>
        <v>4356,</v>
      </c>
      <c r="T2" s="2147" t="str">
        <f t="shared" ref="T2:U2" si="12">CONCATENATE(ROUND(T1,0),",")</f>
        <v>4234,</v>
      </c>
      <c r="U2" s="2147" t="str">
        <f t="shared" si="12"/>
        <v>4124,</v>
      </c>
      <c r="V2" s="2147" t="str">
        <f t="shared" ref="V2" si="13">CONCATENATE(ROUND(V1,0),",")</f>
        <v>4024,</v>
      </c>
      <c r="W2" s="2147" t="str">
        <f t="shared" ref="W2" si="14">CONCATENATE(ROUND(W1,0),",")</f>
        <v>3933,</v>
      </c>
      <c r="X2" s="2147" t="str">
        <f t="shared" ref="X2:Y2" si="15">CONCATENATE(ROUND(X1,0),",")</f>
        <v>3849,</v>
      </c>
      <c r="Y2" s="2147" t="str">
        <f t="shared" si="15"/>
        <v>3773,</v>
      </c>
      <c r="Z2" s="2147" t="str">
        <f t="shared" ref="Z2" si="16">CONCATENATE(ROUND(Z1,0),",")</f>
        <v>3702,</v>
      </c>
      <c r="AA2" s="2147" t="str">
        <f t="shared" ref="AA2" si="17">CONCATENATE(ROUND(AA1,0),",")</f>
        <v>3637,</v>
      </c>
      <c r="AB2" s="2147" t="str">
        <f t="shared" ref="AB2:AC2" si="18">CONCATENATE(ROUND(AB1,0),",")</f>
        <v>3576,</v>
      </c>
      <c r="AC2" s="2147" t="str">
        <f t="shared" si="18"/>
        <v>3520,</v>
      </c>
      <c r="AD2" s="2147" t="str">
        <f t="shared" ref="AD2" si="19">CONCATENATE(ROUND(AD1,0),",")</f>
        <v>3467,</v>
      </c>
      <c r="AE2" s="2147" t="str">
        <f t="shared" ref="AE2" si="20">CONCATENATE(ROUND(AE1,0),",")</f>
        <v>3418,</v>
      </c>
      <c r="AF2" s="2147" t="str">
        <f t="shared" ref="AF2:AG2" si="21">CONCATENATE(ROUND(AF1,0),",")</f>
        <v>3372,</v>
      </c>
      <c r="AG2" s="2147" t="str">
        <f t="shared" si="21"/>
        <v>3329,</v>
      </c>
      <c r="AH2" s="2147" t="str">
        <f t="shared" ref="AH2" si="22">CONCATENATE(ROUND(AH1,0),",")</f>
        <v>3288,</v>
      </c>
      <c r="AI2" s="2147" t="str">
        <f t="shared" ref="AI2" si="23">CONCATENATE(ROUND(AI1,0),",")</f>
        <v>3250,</v>
      </c>
      <c r="AJ2" s="2147" t="str">
        <f t="shared" ref="AJ2:AK2" si="24">CONCATENATE(ROUND(AJ1,0),",")</f>
        <v>3213,</v>
      </c>
      <c r="AK2" s="2147" t="str">
        <f t="shared" si="24"/>
        <v>3179,</v>
      </c>
      <c r="AL2" s="2147" t="str">
        <f t="shared" ref="AL2" si="25">CONCATENATE(ROUND(AL1,0),",")</f>
        <v>3146,</v>
      </c>
      <c r="AM2" s="2147" t="str">
        <f t="shared" ref="AM2" si="26">CONCATENATE(ROUND(AM1,0),",")</f>
        <v>3115,</v>
      </c>
      <c r="AN2" s="2147" t="str">
        <f t="shared" ref="AN2:AO2" si="27">CONCATENATE(ROUND(AN1,0),",")</f>
        <v>3086,</v>
      </c>
      <c r="AO2" s="2147" t="str">
        <f t="shared" si="27"/>
        <v>3058,</v>
      </c>
      <c r="AP2" s="2147" t="str">
        <f t="shared" ref="AP2" si="28">CONCATENATE(ROUND(AP1,0),",")</f>
        <v>3031,</v>
      </c>
      <c r="AQ2" s="2147" t="str">
        <f t="shared" ref="AQ2" si="29">CONCATENATE(ROUND(AQ1,0),",")</f>
        <v>3005,</v>
      </c>
      <c r="AR2" s="2147" t="str">
        <f t="shared" ref="AR2:AS2" si="30">CONCATENATE(ROUND(AR1,0),",")</f>
        <v>2980,</v>
      </c>
      <c r="AS2" s="2147" t="str">
        <f t="shared" si="30"/>
        <v>2957,</v>
      </c>
      <c r="AT2" s="2147" t="str">
        <f t="shared" ref="AT2" si="31">CONCATENATE(ROUND(AT1,0),",")</f>
        <v>2934,</v>
      </c>
      <c r="AU2" s="2147" t="str">
        <f t="shared" ref="AU2" si="32">CONCATENATE(ROUND(AU1,0),",")</f>
        <v>2913,</v>
      </c>
      <c r="AV2" s="2147" t="str">
        <f t="shared" ref="AV2:AW2" si="33">CONCATENATE(ROUND(AV1,0),",")</f>
        <v>2892,</v>
      </c>
      <c r="AW2" s="2147" t="str">
        <f t="shared" si="33"/>
        <v>2872,</v>
      </c>
      <c r="AX2" s="2147" t="str">
        <f t="shared" ref="AX2" si="34">CONCATENATE(ROUND(AX1,0),",")</f>
        <v>2853,</v>
      </c>
      <c r="AY2" s="2147" t="str">
        <f t="shared" ref="AY2" si="35">CONCATENATE(ROUND(AY1,0),",")</f>
        <v>2834,</v>
      </c>
      <c r="AZ2" s="2147" t="str">
        <f t="shared" ref="AZ2:BA2" si="36">CONCATENATE(ROUND(AZ1,0),",")</f>
        <v>2838,</v>
      </c>
      <c r="BA2" s="2147" t="str">
        <f t="shared" si="36"/>
        <v>2820,</v>
      </c>
      <c r="BB2" s="2147" t="str">
        <f t="shared" ref="BB2" si="37">CONCATENATE(ROUND(BB1,0),",")</f>
        <v>2820,</v>
      </c>
      <c r="BC2" s="2147" t="str">
        <f t="shared" ref="BC2" si="38">CONCATENATE(ROUND(BC1,0),",")</f>
        <v>2803,</v>
      </c>
      <c r="BD2" s="2147" t="str">
        <f t="shared" ref="BD2:BE2" si="39">CONCATENATE(ROUND(BD1,0),",")</f>
        <v>2787,</v>
      </c>
      <c r="BE2" s="2147" t="str">
        <f t="shared" si="39"/>
        <v>2771,</v>
      </c>
      <c r="BF2" s="2147" t="str">
        <f t="shared" ref="BF2" si="40">CONCATENATE(ROUND(BF1,0),",")</f>
        <v>2756,</v>
      </c>
      <c r="BG2" s="2147" t="str">
        <f t="shared" ref="BG2" si="41">CONCATENATE(ROUND(BG1,0),",")</f>
        <v>2741,</v>
      </c>
      <c r="BH2" s="2147" t="str">
        <f t="shared" ref="BH2:BI2" si="42">CONCATENATE(ROUND(BH1,0),",")</f>
        <v>2727,</v>
      </c>
      <c r="BI2" s="2147" t="str">
        <f t="shared" si="42"/>
        <v>2713,</v>
      </c>
      <c r="BJ2" s="2147" t="str">
        <f t="shared" ref="BJ2" si="43">CONCATENATE(ROUND(BJ1,0),",")</f>
        <v>2700,</v>
      </c>
      <c r="BK2" s="2147" t="str">
        <f t="shared" ref="BK2" si="44">CONCATENATE(ROUND(BK1,0),",")</f>
        <v>2686,</v>
      </c>
      <c r="BL2" s="2147" t="str">
        <f t="shared" ref="BL2:BM2" si="45">CONCATENATE(ROUND(BL1,0),",")</f>
        <v>2674,</v>
      </c>
      <c r="BM2" s="2147" t="str">
        <f t="shared" si="45"/>
        <v>2661,</v>
      </c>
      <c r="BN2" s="2147" t="str">
        <f t="shared" ref="BN2" si="46">CONCATENATE(ROUND(BN1,0),",")</f>
        <v>2649,</v>
      </c>
      <c r="BO2" s="2147" t="str">
        <f t="shared" ref="BO2" si="47">CONCATENATE(ROUND(BO1,0),",")</f>
        <v>2638,</v>
      </c>
      <c r="BP2" s="2147" t="str">
        <f t="shared" ref="BP2:BQ2" si="48">CONCATENATE(ROUND(BP1,0),",")</f>
        <v>2626,</v>
      </c>
      <c r="BQ2" s="2147" t="str">
        <f t="shared" si="48"/>
        <v>2615,</v>
      </c>
      <c r="BR2" s="2147" t="str">
        <f t="shared" ref="BR2" si="49">CONCATENATE(ROUND(BR1,0),",")</f>
        <v>2605,</v>
      </c>
      <c r="BS2" s="2147" t="str">
        <f t="shared" ref="BS2" si="50">CONCATENATE(ROUND(BS1,0),",")</f>
        <v>2594,</v>
      </c>
      <c r="BT2" s="2147" t="str">
        <f t="shared" ref="BT2:BU2" si="51">CONCATENATE(ROUND(BT1,0),",")</f>
        <v>2584,</v>
      </c>
      <c r="BU2" s="2147" t="str">
        <f t="shared" si="51"/>
        <v>2573,</v>
      </c>
      <c r="BV2" s="2147" t="str">
        <f t="shared" ref="BV2" si="52">CONCATENATE(ROUND(BV1,0),",")</f>
        <v>2563,</v>
      </c>
      <c r="BW2" s="2147" t="str">
        <f t="shared" ref="BW2" si="53">CONCATENATE(ROUND(BW1,0),",")</f>
        <v>2554,</v>
      </c>
      <c r="BX2" s="2147" t="str">
        <f t="shared" ref="BX2:BY2" si="54">CONCATENATE(ROUND(BX1,0),",")</f>
        <v>2544,</v>
      </c>
      <c r="BY2" s="2147" t="str">
        <f t="shared" si="54"/>
        <v>2535,</v>
      </c>
      <c r="BZ2" s="2147" t="str">
        <f t="shared" ref="BZ2" si="55">CONCATENATE(ROUND(BZ1,0),",")</f>
        <v>2526,</v>
      </c>
      <c r="CA2" s="2147" t="str">
        <f t="shared" ref="CA2" si="56">CONCATENATE(ROUND(CA1,0),",")</f>
        <v>2517,</v>
      </c>
      <c r="CB2" s="2147" t="str">
        <f t="shared" ref="CB2:CC2" si="57">CONCATENATE(ROUND(CB1,0),",")</f>
        <v>2508,</v>
      </c>
      <c r="CC2" s="2147" t="str">
        <f t="shared" si="57"/>
        <v>2499,</v>
      </c>
      <c r="CD2" s="2147" t="str">
        <f t="shared" ref="CD2" si="58">CONCATENATE(ROUND(CD1,0),",")</f>
        <v>2488,</v>
      </c>
      <c r="CE2" s="2147" t="str">
        <f t="shared" ref="CE2" si="59">CONCATENATE(ROUND(CE1,0),",")</f>
        <v>2480,</v>
      </c>
      <c r="CF2" s="2147" t="str">
        <f t="shared" ref="CF2:CG2" si="60">CONCATENATE(ROUND(CF1,0),",")</f>
        <v>2472,</v>
      </c>
      <c r="CG2" s="2147" t="str">
        <f t="shared" si="60"/>
        <v>2464,</v>
      </c>
      <c r="CH2" s="2147" t="str">
        <f t="shared" ref="CH2" si="61">CONCATENATE(ROUND(CH1,0),",")</f>
        <v>2456,</v>
      </c>
      <c r="CI2" s="2147" t="str">
        <f t="shared" ref="CI2" si="62">CONCATENATE(ROUND(CI1,0),",")</f>
        <v>2448,</v>
      </c>
      <c r="CJ2" s="2147" t="str">
        <f t="shared" ref="CJ2:CK2" si="63">CONCATENATE(ROUND(CJ1,0),",")</f>
        <v>2441,</v>
      </c>
      <c r="CK2" s="2147" t="str">
        <f t="shared" si="63"/>
        <v>2434,</v>
      </c>
      <c r="CL2" s="2147" t="str">
        <f t="shared" ref="CL2" si="64">CONCATENATE(ROUND(CL1,0),",")</f>
        <v>2426,</v>
      </c>
      <c r="CM2" s="2147" t="str">
        <f t="shared" ref="CM2" si="65">CONCATENATE(ROUND(CM1,0),",")</f>
        <v>2419,</v>
      </c>
      <c r="CN2" s="2147" t="str">
        <f t="shared" ref="CN2:CO2" si="66">CONCATENATE(ROUND(CN1,0),",")</f>
        <v>2412,</v>
      </c>
      <c r="CO2" s="2147" t="str">
        <f t="shared" si="66"/>
        <v>2405,</v>
      </c>
      <c r="CP2" s="2147" t="str">
        <f t="shared" ref="CP2" si="67">CONCATENATE(ROUND(CP1,0),",")</f>
        <v>2399,</v>
      </c>
      <c r="CQ2" s="2147" t="str">
        <f t="shared" ref="CQ2" si="68">CONCATENATE(ROUND(CQ1,0),",")</f>
        <v>2392,</v>
      </c>
      <c r="CR2" s="2147" t="str">
        <f t="shared" ref="CR2:CS2" si="69">CONCATENATE(ROUND(CR1,0),",")</f>
        <v>2385,</v>
      </c>
      <c r="CS2" s="2147" t="str">
        <f t="shared" si="69"/>
        <v>2379,</v>
      </c>
      <c r="CT2" s="2147" t="str">
        <f t="shared" ref="CT2" si="70">CONCATENATE(ROUND(CT1,0),",")</f>
        <v>2373,</v>
      </c>
      <c r="CU2" s="2147" t="str">
        <f t="shared" ref="CU2" si="71">CONCATENATE(ROUND(CU1,0),",")</f>
        <v>2366,</v>
      </c>
      <c r="CV2" s="2147" t="str">
        <f t="shared" ref="CV2:CW2" si="72">CONCATENATE(ROUND(CV1,0),",")</f>
        <v>2364,</v>
      </c>
      <c r="CW2" s="2147" t="str">
        <f t="shared" si="72"/>
        <v>2360,</v>
      </c>
      <c r="CX2" s="2147" t="str">
        <f t="shared" ref="CX2" si="73">CONCATENATE(ROUND(CX1,0),",")</f>
        <v>2350,</v>
      </c>
      <c r="CY2" s="2147" t="str">
        <f t="shared" ref="CY2" si="74">CONCATENATE(ROUND(CY1,0),",")</f>
        <v>2346,</v>
      </c>
      <c r="CZ2" s="2147" t="str">
        <f t="shared" ref="CZ2:DA2" si="75">CONCATENATE(ROUND(CZ1,0),",")</f>
        <v>2343,</v>
      </c>
      <c r="DA2" s="2147" t="str">
        <f t="shared" si="75"/>
        <v>2339,</v>
      </c>
      <c r="DB2" s="2147" t="str">
        <f t="shared" ref="DB2" si="76">CONCATENATE(ROUND(DB1,0),",")</f>
        <v>2335,</v>
      </c>
      <c r="DC2" s="2147" t="str">
        <f t="shared" ref="DC2" si="77">CONCATENATE(ROUND(DC1,0),",")</f>
        <v>2346,</v>
      </c>
      <c r="DD2" s="2147" t="str">
        <f t="shared" ref="DD2:DE2" si="78">CONCATENATE(ROUND(DD1,0),",")</f>
        <v>2342,</v>
      </c>
      <c r="DE2" s="2147" t="str">
        <f t="shared" si="78"/>
        <v>2338,</v>
      </c>
      <c r="DF2" s="2147" t="str">
        <f t="shared" ref="DF2" si="79">CONCATENATE(ROUND(DF1,0),",")</f>
        <v>2335,</v>
      </c>
      <c r="DG2" s="2147" t="str">
        <f t="shared" ref="DG2" si="80">CONCATENATE(ROUND(DG1,0),",")</f>
        <v>2332,</v>
      </c>
      <c r="DH2" s="2147" t="str">
        <f t="shared" ref="DH2:DI2" si="81">CONCATENATE(ROUND(DH1,0),",")</f>
        <v>2328,</v>
      </c>
      <c r="DI2" s="2147" t="str">
        <f t="shared" si="81"/>
        <v>2325,</v>
      </c>
      <c r="DJ2" s="2147" t="str">
        <f t="shared" ref="DJ2" si="82">CONCATENATE(ROUND(DJ1,0),",")</f>
        <v>2322,</v>
      </c>
      <c r="DK2" s="2147" t="str">
        <f t="shared" ref="DK2" si="83">CONCATENATE(ROUND(DK1,0),",")</f>
        <v>2318,</v>
      </c>
      <c r="DL2" s="2147" t="str">
        <f t="shared" ref="DL2:DM2" si="84">CONCATENATE(ROUND(DL1,0),",")</f>
        <v>2315,</v>
      </c>
      <c r="DM2" s="2147" t="str">
        <f t="shared" si="84"/>
        <v>2312,</v>
      </c>
      <c r="DN2" s="2147" t="str">
        <f t="shared" ref="DN2" si="85">CONCATENATE(ROUND(DN1,0),",")</f>
        <v>2309,</v>
      </c>
      <c r="DO2" s="2147" t="str">
        <f t="shared" ref="DO2" si="86">CONCATENATE(ROUND(DO1,0),",")</f>
        <v>2306,</v>
      </c>
      <c r="DP2" s="2147" t="str">
        <f t="shared" ref="DP2:DQ2" si="87">CONCATENATE(ROUND(DP1,0),",")</f>
        <v>2303,</v>
      </c>
      <c r="DQ2" s="2147" t="str">
        <f t="shared" si="87"/>
        <v>2300,</v>
      </c>
      <c r="DR2" s="2147" t="str">
        <f t="shared" ref="DR2" si="88">CONCATENATE(ROUND(DR1,0),",")</f>
        <v>2297,</v>
      </c>
      <c r="DS2" s="2147" t="str">
        <f t="shared" ref="DS2" si="89">CONCATENATE(ROUND(DS1,0),",")</f>
        <v>2294,</v>
      </c>
      <c r="DT2" s="2147" t="str">
        <f t="shared" ref="DT2:DU2" si="90">CONCATENATE(ROUND(DT1,0),",")</f>
        <v>2292,</v>
      </c>
      <c r="DU2" s="2147" t="str">
        <f t="shared" si="90"/>
        <v>2289,</v>
      </c>
      <c r="DV2" s="2147" t="str">
        <f t="shared" ref="DV2" si="91">CONCATENATE(ROUND(DV1,0),",")</f>
        <v>2286,</v>
      </c>
      <c r="DW2" s="2147" t="str">
        <f t="shared" ref="DW2" si="92">CONCATENATE(ROUND(DW1,0),",")</f>
        <v>2283,</v>
      </c>
      <c r="DX2" s="2147" t="str">
        <f t="shared" ref="DX2:DY2" si="93">CONCATENATE(ROUND(DX1,0),",")</f>
        <v>2281,</v>
      </c>
      <c r="DY2" s="2147" t="str">
        <f t="shared" si="93"/>
        <v>2278,</v>
      </c>
      <c r="DZ2" s="2147" t="str">
        <f t="shared" ref="DZ2" si="94">CONCATENATE(ROUND(DZ1,0),",")</f>
        <v>2276,</v>
      </c>
      <c r="EA2" s="2147" t="str">
        <f t="shared" ref="EA2" si="95">CONCATENATE(ROUND(EA1,0),",")</f>
        <v>2273,</v>
      </c>
      <c r="EB2" s="2147" t="str">
        <f t="shared" ref="EB2:EC2" si="96">CONCATENATE(ROUND(EB1,0),",")</f>
        <v>2270,</v>
      </c>
      <c r="EC2" s="2147" t="str">
        <f t="shared" si="96"/>
        <v>2268,</v>
      </c>
      <c r="ED2" s="2147" t="str">
        <f t="shared" ref="ED2" si="97">CONCATENATE(ROUND(ED1,0),",")</f>
        <v>2266,</v>
      </c>
      <c r="EE2" s="2147" t="str">
        <f t="shared" ref="EE2" si="98">CONCATENATE(ROUND(EE1,0),",")</f>
        <v>2263,</v>
      </c>
      <c r="EF2" s="2147" t="str">
        <f t="shared" ref="EF2:EG2" si="99">CONCATENATE(ROUND(EF1,0),",")</f>
        <v>2261,</v>
      </c>
      <c r="EG2" s="2147" t="str">
        <f t="shared" si="99"/>
        <v>2258,</v>
      </c>
      <c r="EH2" s="2147" t="str">
        <f t="shared" ref="EH2" si="100">CONCATENATE(ROUND(EH1,0),",")</f>
        <v>2256,</v>
      </c>
      <c r="EI2" s="2147" t="str">
        <f t="shared" ref="EI2" si="101">CONCATENATE(ROUND(EI1,0),",")</f>
        <v>2254,</v>
      </c>
      <c r="EJ2" s="2147" t="str">
        <f t="shared" ref="EJ2:EK2" si="102">CONCATENATE(ROUND(EJ1,0),",")</f>
        <v>2252,</v>
      </c>
      <c r="EK2" s="2147" t="str">
        <f t="shared" si="102"/>
        <v>2250,</v>
      </c>
      <c r="EL2" s="2147" t="str">
        <f t="shared" ref="EL2" si="103">CONCATENATE(ROUND(EL1,0),",")</f>
        <v>2248,</v>
      </c>
      <c r="EM2" s="2147" t="str">
        <f t="shared" ref="EM2" si="104">CONCATENATE(ROUND(EM1,0),",")</f>
        <v>2247,</v>
      </c>
      <c r="EN2" s="2147" t="str">
        <f t="shared" ref="EN2:EO2" si="105">CONCATENATE(ROUND(EN1,0),",")</f>
        <v>2245,</v>
      </c>
      <c r="EO2" s="2147" t="str">
        <f t="shared" si="105"/>
        <v>2243,</v>
      </c>
      <c r="EP2" s="2147" t="str">
        <f t="shared" ref="EP2" si="106">CONCATENATE(ROUND(EP1,0),",")</f>
        <v>2241,</v>
      </c>
      <c r="EQ2" s="2147" t="str">
        <f t="shared" ref="EQ2" si="107">CONCATENATE(ROUND(EQ1,0),",")</f>
        <v>2240,</v>
      </c>
      <c r="ER2" s="2147" t="str">
        <f t="shared" ref="ER2:ES2" si="108">CONCATENATE(ROUND(ER1,0),",")</f>
        <v>2238,</v>
      </c>
      <c r="ES2" s="2147" t="str">
        <f t="shared" si="108"/>
        <v>2236,</v>
      </c>
      <c r="ET2" s="2147" t="str">
        <f t="shared" ref="ET2" si="109">CONCATENATE(ROUND(ET1,0),",")</f>
        <v>2235,</v>
      </c>
      <c r="EU2" s="2147" t="str">
        <f t="shared" ref="EU2" si="110">CONCATENATE(ROUND(EU1,0),",")</f>
        <v>2233,</v>
      </c>
      <c r="EV2" s="2147" t="str">
        <f t="shared" ref="EV2:EW2" si="111">CONCATENATE(ROUND(EV1,0),",")</f>
        <v>2232,</v>
      </c>
      <c r="EW2" s="2147" t="str">
        <f t="shared" si="111"/>
        <v>2230,</v>
      </c>
      <c r="EX2" s="2147" t="str">
        <f t="shared" ref="EX2" si="112">CONCATENATE(ROUND(EX1,0),",")</f>
        <v>2229,</v>
      </c>
      <c r="EY2" s="2147" t="str">
        <f t="shared" ref="EY2" si="113">CONCATENATE(ROUND(EY1,0),",")</f>
        <v>2227,</v>
      </c>
      <c r="EZ2" s="2147" t="str">
        <f t="shared" ref="EZ2:FA2" si="114">CONCATENATE(ROUND(EZ1,0),",")</f>
        <v>2226,</v>
      </c>
      <c r="FA2" s="2147" t="str">
        <f t="shared" si="114"/>
        <v>2224,</v>
      </c>
      <c r="FB2" s="2147" t="str">
        <f t="shared" ref="FB2" si="115">CONCATENATE(ROUND(FB1,0),",")</f>
        <v>2223,</v>
      </c>
      <c r="FC2" s="2147" t="str">
        <f t="shared" ref="FC2" si="116">CONCATENATE(ROUND(FC1,0),",")</f>
        <v>2221,</v>
      </c>
      <c r="FD2" s="2147" t="str">
        <f t="shared" ref="FD2:FE2" si="117">CONCATENATE(ROUND(FD1,0),",")</f>
        <v>2233,</v>
      </c>
      <c r="FE2" s="2147" t="str">
        <f t="shared" si="117"/>
        <v>2231,</v>
      </c>
      <c r="FF2" s="2147" t="str">
        <f t="shared" ref="FF2" si="118">CONCATENATE(ROUND(FF1,0),",")</f>
        <v>2229,</v>
      </c>
      <c r="FG2" s="2147" t="str">
        <f t="shared" ref="FG2" si="119">CONCATENATE(ROUND(FG1,0),",")</f>
        <v>2228,</v>
      </c>
      <c r="FH2" s="2147" t="str">
        <f t="shared" ref="FH2:FI2" si="120">CONCATENATE(ROUND(FH1,0),",")</f>
        <v>2226,</v>
      </c>
      <c r="FI2" s="2147" t="str">
        <f t="shared" si="120"/>
        <v>2225,</v>
      </c>
      <c r="FJ2" s="2147" t="str">
        <f t="shared" ref="FJ2" si="121">CONCATENATE(ROUND(FJ1,0),",")</f>
        <v>2224,</v>
      </c>
      <c r="FK2" s="2147" t="str">
        <f t="shared" ref="FK2" si="122">CONCATENATE(ROUND(FK1,0),",")</f>
        <v>2222,</v>
      </c>
      <c r="FL2" s="2147" t="str">
        <f t="shared" ref="FL2:FM2" si="123">CONCATENATE(ROUND(FL1,0),",")</f>
        <v>2221,</v>
      </c>
      <c r="FM2" s="2147" t="str">
        <f t="shared" si="123"/>
        <v>2220,</v>
      </c>
      <c r="FN2" s="2147" t="str">
        <f t="shared" ref="FN2" si="124">CONCATENATE(ROUND(FN1,0),",")</f>
        <v>2219,</v>
      </c>
      <c r="FO2" s="2147" t="str">
        <f t="shared" ref="FO2" si="125">CONCATENATE(ROUND(FO1,0),",")</f>
        <v>2217,</v>
      </c>
      <c r="FP2" s="2147" t="str">
        <f t="shared" ref="FP2:FQ2" si="126">CONCATENATE(ROUND(FP1,0),",")</f>
        <v>2216,</v>
      </c>
      <c r="FQ2" s="2147" t="str">
        <f t="shared" si="126"/>
        <v>2215,</v>
      </c>
      <c r="FR2" s="2147" t="str">
        <f t="shared" ref="FR2" si="127">CONCATENATE(ROUND(FR1,0),",")</f>
        <v>2214,</v>
      </c>
      <c r="FS2" s="2147" t="str">
        <f t="shared" ref="FS2" si="128">CONCATENATE(ROUND(FS1,0),",")</f>
        <v>2213,</v>
      </c>
      <c r="FT2" s="2147" t="str">
        <f t="shared" ref="FT2:FU2" si="129">CONCATENATE(ROUND(FT1,0),",")</f>
        <v>2211,</v>
      </c>
      <c r="FU2" s="2147" t="str">
        <f t="shared" si="129"/>
        <v>2210,</v>
      </c>
      <c r="FV2" s="2147" t="str">
        <f t="shared" ref="FV2" si="130">CONCATENATE(ROUND(FV1,0),",")</f>
        <v>2209,</v>
      </c>
      <c r="FW2" s="2147" t="str">
        <f t="shared" ref="FW2" si="131">CONCATENATE(ROUND(FW1,0),",")</f>
        <v>2208,</v>
      </c>
      <c r="FX2" s="2147" t="str">
        <f t="shared" ref="FX2:FY2" si="132">CONCATENATE(ROUND(FX1,0),",")</f>
        <v>2207,</v>
      </c>
      <c r="FY2" s="2147" t="str">
        <f t="shared" si="132"/>
        <v>2206,</v>
      </c>
      <c r="FZ2" s="2147" t="str">
        <f t="shared" ref="FZ2" si="133">CONCATENATE(ROUND(FZ1,0),",")</f>
        <v>2205,</v>
      </c>
      <c r="GA2" s="2147" t="str">
        <f t="shared" ref="GA2" si="134">CONCATENATE(ROUND(GA1,0),",")</f>
        <v>2204,</v>
      </c>
      <c r="GB2" s="2147" t="str">
        <f t="shared" ref="GB2:GC2" si="135">CONCATENATE(ROUND(GB1,0),",")</f>
        <v>2203,</v>
      </c>
      <c r="GC2" s="2147" t="str">
        <f t="shared" si="135"/>
        <v>2202,</v>
      </c>
      <c r="GD2" s="2147" t="str">
        <f t="shared" ref="GD2" si="136">CONCATENATE(ROUND(GD1,0),",")</f>
        <v>2201,</v>
      </c>
      <c r="GE2" s="2147" t="str">
        <f t="shared" ref="GE2" si="137">CONCATENATE(ROUND(GE1,0),",")</f>
        <v>2200,</v>
      </c>
      <c r="GF2" s="2147" t="str">
        <f t="shared" ref="GF2:GG2" si="138">CONCATENATE(ROUND(GF1,0),",")</f>
        <v>2199,</v>
      </c>
      <c r="GG2" s="2147" t="str">
        <f t="shared" si="138"/>
        <v>2198,</v>
      </c>
      <c r="GH2" s="2147" t="str">
        <f t="shared" ref="GH2" si="139">CONCATENATE(ROUND(GH1,0),",")</f>
        <v>2197,</v>
      </c>
      <c r="GI2" s="2147" t="str">
        <f t="shared" ref="GI2" si="140">CONCATENATE(ROUND(GI1,0),",")</f>
        <v>2196,</v>
      </c>
      <c r="GJ2" s="2147" t="str">
        <f t="shared" ref="GJ2:GK2" si="141">CONCATENATE(ROUND(GJ1,0),",")</f>
        <v>2195,</v>
      </c>
      <c r="GK2" s="2147" t="str">
        <f t="shared" si="141"/>
        <v>2194,</v>
      </c>
      <c r="GL2" s="2147" t="str">
        <f t="shared" ref="GL2" si="142">CONCATENATE(ROUND(GL1,0),",")</f>
        <v>2193,</v>
      </c>
      <c r="GM2" s="2147" t="str">
        <f t="shared" ref="GM2" si="143">CONCATENATE(ROUND(GM1,0),",")</f>
        <v>2192,</v>
      </c>
      <c r="GN2" s="2147" t="str">
        <f t="shared" ref="GN2:GO2" si="144">CONCATENATE(ROUND(GN1,0),",")</f>
        <v>2191,</v>
      </c>
      <c r="GO2" s="2147" t="str">
        <f t="shared" si="144"/>
        <v>2190,</v>
      </c>
      <c r="GP2" s="2147" t="str">
        <f t="shared" ref="GP2" si="145">CONCATENATE(ROUND(GP1,0),",")</f>
        <v>2191,</v>
      </c>
      <c r="GQ2" s="2147" t="str">
        <f t="shared" ref="GQ2" si="146">CONCATENATE(ROUND(GQ1,0),",")</f>
        <v>2190,</v>
      </c>
      <c r="GR2" s="2147" t="str">
        <f t="shared" ref="GR2:GS2" si="147">CONCATENATE(ROUND(GR1,0),",")</f>
        <v>2189,</v>
      </c>
      <c r="GS2" s="2147" t="str">
        <f t="shared" si="147"/>
        <v>2188,</v>
      </c>
      <c r="GT2" s="2147" t="str">
        <f t="shared" ref="GT2" si="148">CONCATENATE(ROUND(GT1,0),",")</f>
        <v>2187,</v>
      </c>
      <c r="GU2" s="2147" t="str">
        <f t="shared" ref="GU2" si="149">CONCATENATE(ROUND(GU1,0),",")</f>
        <v>2186,</v>
      </c>
      <c r="GV2" s="2147" t="str">
        <f t="shared" ref="GV2:GW2" si="150">CONCATENATE(ROUND(GV1,0),",")</f>
        <v>2035,</v>
      </c>
      <c r="GW2" s="2147" t="str">
        <f t="shared" si="150"/>
        <v>2035,</v>
      </c>
      <c r="GX2" s="2147" t="str">
        <f t="shared" ref="GX2" si="151">CONCATENATE(ROUND(GX1,0),",")</f>
        <v>2035,</v>
      </c>
      <c r="GY2" s="2147" t="str">
        <f t="shared" ref="GY2" si="152">CONCATENATE(ROUND(GY1,0),",")</f>
        <v>2035,</v>
      </c>
      <c r="GZ2" s="2147" t="str">
        <f t="shared" ref="GZ2:HA2" si="153">CONCATENATE(ROUND(GZ1,0),",")</f>
        <v>2035,</v>
      </c>
      <c r="HA2" s="2147" t="str">
        <f t="shared" si="153"/>
        <v>2035,</v>
      </c>
      <c r="HB2" s="2147" t="str">
        <f t="shared" ref="HB2" si="154">CONCATENATE(ROUND(HB1,0),",")</f>
        <v>2035,</v>
      </c>
      <c r="HC2" s="2147" t="str">
        <f t="shared" ref="HC2" si="155">CONCATENATE(ROUND(HC1,0),",")</f>
        <v>2035,</v>
      </c>
      <c r="HD2" s="2147" t="str">
        <f t="shared" ref="HD2:HE2" si="156">CONCATENATE(ROUND(HD1,0),",")</f>
        <v>2035,</v>
      </c>
      <c r="HE2" s="2147" t="str">
        <f t="shared" si="156"/>
        <v>2048,</v>
      </c>
      <c r="HF2" s="2147" t="str">
        <f t="shared" ref="HF2" si="157">CONCATENATE(ROUND(HF1,0),",")</f>
        <v>2048,</v>
      </c>
      <c r="HG2" s="2147" t="str">
        <f t="shared" ref="HG2" si="158">CONCATENATE(ROUND(HG1,0),",")</f>
        <v>2048,</v>
      </c>
      <c r="HH2" s="2147" t="str">
        <f t="shared" ref="HH2:HI2" si="159">CONCATENATE(ROUND(HH1,0),",")</f>
        <v>2048,</v>
      </c>
      <c r="HI2" s="2147" t="str">
        <f t="shared" si="159"/>
        <v>2048,</v>
      </c>
      <c r="HJ2" s="2147" t="str">
        <f t="shared" ref="HJ2" si="160">CONCATENATE(ROUND(HJ1,0),",")</f>
        <v>2048,</v>
      </c>
      <c r="HK2" s="2147" t="str">
        <f t="shared" ref="HK2" si="161">CONCATENATE(ROUND(HK1,0),",")</f>
        <v>2048,</v>
      </c>
      <c r="HL2" s="2147" t="str">
        <f t="shared" ref="HL2:HM2" si="162">CONCATENATE(ROUND(HL1,0),",")</f>
        <v>2048,</v>
      </c>
      <c r="HM2" s="2147" t="str">
        <f t="shared" si="162"/>
        <v>2048,</v>
      </c>
      <c r="HN2" s="2147" t="str">
        <f t="shared" ref="HN2" si="163">CONCATENATE(ROUND(HN1,0),",")</f>
        <v>2048,</v>
      </c>
      <c r="HO2" s="2147" t="str">
        <f t="shared" ref="HO2" si="164">CONCATENATE(ROUND(HO1,0),",")</f>
        <v>2049,</v>
      </c>
      <c r="HP2" s="2147" t="str">
        <f t="shared" ref="HP2:HQ2" si="165">CONCATENATE(ROUND(HP1,0),",")</f>
        <v>2049,</v>
      </c>
      <c r="HQ2" s="2147" t="str">
        <f t="shared" si="165"/>
        <v>2049,</v>
      </c>
      <c r="HR2" s="2147" t="str">
        <f t="shared" ref="HR2" si="166">CONCATENATE(ROUND(HR1,0),",")</f>
        <v>2049,</v>
      </c>
      <c r="HS2" s="2147" t="str">
        <f t="shared" ref="HS2" si="167">CONCATENATE(ROUND(HS1,0),",")</f>
        <v>2049,</v>
      </c>
      <c r="HT2" s="2147" t="str">
        <f t="shared" ref="HT2:HU2" si="168">CONCATENATE(ROUND(HT1,0),",")</f>
        <v>2049,</v>
      </c>
      <c r="HU2" s="2147" t="str">
        <f t="shared" si="168"/>
        <v>2049,</v>
      </c>
      <c r="HV2" s="2147" t="str">
        <f t="shared" ref="HV2" si="169">CONCATENATE(ROUND(HV1,0),",")</f>
        <v>2047,</v>
      </c>
      <c r="HW2" s="2147" t="str">
        <f t="shared" ref="HW2" si="170">CONCATENATE(ROUND(HW1,0),",")</f>
        <v>2047,</v>
      </c>
      <c r="HX2" s="2147" t="str">
        <f t="shared" ref="HX2:HY2" si="171">CONCATENATE(ROUND(HX1,0),",")</f>
        <v>2047,</v>
      </c>
      <c r="HY2" s="2147" t="str">
        <f t="shared" si="171"/>
        <v>2047,</v>
      </c>
      <c r="HZ2" s="2147" t="str">
        <f t="shared" ref="HZ2" si="172">CONCATENATE(ROUND(HZ1,0),",")</f>
        <v>2047,</v>
      </c>
      <c r="IA2" s="2147" t="str">
        <f t="shared" ref="IA2" si="173">CONCATENATE(ROUND(IA1,0),",")</f>
        <v>2047,</v>
      </c>
      <c r="IB2" s="2147" t="str">
        <f t="shared" ref="IB2:IC2" si="174">CONCATENATE(ROUND(IB1,0),",")</f>
        <v>2047,</v>
      </c>
      <c r="IC2" s="2147" t="str">
        <f t="shared" si="174"/>
        <v>2047,</v>
      </c>
      <c r="ID2" s="2147" t="str">
        <f t="shared" ref="ID2" si="175">CONCATENATE(ROUND(ID1,0),",")</f>
        <v>2047,</v>
      </c>
      <c r="IE2" s="2147" t="str">
        <f t="shared" ref="IE2" si="176">CONCATENATE(ROUND(IE1,0),",")</f>
        <v>2047,</v>
      </c>
      <c r="IF2" s="2147" t="str">
        <f t="shared" ref="IF2:IG2" si="177">CONCATENATE(ROUND(IF1,0),",")</f>
        <v>2047,</v>
      </c>
      <c r="IG2" s="2147" t="str">
        <f t="shared" si="177"/>
        <v>2047,</v>
      </c>
      <c r="IH2" s="2147" t="str">
        <f t="shared" ref="IH2" si="178">CONCATENATE(ROUND(IH1,0),",")</f>
        <v>2047,</v>
      </c>
      <c r="II2" s="2147" t="str">
        <f t="shared" ref="II2" si="179">CONCATENATE(ROUND(II1,0),",")</f>
        <v>2047,</v>
      </c>
      <c r="IJ2" s="2147" t="str">
        <f t="shared" ref="IJ2:IK2" si="180">CONCATENATE(ROUND(IJ1,0),",")</f>
        <v>2047,</v>
      </c>
      <c r="IK2" s="2147" t="str">
        <f t="shared" si="180"/>
        <v>2047,</v>
      </c>
      <c r="IL2" s="2147" t="str">
        <f t="shared" ref="IL2" si="181">CONCATENATE(ROUND(IL1,0),",")</f>
        <v>2047,</v>
      </c>
      <c r="IM2" s="2147" t="str">
        <f t="shared" ref="IM2" si="182">CONCATENATE(ROUND(IM1,0),",")</f>
        <v>2047,</v>
      </c>
      <c r="IN2" s="2147" t="str">
        <f t="shared" ref="IN2:IO2" si="183">CONCATENATE(ROUND(IN1,0),",")</f>
        <v>2047,</v>
      </c>
      <c r="IO2" s="2147" t="str">
        <f t="shared" si="183"/>
        <v>2047,</v>
      </c>
      <c r="IP2" s="2147" t="str">
        <f t="shared" ref="IP2" si="184">CONCATENATE(ROUND(IP1,0),",")</f>
        <v>2048,</v>
      </c>
      <c r="IQ2" s="2147" t="str">
        <f t="shared" ref="IQ2" si="185">CONCATENATE(ROUND(IQ1,0),",")</f>
        <v>2048,</v>
      </c>
      <c r="IR2" s="2147" t="str">
        <f t="shared" ref="IR2:IS2" si="186">CONCATENATE(ROUND(IR1,0),",")</f>
        <v>2048,</v>
      </c>
      <c r="IS2" s="2147" t="str">
        <f t="shared" si="186"/>
        <v>2048,</v>
      </c>
      <c r="IT2" s="2147" t="str">
        <f t="shared" ref="IT2" si="187">CONCATENATE(ROUND(IT1,0),",")</f>
        <v>2048,</v>
      </c>
      <c r="IU2" s="2147" t="str">
        <f t="shared" ref="IU2" si="188">CONCATENATE(ROUND(IU1,0),",")</f>
        <v>2048,</v>
      </c>
      <c r="IV2" s="2147" t="str">
        <f t="shared" ref="IV2:IW2" si="189">CONCATENATE(ROUND(IV1,0),",")</f>
        <v>2048,</v>
      </c>
      <c r="IW2" s="2147" t="str">
        <f t="shared" si="189"/>
        <v>2048,</v>
      </c>
      <c r="IX2" s="2147" t="str">
        <f t="shared" ref="IX2" si="190">CONCATENATE(ROUND(IX1,0),",")</f>
        <v>2048,</v>
      </c>
      <c r="IY2" s="2147" t="str">
        <f t="shared" ref="IY2" si="191">CONCATENATE(ROUND(IY1,0),",")</f>
        <v>2048,</v>
      </c>
      <c r="IZ2" s="2147" t="str">
        <f t="shared" ref="IZ2:JA2" si="192">CONCATENATE(ROUND(IZ1,0),",")</f>
        <v>2048,</v>
      </c>
      <c r="JA2" s="2147" t="str">
        <f t="shared" si="192"/>
        <v>2049,</v>
      </c>
      <c r="JB2" s="2147" t="str">
        <f t="shared" ref="JB2" si="193">CONCATENATE(ROUND(JB1,0),",")</f>
        <v>2049,</v>
      </c>
      <c r="JC2" s="2147" t="str">
        <f t="shared" ref="JC2" si="194">CONCATENATE(ROUND(JC1,0),",")</f>
        <v>2049,</v>
      </c>
      <c r="JD2" s="2147" t="str">
        <f t="shared" ref="JD2:JE2" si="195">CONCATENATE(ROUND(JD1,0),",")</f>
        <v>2049,</v>
      </c>
      <c r="JE2" s="2147" t="str">
        <f t="shared" si="195"/>
        <v>2049,</v>
      </c>
      <c r="JF2" s="2147" t="str">
        <f t="shared" ref="JF2" si="196">CONCATENATE(ROUND(JF1,0),",")</f>
        <v>2049,</v>
      </c>
      <c r="JG2" s="2147" t="str">
        <f t="shared" ref="JG2" si="197">CONCATENATE(ROUND(JG1,0),",")</f>
        <v>2049,</v>
      </c>
      <c r="JH2" s="2147" t="str">
        <f t="shared" ref="JH2:JI2" si="198">CONCATENATE(ROUND(JH1,0),",")</f>
        <v>2050,</v>
      </c>
      <c r="JI2" s="2147" t="str">
        <f t="shared" si="198"/>
        <v>2050,</v>
      </c>
      <c r="JJ2" s="2147" t="str">
        <f t="shared" ref="JJ2" si="199">CONCATENATE(ROUND(JJ1,0),",")</f>
        <v>2050,</v>
      </c>
      <c r="JK2" s="2147" t="str">
        <f t="shared" ref="JK2" si="200">CONCATENATE(ROUND(JK1,0),",")</f>
        <v>2050,</v>
      </c>
      <c r="JL2" s="2147" t="str">
        <f t="shared" ref="JL2:JM2" si="201">CONCATENATE(ROUND(JL1,0),",")</f>
        <v>2050,</v>
      </c>
      <c r="JM2" s="2147" t="str">
        <f t="shared" si="201"/>
        <v>2050,</v>
      </c>
      <c r="JN2" s="2147" t="str">
        <f t="shared" ref="JN2" si="202">CONCATENATE(ROUND(JN1,0),",")</f>
        <v>2051,</v>
      </c>
      <c r="JO2" s="2147" t="str">
        <f t="shared" ref="JO2" si="203">CONCATENATE(ROUND(JO1,0),",")</f>
        <v>2051,</v>
      </c>
      <c r="JP2" s="2147" t="str">
        <f t="shared" ref="JP2:JQ2" si="204">CONCATENATE(ROUND(JP1,0),",")</f>
        <v>2051,</v>
      </c>
      <c r="JQ2" s="2147" t="str">
        <f t="shared" si="204"/>
        <v>2051,</v>
      </c>
      <c r="JR2" s="2147" t="str">
        <f t="shared" ref="JR2" si="205">CONCATENATE(ROUND(JR1,0),",")</f>
        <v>2051,</v>
      </c>
      <c r="JS2" s="2147" t="str">
        <f t="shared" ref="JS2" si="206">CONCATENATE(ROUND(JS1,0),",")</f>
        <v>2052,</v>
      </c>
      <c r="JT2" s="2147" t="str">
        <f t="shared" ref="JT2:JU2" si="207">CONCATENATE(ROUND(JT1,0),",")</f>
        <v>2052,</v>
      </c>
      <c r="JU2" s="2147" t="str">
        <f t="shared" si="207"/>
        <v>2052,</v>
      </c>
      <c r="JV2" s="2147" t="str">
        <f t="shared" ref="JV2" si="208">CONCATENATE(ROUND(JV1,0),",")</f>
        <v>2052,</v>
      </c>
      <c r="JW2" s="2147" t="str">
        <f t="shared" ref="JW2" si="209">CONCATENATE(ROUND(JW1,0),",")</f>
        <v>2053,</v>
      </c>
      <c r="JX2" s="2147" t="str">
        <f t="shared" ref="JX2:JY2" si="210">CONCATENATE(ROUND(JX1,0),",")</f>
        <v>2053,</v>
      </c>
      <c r="JY2" s="2147" t="str">
        <f t="shared" si="210"/>
        <v>2053,</v>
      </c>
      <c r="JZ2" s="2147" t="str">
        <f t="shared" ref="JZ2" si="211">CONCATENATE(ROUND(JZ1,0),",")</f>
        <v>2053,</v>
      </c>
      <c r="KA2" s="2147" t="str">
        <f t="shared" ref="KA2" si="212">CONCATENATE(ROUND(KA1,0),",")</f>
        <v>2054,</v>
      </c>
      <c r="KB2" s="2147" t="str">
        <f t="shared" ref="KB2:KC2" si="213">CONCATENATE(ROUND(KB1,0),",")</f>
        <v>2054,</v>
      </c>
      <c r="KC2" s="2147" t="str">
        <f t="shared" si="213"/>
        <v>2054,</v>
      </c>
      <c r="KD2" s="2147" t="str">
        <f t="shared" ref="KD2" si="214">CONCATENATE(ROUND(KD1,0),",")</f>
        <v>2054,</v>
      </c>
      <c r="KE2" s="2147" t="str">
        <f t="shared" ref="KE2" si="215">CONCATENATE(ROUND(KE1,0),",")</f>
        <v>2055,</v>
      </c>
      <c r="KF2" s="2147" t="str">
        <f t="shared" ref="KF2:KG2" si="216">CONCATENATE(ROUND(KF1,0),",")</f>
        <v>2055,</v>
      </c>
      <c r="KG2" s="2147" t="str">
        <f t="shared" si="216"/>
        <v>2055,</v>
      </c>
      <c r="KH2" s="2147" t="str">
        <f t="shared" ref="KH2" si="217">CONCATENATE(ROUND(KH1,0),",")</f>
        <v>2055,</v>
      </c>
      <c r="KI2" s="2147" t="str">
        <f t="shared" ref="KI2" si="218">CONCATENATE(ROUND(KI1,0),",")</f>
        <v>2056,</v>
      </c>
      <c r="KJ2" s="2147" t="str">
        <f t="shared" ref="KJ2:KK2" si="219">CONCATENATE(ROUND(KJ1,0),",")</f>
        <v>2057,</v>
      </c>
      <c r="KK2" s="2147" t="str">
        <f t="shared" si="219"/>
        <v>2057,</v>
      </c>
      <c r="KL2" s="2147" t="str">
        <f t="shared" ref="KL2" si="220">CONCATENATE(ROUND(KL1,0),",")</f>
        <v>2057,</v>
      </c>
      <c r="KM2" s="2147" t="str">
        <f t="shared" ref="KM2" si="221">CONCATENATE(ROUND(KM1,0),",")</f>
        <v>2057,</v>
      </c>
      <c r="KN2" s="2147" t="str">
        <f t="shared" ref="KN2:KO2" si="222">CONCATENATE(ROUND(KN1,0),",")</f>
        <v>2058,</v>
      </c>
      <c r="KO2" s="2147" t="str">
        <f t="shared" si="222"/>
        <v>2058,</v>
      </c>
      <c r="KP2" s="2147" t="str">
        <f t="shared" ref="KP2" si="223">CONCATENATE(ROUND(KP1,0),",")</f>
        <v>2071,</v>
      </c>
      <c r="KQ2" s="2147" t="str">
        <f t="shared" ref="KQ2" si="224">CONCATENATE(ROUND(KQ1,0),",")</f>
        <v>2071,</v>
      </c>
      <c r="KR2" s="2147" t="str">
        <f t="shared" ref="KR2:KS2" si="225">CONCATENATE(ROUND(KR1,0),",")</f>
        <v>2071,</v>
      </c>
      <c r="KS2" s="2147" t="str">
        <f t="shared" si="225"/>
        <v>2071,</v>
      </c>
      <c r="KT2" s="2147" t="str">
        <f t="shared" ref="KT2" si="226">CONCATENATE(ROUND(KT1,0),",")</f>
        <v>2072,</v>
      </c>
      <c r="KU2" s="2147" t="str">
        <f t="shared" ref="KU2" si="227">CONCATENATE(ROUND(KU1,0),",")</f>
        <v>2072,</v>
      </c>
      <c r="KV2" s="2147" t="str">
        <f t="shared" ref="KV2:KW2" si="228">CONCATENATE(ROUND(KV1,0),",")</f>
        <v>2072,</v>
      </c>
      <c r="KW2" s="2147" t="str">
        <f t="shared" si="228"/>
        <v>2073,</v>
      </c>
      <c r="KX2" s="2147" t="str">
        <f t="shared" ref="KX2" si="229">CONCATENATE(ROUND(KX1,0),",")</f>
        <v>2073,</v>
      </c>
      <c r="KY2" s="2147" t="str">
        <f t="shared" ref="KY2" si="230">CONCATENATE(ROUND(KY1,0),",")</f>
        <v>2073,</v>
      </c>
      <c r="KZ2" s="2147" t="str">
        <f t="shared" ref="KZ2:LA2" si="231">CONCATENATE(ROUND(KZ1,0),",")</f>
        <v>2074,</v>
      </c>
      <c r="LA2" s="2147" t="str">
        <f t="shared" si="231"/>
        <v>2074,</v>
      </c>
      <c r="LB2" s="2147" t="str">
        <f t="shared" ref="LB2" si="232">CONCATENATE(ROUND(LB1,0),",")</f>
        <v>2074,</v>
      </c>
      <c r="LC2" s="2147" t="str">
        <f t="shared" ref="LC2" si="233">CONCATENATE(ROUND(LC1,0),",")</f>
        <v>2075,</v>
      </c>
      <c r="LD2" s="2147" t="str">
        <f t="shared" ref="LD2:LE2" si="234">CONCATENATE(ROUND(LD1,0),",")</f>
        <v>2075,</v>
      </c>
      <c r="LE2" s="2147" t="str">
        <f t="shared" si="234"/>
        <v>2075,</v>
      </c>
      <c r="LF2" s="2147" t="str">
        <f t="shared" ref="LF2" si="235">CONCATENATE(ROUND(LF1,0),",")</f>
        <v>2076,</v>
      </c>
      <c r="LG2" s="2147" t="str">
        <f t="shared" ref="LG2" si="236">CONCATENATE(ROUND(LG1,0),",")</f>
        <v>2076,</v>
      </c>
      <c r="LH2" s="2147" t="str">
        <f t="shared" ref="LH2:LI2" si="237">CONCATENATE(ROUND(LH1,0),",")</f>
        <v>2076,</v>
      </c>
      <c r="LI2" s="2147" t="str">
        <f t="shared" si="237"/>
        <v>2077,</v>
      </c>
      <c r="LJ2" s="2147" t="str">
        <f t="shared" ref="LJ2" si="238">CONCATENATE(ROUND(LJ1,0),",")</f>
        <v>2077,</v>
      </c>
      <c r="LK2" s="2147" t="str">
        <f t="shared" ref="LK2" si="239">CONCATENATE(ROUND(LK1,0),",")</f>
        <v>2077,</v>
      </c>
      <c r="LL2" s="2147" t="str">
        <f t="shared" ref="LL2:LM2" si="240">CONCATENATE(ROUND(LL1,0),",")</f>
        <v>2078,</v>
      </c>
      <c r="LM2" s="2147" t="str">
        <f t="shared" si="240"/>
        <v>2078,</v>
      </c>
      <c r="LN2" s="2147" t="str">
        <f t="shared" ref="LN2" si="241">CONCATENATE(ROUND(LN1,0),",")</f>
        <v>2078,</v>
      </c>
      <c r="LO2" s="2147" t="str">
        <f t="shared" ref="LO2" si="242">CONCATENATE(ROUND(LO1,0),",")</f>
        <v>2079,</v>
      </c>
      <c r="LP2" s="2147" t="str">
        <f t="shared" ref="LP2:LQ2" si="243">CONCATENATE(ROUND(LP1,0),",")</f>
        <v>2079,</v>
      </c>
      <c r="LQ2" s="2147" t="str">
        <f t="shared" si="243"/>
        <v>2079,</v>
      </c>
      <c r="LR2" s="2147" t="str">
        <f t="shared" ref="LR2" si="244">CONCATENATE(ROUND(LR1,0),",")</f>
        <v>2080,</v>
      </c>
      <c r="LS2" s="2147" t="str">
        <f t="shared" ref="LS2" si="245">CONCATENATE(ROUND(LS1,0),",")</f>
        <v>2080,</v>
      </c>
      <c r="LT2" s="2147" t="str">
        <f t="shared" ref="LT2:LU2" si="246">CONCATENATE(ROUND(LT1,0),",")</f>
        <v>2081,</v>
      </c>
      <c r="LU2" s="2147" t="str">
        <f t="shared" si="246"/>
        <v>2081,</v>
      </c>
      <c r="LV2" s="2147" t="str">
        <f t="shared" ref="LV2" si="247">CONCATENATE(ROUND(LV1,0),",")</f>
        <v>2081,</v>
      </c>
      <c r="LW2" s="2147" t="str">
        <f t="shared" ref="LW2" si="248">CONCATENATE(ROUND(LW1,0),",")</f>
        <v>2082,</v>
      </c>
      <c r="LX2" s="2147" t="str">
        <f t="shared" ref="LX2:LY2" si="249">CONCATENATE(ROUND(LX1,0),",")</f>
        <v>2082,</v>
      </c>
      <c r="LY2" s="2147" t="str">
        <f t="shared" si="249"/>
        <v>2082,</v>
      </c>
      <c r="LZ2" s="2147" t="str">
        <f t="shared" ref="LZ2" si="250">CONCATENATE(ROUND(LZ1,0),",")</f>
        <v>2083,</v>
      </c>
      <c r="MA2" s="2147" t="str">
        <f t="shared" ref="MA2" si="251">CONCATENATE(ROUND(MA1,0),",")</f>
        <v>2083,</v>
      </c>
      <c r="MB2" s="2147" t="str">
        <f t="shared" ref="MB2:MC2" si="252">CONCATENATE(ROUND(MB1,0),",")</f>
        <v>2084,</v>
      </c>
      <c r="MC2" s="2147" t="str">
        <f t="shared" si="252"/>
        <v>2084,</v>
      </c>
      <c r="MD2" s="2147" t="str">
        <f t="shared" ref="MD2" si="253">CONCATENATE(ROUND(MD1,0),",")</f>
        <v>2084,</v>
      </c>
      <c r="ME2" s="2147" t="str">
        <f t="shared" ref="ME2" si="254">CONCATENATE(ROUND(ME1,0),",")</f>
        <v>2085,</v>
      </c>
      <c r="MF2" s="2147" t="str">
        <f t="shared" ref="MF2:MG2" si="255">CONCATENATE(ROUND(MF1,0),",")</f>
        <v>2085,</v>
      </c>
      <c r="MG2" s="2147" t="str">
        <f t="shared" si="255"/>
        <v>2086,</v>
      </c>
      <c r="MH2" s="2147" t="str">
        <f t="shared" ref="MH2" si="256">CONCATENATE(ROUND(MH1,0),",")</f>
        <v>2086,</v>
      </c>
      <c r="MI2" s="2147" t="str">
        <f t="shared" ref="MI2" si="257">CONCATENATE(ROUND(MI1,0),",")</f>
        <v>2087,</v>
      </c>
      <c r="MJ2" s="2147" t="str">
        <f t="shared" ref="MJ2:MK2" si="258">CONCATENATE(ROUND(MJ1,0),",")</f>
        <v>2087,</v>
      </c>
      <c r="MK2" s="2147" t="str">
        <f t="shared" si="258"/>
        <v>2087,</v>
      </c>
      <c r="ML2" s="2147" t="str">
        <f t="shared" ref="ML2" si="259">CONCATENATE(ROUND(ML1,0),",")</f>
        <v>2088,</v>
      </c>
      <c r="MM2" s="2147" t="str">
        <f t="shared" ref="MM2" si="260">CONCATENATE(ROUND(MM1,0),",")</f>
        <v>2088,</v>
      </c>
      <c r="MN2" s="2147" t="str">
        <f t="shared" ref="MN2:MO2" si="261">CONCATENATE(ROUND(MN1,0),",")</f>
        <v>2089,</v>
      </c>
      <c r="MO2" s="2147" t="str">
        <f t="shared" si="261"/>
        <v>2089,</v>
      </c>
      <c r="MP2" s="2147" t="str">
        <f t="shared" ref="MP2" si="262">CONCATENATE(ROUND(MP1,0),",")</f>
        <v>2090,</v>
      </c>
      <c r="MQ2" s="2147" t="str">
        <f t="shared" ref="MQ2" si="263">CONCATENATE(ROUND(MQ1,0),",")</f>
        <v>2090,</v>
      </c>
      <c r="MR2" s="2147" t="str">
        <f t="shared" ref="MR2:MS2" si="264">CONCATENATE(ROUND(MR1,0),",")</f>
        <v>2090,</v>
      </c>
      <c r="MS2" s="2147" t="str">
        <f t="shared" si="264"/>
        <v>2091,</v>
      </c>
      <c r="MT2" s="2147" t="str">
        <f t="shared" ref="MT2" si="265">CONCATENATE(ROUND(MT1,0),",")</f>
        <v>2091,</v>
      </c>
      <c r="MU2" s="2147" t="str">
        <f t="shared" ref="MU2" si="266">CONCATENATE(ROUND(MU1,0),",")</f>
        <v>2092,</v>
      </c>
      <c r="MV2" s="2147" t="str">
        <f t="shared" ref="MV2:MW2" si="267">CONCATENATE(ROUND(MV1,0),",")</f>
        <v>2092,</v>
      </c>
      <c r="MW2" s="2147" t="str">
        <f t="shared" si="267"/>
        <v>2093,</v>
      </c>
      <c r="MX2" s="2147" t="str">
        <f t="shared" ref="MX2" si="268">CONCATENATE(ROUND(MX1,0),",")</f>
        <v>2093,</v>
      </c>
      <c r="MY2" s="2147" t="str">
        <f t="shared" ref="MY2" si="269">CONCATENATE(ROUND(MY1,0),",")</f>
        <v>2094,</v>
      </c>
      <c r="MZ2" s="2147" t="str">
        <f t="shared" ref="MZ2:NA2" si="270">CONCATENATE(ROUND(MZ1,0),",")</f>
        <v>2094,</v>
      </c>
      <c r="NA2" s="2147" t="str">
        <f t="shared" si="270"/>
        <v>2094,</v>
      </c>
      <c r="NB2" s="2147" t="str">
        <f t="shared" ref="NB2" si="271">CONCATENATE(ROUND(NB1,0),",")</f>
        <v>2095,</v>
      </c>
      <c r="NC2" s="2147" t="str">
        <f t="shared" ref="NC2" si="272">CONCATENATE(ROUND(NC1,0),",")</f>
        <v>2095,</v>
      </c>
      <c r="ND2" s="2147" t="str">
        <f t="shared" ref="ND2:NE2" si="273">CONCATENATE(ROUND(ND1,0),",")</f>
        <v>2096,</v>
      </c>
      <c r="NE2" s="2147" t="str">
        <f t="shared" si="273"/>
        <v>2096,</v>
      </c>
      <c r="NF2" s="2147" t="str">
        <f t="shared" ref="NF2" si="274">CONCATENATE(ROUND(NF1,0),",")</f>
        <v>2097,</v>
      </c>
      <c r="NG2" s="2147" t="str">
        <f t="shared" ref="NG2" si="275">CONCATENATE(ROUND(NG1,0),",")</f>
        <v>2097,</v>
      </c>
      <c r="NH2" s="2147" t="str">
        <f t="shared" ref="NH2:NI2" si="276">CONCATENATE(ROUND(NH1,0),",")</f>
        <v>2097,</v>
      </c>
      <c r="NI2" s="2147" t="str">
        <f t="shared" si="276"/>
        <v>2098,</v>
      </c>
      <c r="NJ2" s="2147" t="str">
        <f t="shared" ref="NJ2" si="277">CONCATENATE(ROUND(NJ1,0),",")</f>
        <v>2098,</v>
      </c>
      <c r="NK2" s="2147" t="str">
        <f t="shared" ref="NK2" si="278">CONCATENATE(ROUND(NK1,0),",")</f>
        <v>2099,</v>
      </c>
      <c r="NL2" s="2147" t="str">
        <f t="shared" ref="NL2:NM2" si="279">CONCATENATE(ROUND(NL1,0),",")</f>
        <v>2099,</v>
      </c>
      <c r="NM2" s="2147" t="str">
        <f t="shared" si="279"/>
        <v>2100,</v>
      </c>
      <c r="NN2" s="2147" t="str">
        <f t="shared" ref="NN2" si="280">CONCATENATE(ROUND(NN1,0),",")</f>
        <v>2100,</v>
      </c>
      <c r="NO2" s="2147" t="str">
        <f t="shared" ref="NO2" si="281">CONCATENATE(ROUND(NO1,0),",")</f>
        <v>2101,</v>
      </c>
      <c r="NP2" s="2147" t="str">
        <f t="shared" ref="NP2:NQ2" si="282">CONCATENATE(ROUND(NP1,0),",")</f>
        <v>2101,</v>
      </c>
      <c r="NQ2" s="2147" t="str">
        <f t="shared" si="282"/>
        <v>2101,</v>
      </c>
      <c r="NR2" s="2147" t="str">
        <f t="shared" ref="NR2" si="283">CONCATENATE(ROUND(NR1,0),",")</f>
        <v>2102,</v>
      </c>
      <c r="NS2" s="2147" t="str">
        <f t="shared" ref="NS2" si="284">CONCATENATE(ROUND(NS1,0),",")</f>
        <v>2102,</v>
      </c>
      <c r="NT2" s="2147" t="str">
        <f t="shared" ref="NT2:NU2" si="285">CONCATENATE(ROUND(NT1,0),",")</f>
        <v>2103,</v>
      </c>
      <c r="NU2" s="2147" t="str">
        <f t="shared" si="285"/>
        <v>2103,</v>
      </c>
      <c r="NV2" s="2147" t="str">
        <f t="shared" ref="NV2" si="286">CONCATENATE(ROUND(NV1,0),",")</f>
        <v>2104,</v>
      </c>
      <c r="NW2" s="2147" t="str">
        <f t="shared" ref="NW2" si="287">CONCATENATE(ROUND(NW1,0),",")</f>
        <v>2104,</v>
      </c>
      <c r="NX2" s="2147" t="str">
        <f t="shared" ref="NX2:NY2" si="288">CONCATENATE(ROUND(NX1,0),",")</f>
        <v>2104,</v>
      </c>
      <c r="NY2" s="2147" t="str">
        <f t="shared" si="288"/>
        <v>2105,</v>
      </c>
      <c r="NZ2" s="2147" t="str">
        <f t="shared" ref="NZ2" si="289">CONCATENATE(ROUND(NZ1,0),",")</f>
        <v>2105,</v>
      </c>
      <c r="OA2" s="2147" t="str">
        <f t="shared" ref="OA2" si="290">CONCATENATE(ROUND(OA1,0),",")</f>
        <v>2106,</v>
      </c>
      <c r="OB2" s="2147" t="str">
        <f t="shared" ref="OB2:OC2" si="291">CONCATENATE(ROUND(OB1,0),",")</f>
        <v>2106,</v>
      </c>
      <c r="OC2" s="2147" t="str">
        <f t="shared" si="291"/>
        <v>2107,</v>
      </c>
      <c r="OD2" s="2147" t="str">
        <f t="shared" ref="OD2" si="292">CONCATENATE(ROUND(OD1,0),",")</f>
        <v>2107,</v>
      </c>
      <c r="OE2" s="2147" t="str">
        <f t="shared" ref="OE2" si="293">CONCATENATE(ROUND(OE1,0),",")</f>
        <v>2108,</v>
      </c>
      <c r="OF2" s="2147" t="str">
        <f t="shared" ref="OF2:OG2" si="294">CONCATENATE(ROUND(OF1,0),",")</f>
        <v>2108,</v>
      </c>
      <c r="OG2" s="2147" t="str">
        <f t="shared" si="294"/>
        <v>2109,</v>
      </c>
      <c r="OH2" s="2147" t="str">
        <f t="shared" ref="OH2" si="295">CONCATENATE(ROUND(OH1,0),",")</f>
        <v>2109,</v>
      </c>
      <c r="OI2" s="2147" t="str">
        <f t="shared" ref="OI2" si="296">CONCATENATE(ROUND(OI1,0),",")</f>
        <v>2109,</v>
      </c>
      <c r="OJ2" s="2147" t="str">
        <f t="shared" ref="OJ2:OK2" si="297">CONCATENATE(ROUND(OJ1,0),",")</f>
        <v>2110,</v>
      </c>
      <c r="OK2" s="2147" t="str">
        <f t="shared" si="297"/>
        <v>2110,</v>
      </c>
      <c r="OL2" s="2147" t="str">
        <f t="shared" ref="OL2" si="298">CONCATENATE(ROUND(OL1,0),",")</f>
        <v>2121,</v>
      </c>
      <c r="OM2" s="2147" t="str">
        <f t="shared" ref="OM2" si="299">CONCATENATE(ROUND(OM1,0),",")</f>
        <v>2121,</v>
      </c>
      <c r="ON2" s="2147" t="str">
        <f t="shared" ref="ON2:OO2" si="300">CONCATENATE(ROUND(ON1,0),",")</f>
        <v>2122,</v>
      </c>
      <c r="OO2" s="2147" t="str">
        <f t="shared" si="300"/>
        <v>2122,</v>
      </c>
      <c r="OP2" s="2147" t="str">
        <f t="shared" ref="OP2" si="301">CONCATENATE(ROUND(OP1,0),",")</f>
        <v>1815,</v>
      </c>
      <c r="OQ2" s="2147" t="str">
        <f t="shared" ref="OQ2" si="302">CONCATENATE(ROUND(OQ1,0),",")</f>
        <v>1816,</v>
      </c>
      <c r="OR2" s="2147" t="str">
        <f t="shared" ref="OR2:OS2" si="303">CONCATENATE(ROUND(OR1,0),",")</f>
        <v>1817,</v>
      </c>
      <c r="OS2" s="2147" t="str">
        <f t="shared" si="303"/>
        <v>1819,</v>
      </c>
      <c r="OT2" s="2147" t="str">
        <f t="shared" ref="OT2" si="304">CONCATENATE(ROUND(OT1,0),",")</f>
        <v>1820,</v>
      </c>
      <c r="OU2" s="2147" t="str">
        <f t="shared" ref="OU2" si="305">CONCATENATE(ROUND(OU1,0),",")</f>
        <v>1821,</v>
      </c>
      <c r="OV2" s="2147" t="str">
        <f t="shared" ref="OV2:OW2" si="306">CONCATENATE(ROUND(OV1,0),",")</f>
        <v>1822,</v>
      </c>
      <c r="OW2" s="2147" t="str">
        <f t="shared" si="306"/>
        <v>1823,</v>
      </c>
      <c r="OX2" s="2147" t="str">
        <f t="shared" ref="OX2" si="307">CONCATENATE(ROUND(OX1,0),",")</f>
        <v>1824,</v>
      </c>
      <c r="OY2" s="2147" t="str">
        <f t="shared" ref="OY2" si="308">CONCATENATE(ROUND(OY1,0),",")</f>
        <v>1826,</v>
      </c>
      <c r="OZ2" s="2147" t="str">
        <f t="shared" ref="OZ2:PA2" si="309">CONCATENATE(ROUND(OZ1,0),",")</f>
        <v>1827,</v>
      </c>
      <c r="PA2" s="2147" t="str">
        <f t="shared" si="309"/>
        <v>1828,</v>
      </c>
      <c r="PB2" s="2147" t="str">
        <f t="shared" ref="PB2" si="310">CONCATENATE(ROUND(PB1,0),",")</f>
        <v>1829,</v>
      </c>
      <c r="PC2" s="2147" t="str">
        <f t="shared" ref="PC2" si="311">CONCATENATE(ROUND(PC1,0),",")</f>
        <v>1830,</v>
      </c>
      <c r="PD2" s="2147" t="str">
        <f t="shared" ref="PD2:PE2" si="312">CONCATENATE(ROUND(PD1,0),",")</f>
        <v>1832,</v>
      </c>
      <c r="PE2" s="2147" t="str">
        <f t="shared" si="312"/>
        <v>1833,</v>
      </c>
      <c r="PF2" s="2147" t="str">
        <f t="shared" ref="PF2" si="313">CONCATENATE(ROUND(PF1,0),",")</f>
        <v>1834,</v>
      </c>
      <c r="PG2" s="2147" t="str">
        <f t="shared" ref="PG2" si="314">CONCATENATE(ROUND(PG1,0),",")</f>
        <v>1835,</v>
      </c>
      <c r="PH2" s="2147" t="str">
        <f t="shared" ref="PH2:PI2" si="315">CONCATENATE(ROUND(PH1,0),",")</f>
        <v>1836,</v>
      </c>
      <c r="PI2" s="2147" t="str">
        <f t="shared" si="315"/>
        <v>1838,</v>
      </c>
      <c r="PJ2" s="2147" t="str">
        <f t="shared" ref="PJ2" si="316">CONCATENATE(ROUND(PJ1,0),",")</f>
        <v>1839,</v>
      </c>
      <c r="PK2" s="2147" t="str">
        <f t="shared" ref="PK2" si="317">CONCATENATE(ROUND(PK1,0),",")</f>
        <v>1840,</v>
      </c>
      <c r="PL2" s="2147" t="str">
        <f t="shared" ref="PL2:PM2" si="318">CONCATENATE(ROUND(PL1,0),",")</f>
        <v>1841,</v>
      </c>
      <c r="PM2" s="2147" t="str">
        <f t="shared" si="318"/>
        <v>1842,</v>
      </c>
      <c r="PN2" s="2147" t="str">
        <f t="shared" ref="PN2" si="319">CONCATENATE(ROUND(PN1,0),",")</f>
        <v>1844,</v>
      </c>
      <c r="PO2" s="2147" t="str">
        <f t="shared" ref="PO2" si="320">CONCATENATE(ROUND(PO1,0),",")</f>
        <v>1845,</v>
      </c>
      <c r="PP2" s="2147" t="str">
        <f t="shared" ref="PP2:PQ2" si="321">CONCATENATE(ROUND(PP1,0),",")</f>
        <v>1846,</v>
      </c>
      <c r="PQ2" s="2147" t="str">
        <f t="shared" si="321"/>
        <v>1847,</v>
      </c>
      <c r="PR2" s="2147" t="str">
        <f t="shared" ref="PR2" si="322">CONCATENATE(ROUND(PR1,0),",")</f>
        <v>1848,</v>
      </c>
      <c r="PS2" s="2147" t="str">
        <f t="shared" ref="PS2" si="323">CONCATENATE(ROUND(PS1,0),",")</f>
        <v>1850,</v>
      </c>
      <c r="PT2" s="2147" t="str">
        <f t="shared" ref="PT2:PU2" si="324">CONCATENATE(ROUND(PT1,0),",")</f>
        <v>1851,</v>
      </c>
      <c r="PU2" s="2147" t="str">
        <f t="shared" si="324"/>
        <v>1852,</v>
      </c>
      <c r="PV2" s="2147" t="str">
        <f t="shared" ref="PV2" si="325">CONCATENATE(ROUND(PV1,0),",")</f>
        <v>1853,</v>
      </c>
      <c r="PW2" s="2147" t="str">
        <f t="shared" ref="PW2" si="326">CONCATENATE(ROUND(PW1,0),",")</f>
        <v>1854,</v>
      </c>
      <c r="PX2" s="2147" t="str">
        <f t="shared" ref="PX2:PY2" si="327">CONCATENATE(ROUND(PX1,0),",")</f>
        <v>1856,</v>
      </c>
      <c r="PY2" s="2147" t="str">
        <f t="shared" si="327"/>
        <v>1857,</v>
      </c>
      <c r="PZ2" s="2147" t="str">
        <f t="shared" ref="PZ2" si="328">CONCATENATE(ROUND(PZ1,0),",")</f>
        <v>1858,</v>
      </c>
      <c r="QA2" s="2147" t="str">
        <f t="shared" ref="QA2" si="329">CONCATENATE(ROUND(QA1,0),",")</f>
        <v>1859,</v>
      </c>
      <c r="QB2" s="2147" t="str">
        <f t="shared" ref="QB2:QC2" si="330">CONCATENATE(ROUND(QB1,0),",")</f>
        <v>1860,</v>
      </c>
      <c r="QC2" s="2147" t="str">
        <f t="shared" si="330"/>
        <v>1862,</v>
      </c>
      <c r="QD2" s="2147" t="str">
        <f t="shared" ref="QD2" si="331">CONCATENATE(ROUND(QD1,0),",")</f>
        <v>1863,</v>
      </c>
      <c r="QE2" s="2147" t="str">
        <f t="shared" ref="QE2" si="332">CONCATENATE(ROUND(QE1,0),",")</f>
        <v>1864,</v>
      </c>
      <c r="QF2" s="2147" t="str">
        <f t="shared" ref="QF2:QG2" si="333">CONCATENATE(ROUND(QF1,0),",")</f>
        <v>1865,</v>
      </c>
      <c r="QG2" s="2147" t="str">
        <f t="shared" si="333"/>
        <v>1867,</v>
      </c>
      <c r="QH2" s="2147" t="str">
        <f t="shared" ref="QH2" si="334">CONCATENATE(ROUND(QH1,0),",")</f>
        <v>1868,</v>
      </c>
      <c r="QI2" s="2147" t="str">
        <f t="shared" ref="QI2" si="335">CONCATENATE(ROUND(QI1,0),",")</f>
        <v>1869,</v>
      </c>
      <c r="QJ2" s="2147" t="str">
        <f t="shared" ref="QJ2:QK2" si="336">CONCATENATE(ROUND(QJ1,0),",")</f>
        <v>1870,</v>
      </c>
      <c r="QK2" s="2147" t="str">
        <f t="shared" si="336"/>
        <v>1872,</v>
      </c>
      <c r="QL2" s="2147" t="str">
        <f t="shared" ref="QL2" si="337">CONCATENATE(ROUND(QL1,0),",")</f>
        <v>1873,</v>
      </c>
      <c r="QM2" s="2147" t="str">
        <f t="shared" ref="QM2" si="338">CONCATENATE(ROUND(QM1,0),",")</f>
        <v>1874,</v>
      </c>
      <c r="QN2" s="2147" t="str">
        <f t="shared" ref="QN2:QO2" si="339">CONCATENATE(ROUND(QN1,0),",")</f>
        <v>1875,</v>
      </c>
      <c r="QO2" s="2147" t="str">
        <f t="shared" si="339"/>
        <v>1876,</v>
      </c>
      <c r="QP2" s="2147" t="str">
        <f t="shared" ref="QP2" si="340">CONCATENATE(ROUND(QP1,0),",")</f>
        <v>1878,</v>
      </c>
      <c r="QQ2" s="2147" t="str">
        <f t="shared" ref="QQ2" si="341">CONCATENATE(ROUND(QQ1,0),",")</f>
        <v>1879,</v>
      </c>
      <c r="QR2" s="2147" t="str">
        <f t="shared" ref="QR2:QS2" si="342">CONCATENATE(ROUND(QR1,0),",")</f>
        <v>1880,</v>
      </c>
      <c r="QS2" s="2147" t="str">
        <f t="shared" si="342"/>
        <v>1882,</v>
      </c>
      <c r="QT2" s="2147" t="str">
        <f t="shared" ref="QT2" si="343">CONCATENATE(ROUND(QT1,0),",")</f>
        <v>1883,</v>
      </c>
      <c r="QU2" s="2147" t="str">
        <f t="shared" ref="QU2" si="344">CONCATENATE(ROUND(QU1,0),",")</f>
        <v>1884,</v>
      </c>
      <c r="QV2" s="2147" t="str">
        <f t="shared" ref="QV2:QW2" si="345">CONCATENATE(ROUND(QV1,0),",")</f>
        <v>1886,</v>
      </c>
      <c r="QW2" s="2147" t="str">
        <f t="shared" si="345"/>
        <v>1887,</v>
      </c>
      <c r="QX2" s="2147" t="str">
        <f t="shared" ref="QX2" si="346">CONCATENATE(ROUND(QX1,0),",")</f>
        <v>1888,</v>
      </c>
      <c r="QY2" s="2147" t="str">
        <f t="shared" ref="QY2" si="347">CONCATENATE(ROUND(QY1,0),",")</f>
        <v>1890,</v>
      </c>
      <c r="QZ2" s="2147" t="str">
        <f t="shared" ref="QZ2:RA2" si="348">CONCATENATE(ROUND(QZ1,0),",")</f>
        <v>1891,</v>
      </c>
      <c r="RA2" s="2147" t="str">
        <f t="shared" si="348"/>
        <v>1892,</v>
      </c>
      <c r="RB2" s="2147" t="str">
        <f t="shared" ref="RB2" si="349">CONCATENATE(ROUND(RB1,0),",")</f>
        <v>1894,</v>
      </c>
      <c r="RC2" s="2147" t="str">
        <f t="shared" ref="RC2" si="350">CONCATENATE(ROUND(RC1,0),",")</f>
        <v>1895,</v>
      </c>
      <c r="RD2" s="2147" t="str">
        <f t="shared" ref="RD2:RE2" si="351">CONCATENATE(ROUND(RD1,0),",")</f>
        <v>1897,</v>
      </c>
      <c r="RE2" s="2147" t="str">
        <f t="shared" si="351"/>
        <v>1898,</v>
      </c>
      <c r="RF2" s="2147" t="str">
        <f t="shared" ref="RF2" si="352">CONCATENATE(ROUND(RF1,0),",")</f>
        <v>1899,</v>
      </c>
      <c r="RG2" s="2147" t="str">
        <f t="shared" ref="RG2" si="353">CONCATENATE(ROUND(RG1,0),",")</f>
        <v>1901,</v>
      </c>
      <c r="RH2" s="2147" t="str">
        <f t="shared" ref="RH2:RI2" si="354">CONCATENATE(ROUND(RH1,0),",")</f>
        <v>1902,</v>
      </c>
      <c r="RI2" s="2147" t="str">
        <f t="shared" si="354"/>
        <v>1903,</v>
      </c>
      <c r="RJ2" s="2147" t="str">
        <f t="shared" ref="RJ2" si="355">CONCATENATE(ROUND(RJ1,0),",")</f>
        <v>1905,</v>
      </c>
      <c r="RK2" s="2147" t="str">
        <f t="shared" ref="RK2" si="356">CONCATENATE(ROUND(RK1,0),",")</f>
        <v>1906,</v>
      </c>
      <c r="RL2" s="2147" t="str">
        <f t="shared" ref="RL2:RM2" si="357">CONCATENATE(ROUND(RL1,0),",")</f>
        <v>1907,</v>
      </c>
      <c r="RM2" s="2147" t="str">
        <f t="shared" si="357"/>
        <v>1909,</v>
      </c>
      <c r="RN2" s="2147" t="str">
        <f t="shared" ref="RN2" si="358">CONCATENATE(ROUND(RN1,0),",")</f>
        <v>1910,</v>
      </c>
      <c r="RO2" s="2147" t="str">
        <f t="shared" ref="RO2" si="359">CONCATENATE(ROUND(RO1,0),",")</f>
        <v>1912,</v>
      </c>
      <c r="RP2" s="2147" t="str">
        <f t="shared" ref="RP2:RQ2" si="360">CONCATENATE(ROUND(RP1,0),",")</f>
        <v>1913,</v>
      </c>
      <c r="RQ2" s="2147" t="str">
        <f t="shared" si="360"/>
        <v>1914,</v>
      </c>
      <c r="RR2" s="2147" t="str">
        <f t="shared" ref="RR2" si="361">CONCATENATE(ROUND(RR1,0),",")</f>
        <v>1916,</v>
      </c>
      <c r="RS2" s="2147" t="str">
        <f t="shared" ref="RS2" si="362">CONCATENATE(ROUND(RS1,0),",")</f>
        <v>1917,</v>
      </c>
      <c r="RT2" s="2147" t="str">
        <f t="shared" ref="RT2:RU2" si="363">CONCATENATE(ROUND(RT1,0),",")</f>
        <v>1918,</v>
      </c>
      <c r="RU2" s="2147" t="str">
        <f t="shared" si="363"/>
        <v>1920,</v>
      </c>
      <c r="RV2" s="2147" t="str">
        <f t="shared" ref="RV2" si="364">CONCATENATE(ROUND(RV1,0),",")</f>
        <v>1921,</v>
      </c>
      <c r="RW2" s="2147" t="str">
        <f t="shared" ref="RW2" si="365">CONCATENATE(ROUND(RW1,0),",")</f>
        <v>1923,</v>
      </c>
      <c r="RX2" s="2147" t="str">
        <f t="shared" ref="RX2:RY2" si="366">CONCATENATE(ROUND(RX1,0),",")</f>
        <v>1924,</v>
      </c>
      <c r="RY2" s="2147" t="str">
        <f t="shared" si="366"/>
        <v>1925,</v>
      </c>
      <c r="RZ2" s="2147" t="str">
        <f t="shared" ref="RZ2" si="367">CONCATENATE(ROUND(RZ1,0),",")</f>
        <v>1927,</v>
      </c>
      <c r="SA2" s="2147" t="str">
        <f t="shared" ref="SA2" si="368">CONCATENATE(ROUND(SA1,0),",")</f>
        <v>1928,</v>
      </c>
      <c r="SB2" s="2147" t="str">
        <f t="shared" ref="SB2:SC2" si="369">CONCATENATE(ROUND(SB1,0),",")</f>
        <v>1929,</v>
      </c>
      <c r="SC2" s="2147" t="str">
        <f t="shared" si="369"/>
        <v>1931,</v>
      </c>
      <c r="SD2" s="2147" t="str">
        <f t="shared" ref="SD2" si="370">CONCATENATE(ROUND(SD1,0),",")</f>
        <v>1932,</v>
      </c>
      <c r="SE2" s="2147" t="str">
        <f t="shared" ref="SE2" si="371">CONCATENATE(ROUND(SE1,0),",")</f>
        <v>1934,</v>
      </c>
      <c r="SF2" s="2147" t="str">
        <f t="shared" ref="SF2:SG2" si="372">CONCATENATE(ROUND(SF1,0),",")</f>
        <v>1935,</v>
      </c>
      <c r="SG2" s="2147" t="str">
        <f>CONCATENATE(ROUND(SG1,0),"")</f>
        <v>1936</v>
      </c>
    </row>
    <row r="4" spans="1:501" x14ac:dyDescent="0.3">
      <c r="A4">
        <v>0</v>
      </c>
      <c r="B4">
        <v>8836.7707657265728</v>
      </c>
      <c r="C4">
        <v>4459.6151068213703</v>
      </c>
      <c r="D4">
        <v>3011.6909710543141</v>
      </c>
      <c r="E4">
        <v>2287.7208076027869</v>
      </c>
      <c r="F4">
        <v>2017.282027572664</v>
      </c>
      <c r="G4">
        <v>1701.0822553995545</v>
      </c>
      <c r="H4">
        <v>1475.2206492370469</v>
      </c>
      <c r="I4">
        <v>1305.8203968311686</v>
      </c>
      <c r="J4">
        <v>1174.0610469297058</v>
      </c>
      <c r="K4">
        <v>1068.6503287813364</v>
      </c>
      <c r="L4">
        <v>982.40225190794297</v>
      </c>
      <c r="M4">
        <v>910.5261559907824</v>
      </c>
      <c r="N4">
        <v>849.70543003995374</v>
      </c>
      <c r="O4">
        <v>792.28867788804541</v>
      </c>
      <c r="P4">
        <v>747.16882710966024</v>
      </c>
      <c r="Q4">
        <v>707.68693378657292</v>
      </c>
      <c r="R4">
        <v>668.38401110385132</v>
      </c>
      <c r="S4">
        <v>637.45922644272537</v>
      </c>
      <c r="T4">
        <v>609.78797794213926</v>
      </c>
      <c r="U4">
        <v>584.86980449228599</v>
      </c>
      <c r="V4">
        <v>562.24657119232484</v>
      </c>
      <c r="W4">
        <v>541.63803491151896</v>
      </c>
      <c r="X4">
        <v>522.81320427422793</v>
      </c>
      <c r="Y4">
        <v>505.51172260198501</v>
      </c>
      <c r="Z4">
        <v>489.59306417264162</v>
      </c>
      <c r="AA4">
        <v>474.89767245817086</v>
      </c>
      <c r="AB4">
        <v>461.28962893469787</v>
      </c>
      <c r="AC4">
        <v>448.6524320103299</v>
      </c>
      <c r="AD4">
        <v>436.88564927826349</v>
      </c>
      <c r="AE4">
        <v>425.90223931926795</v>
      </c>
      <c r="AF4">
        <v>415.62639186498217</v>
      </c>
      <c r="AG4">
        <v>405.99177293058904</v>
      </c>
      <c r="AH4">
        <v>396.94008901428049</v>
      </c>
      <c r="AI4">
        <v>388.41990467328395</v>
      </c>
      <c r="AJ4">
        <v>380.38566280114435</v>
      </c>
      <c r="AK4">
        <v>372.79686819212378</v>
      </c>
      <c r="AL4">
        <v>365.61740350056397</v>
      </c>
      <c r="AM4">
        <v>358.81495320666488</v>
      </c>
      <c r="AN4">
        <v>352.36051620291443</v>
      </c>
      <c r="AO4">
        <v>346.22799149255167</v>
      </c>
      <c r="AP4">
        <v>340.37376644106041</v>
      </c>
      <c r="AQ4">
        <v>334.78433824686215</v>
      </c>
      <c r="AR4">
        <v>329.45413038095182</v>
      </c>
      <c r="AS4">
        <v>324.36546873003772</v>
      </c>
      <c r="AT4">
        <v>319.50225021311979</v>
      </c>
      <c r="AU4">
        <v>314.84977201711143</v>
      </c>
      <c r="AV4">
        <v>310.39458263216699</v>
      </c>
      <c r="AW4">
        <v>306.12435150759541</v>
      </c>
      <c r="AX4">
        <v>302.02775466827165</v>
      </c>
      <c r="AY4">
        <v>298.09437405708093</v>
      </c>
      <c r="AZ4">
        <v>301.23503399761063</v>
      </c>
      <c r="BA4">
        <v>297.46693641236277</v>
      </c>
      <c r="BB4">
        <v>294.88753952712455</v>
      </c>
      <c r="BC4">
        <v>291.37534796219131</v>
      </c>
      <c r="BD4">
        <v>287.99028368558277</v>
      </c>
      <c r="BE4">
        <v>284.72553630685337</v>
      </c>
      <c r="BF4">
        <v>281.57477335769335</v>
      </c>
      <c r="BG4">
        <v>278.53209909174598</v>
      </c>
      <c r="BH4">
        <v>275.59201747427113</v>
      </c>
      <c r="BI4">
        <v>272.74939887284552</v>
      </c>
      <c r="BJ4">
        <v>269.99945002438471</v>
      </c>
      <c r="BK4">
        <v>267.33768690858398</v>
      </c>
      <c r="BL4">
        <v>264.75991020484025</v>
      </c>
      <c r="BM4">
        <v>262.26218305008877</v>
      </c>
      <c r="BN4">
        <v>259.84081084976009</v>
      </c>
      <c r="BO4">
        <v>257.49232292410824</v>
      </c>
      <c r="BP4">
        <v>255.21345579814744</v>
      </c>
      <c r="BQ4">
        <v>253.00113796600917</v>
      </c>
      <c r="BR4">
        <v>253.0291517558349</v>
      </c>
      <c r="BS4">
        <v>250.90095142511899</v>
      </c>
      <c r="BT4">
        <v>248.83221075052742</v>
      </c>
      <c r="BU4">
        <v>246.82045224638813</v>
      </c>
      <c r="BV4">
        <v>244.86333417966944</v>
      </c>
      <c r="BW4">
        <v>242.95864139750265</v>
      </c>
      <c r="BX4">
        <v>241.10427688850535</v>
      </c>
      <c r="BY4">
        <v>239.29825401031599</v>
      </c>
      <c r="BZ4">
        <v>237.53868932277311</v>
      </c>
      <c r="CA4">
        <v>235.82379597239023</v>
      </c>
      <c r="CB4">
        <v>234.15187757927552</v>
      </c>
      <c r="CC4">
        <v>232.52132258253087</v>
      </c>
      <c r="CD4">
        <v>230.63423504735579</v>
      </c>
      <c r="CE4">
        <v>229.07956206185889</v>
      </c>
      <c r="CF4">
        <v>227.56193221966774</v>
      </c>
      <c r="CG4">
        <v>226.08002255137882</v>
      </c>
      <c r="CH4">
        <v>224.63257234497183</v>
      </c>
      <c r="CI4">
        <v>223.21837952619543</v>
      </c>
      <c r="CJ4">
        <v>221.83629728857932</v>
      </c>
      <c r="CK4">
        <v>220.48523095322048</v>
      </c>
      <c r="CL4">
        <v>219.16413504026741</v>
      </c>
      <c r="CM4">
        <v>217.87201053563999</v>
      </c>
      <c r="CN4">
        <v>216.60790233796479</v>
      </c>
      <c r="CO4">
        <v>215.37089687201507</v>
      </c>
      <c r="CP4">
        <v>214.16011985612258</v>
      </c>
      <c r="CQ4">
        <v>212.97473421209352</v>
      </c>
      <c r="CR4">
        <v>211.81393810713249</v>
      </c>
      <c r="CS4">
        <v>210.67696311814356</v>
      </c>
      <c r="CT4">
        <v>209.56307250958133</v>
      </c>
      <c r="CU4">
        <v>208.47155961673849</v>
      </c>
      <c r="CV4">
        <v>209.22268174110022</v>
      </c>
      <c r="CW4">
        <v>208.18450770926151</v>
      </c>
      <c r="CX4">
        <v>210.20042851714356</v>
      </c>
      <c r="CY4">
        <v>209.18872263057696</v>
      </c>
      <c r="CZ4">
        <v>208.19687862194101</v>
      </c>
      <c r="DA4">
        <v>207.22432355244936</v>
      </c>
      <c r="DB4">
        <v>206.27050630955486</v>
      </c>
      <c r="DC4">
        <v>206.14484628829172</v>
      </c>
      <c r="DD4">
        <v>205.21936395247582</v>
      </c>
      <c r="DE4">
        <v>204.31122723078369</v>
      </c>
      <c r="DF4">
        <v>203.41995872099159</v>
      </c>
      <c r="DG4">
        <v>202.54509838095686</v>
      </c>
      <c r="DH4">
        <v>201.68620274663218</v>
      </c>
      <c r="DI4">
        <v>200.84284419197155</v>
      </c>
      <c r="DJ4">
        <v>200.01461022813416</v>
      </c>
      <c r="DK4">
        <v>199.20110283957257</v>
      </c>
      <c r="DL4">
        <v>198.40193785475725</v>
      </c>
      <c r="DM4">
        <v>197.61674434945382</v>
      </c>
      <c r="DN4">
        <v>196.84516408059758</v>
      </c>
      <c r="DO4">
        <v>196.08685094895699</v>
      </c>
      <c r="DP4">
        <v>195.34094489285454</v>
      </c>
      <c r="DQ4">
        <v>194.59990482342349</v>
      </c>
      <c r="DR4">
        <v>193.87129815723694</v>
      </c>
      <c r="DS4">
        <v>193.15481915487098</v>
      </c>
      <c r="DT4">
        <v>192.45017201964694</v>
      </c>
      <c r="DU4">
        <v>191.75683808464049</v>
      </c>
      <c r="DV4">
        <v>191.06738696266115</v>
      </c>
      <c r="DW4">
        <v>190.38905698272683</v>
      </c>
      <c r="DX4">
        <v>189.72158544069501</v>
      </c>
      <c r="DY4">
        <v>189.06471784192712</v>
      </c>
      <c r="DZ4">
        <v>188.41820758309152</v>
      </c>
      <c r="EA4">
        <v>187.7818156486513</v>
      </c>
      <c r="EB4">
        <v>187.15531032125381</v>
      </c>
      <c r="EC4">
        <v>186.53846690528471</v>
      </c>
      <c r="ED4">
        <v>185.931067462892</v>
      </c>
      <c r="EE4">
        <v>185.33290056183139</v>
      </c>
      <c r="EF4">
        <v>184.74376103451786</v>
      </c>
      <c r="EG4">
        <v>184.16344974770701</v>
      </c>
      <c r="EH4">
        <v>183.5917733822636</v>
      </c>
      <c r="EI4">
        <v>184.41999076122156</v>
      </c>
      <c r="EJ4">
        <v>183.85866639073288</v>
      </c>
      <c r="EK4">
        <v>183.30562513725826</v>
      </c>
      <c r="EL4">
        <v>182.76069076426555</v>
      </c>
      <c r="EM4">
        <v>182.22369199963185</v>
      </c>
      <c r="EN4">
        <v>181.69446236206289</v>
      </c>
      <c r="EO4">
        <v>181.17283999474478</v>
      </c>
      <c r="EP4">
        <v>180.65866750587938</v>
      </c>
      <c r="EQ4">
        <v>180.15179181577247</v>
      </c>
      <c r="ER4">
        <v>179.65206401016343</v>
      </c>
      <c r="ES4">
        <v>179.15933919950191</v>
      </c>
      <c r="ET4">
        <v>178.67347638388941</v>
      </c>
      <c r="EU4">
        <v>178.19433832342492</v>
      </c>
      <c r="EV4">
        <v>177.72179141370188</v>
      </c>
      <c r="EW4">
        <v>177.25570556621847</v>
      </c>
      <c r="EX4">
        <v>176.79595409347993</v>
      </c>
      <c r="EY4">
        <v>176.34241359857558</v>
      </c>
      <c r="EZ4">
        <v>175.8949638690313</v>
      </c>
      <c r="FA4">
        <v>175.45348777474388</v>
      </c>
      <c r="FB4">
        <v>175.01787116981686</v>
      </c>
      <c r="FC4">
        <v>174.58800279812303</v>
      </c>
      <c r="FD4">
        <v>174.51281397728707</v>
      </c>
      <c r="FE4">
        <v>174.0919379132051</v>
      </c>
      <c r="FF4">
        <v>173.71918727070917</v>
      </c>
      <c r="FG4">
        <v>173.308862775249</v>
      </c>
      <c r="FH4">
        <v>172.90379985421794</v>
      </c>
      <c r="FI4">
        <v>172.50390225930283</v>
      </c>
      <c r="FJ4">
        <v>172.1090760754839</v>
      </c>
      <c r="FK4">
        <v>171.71922965075288</v>
      </c>
      <c r="FL4">
        <v>171.33427352836011</v>
      </c>
      <c r="FM4">
        <v>170.95412038147805</v>
      </c>
      <c r="FN4">
        <v>170.57868495018593</v>
      </c>
      <c r="FO4">
        <v>170.2078839806797</v>
      </c>
      <c r="FP4">
        <v>169.8416361666122</v>
      </c>
      <c r="FQ4">
        <v>169.47986209248143</v>
      </c>
      <c r="FR4">
        <v>169.12248417898218</v>
      </c>
      <c r="FS4">
        <v>168.76942663024147</v>
      </c>
      <c r="FT4">
        <v>168.42061538286364</v>
      </c>
      <c r="FU4">
        <v>168.07597805671153</v>
      </c>
      <c r="FV4">
        <v>167.73544390735793</v>
      </c>
      <c r="FW4">
        <v>167.39894378013724</v>
      </c>
      <c r="FX4">
        <v>167.06641006574029</v>
      </c>
      <c r="FY4">
        <v>166.73777665728662</v>
      </c>
      <c r="FZ4">
        <v>166.41297890882137</v>
      </c>
      <c r="GA4">
        <v>166.09195359517997</v>
      </c>
      <c r="GB4">
        <v>165.77463887316827</v>
      </c>
      <c r="GC4">
        <v>165.46097424401017</v>
      </c>
      <c r="GD4">
        <v>165.15090051701037</v>
      </c>
      <c r="GE4">
        <v>164.84435977439244</v>
      </c>
      <c r="GF4">
        <v>164.54129533726217</v>
      </c>
      <c r="GG4">
        <v>164.24165173265982</v>
      </c>
      <c r="GH4">
        <v>163.9817209743876</v>
      </c>
      <c r="GI4">
        <v>163.68856598480676</v>
      </c>
      <c r="GJ4">
        <v>163.39867433355144</v>
      </c>
      <c r="GK4">
        <v>163.11199503096009</v>
      </c>
      <c r="GL4">
        <v>162.82847814415203</v>
      </c>
      <c r="GM4">
        <v>162.54807476979067</v>
      </c>
      <c r="GN4">
        <v>162.27073700768386</v>
      </c>
      <c r="GO4">
        <v>161.99641793519567</v>
      </c>
      <c r="GP4">
        <v>163.20553698026302</v>
      </c>
      <c r="GQ4">
        <v>162.92964120804965</v>
      </c>
      <c r="GR4">
        <v>162.65670412521004</v>
      </c>
      <c r="GS4">
        <v>162.38668135140387</v>
      </c>
      <c r="GT4">
        <v>162.11952938948133</v>
      </c>
      <c r="GU4">
        <v>161.85520560362232</v>
      </c>
      <c r="GV4">
        <v>158.37409382385331</v>
      </c>
      <c r="GW4">
        <v>158.1275973693144</v>
      </c>
      <c r="GX4">
        <v>157.88383584449906</v>
      </c>
      <c r="GY4">
        <v>157.64276942033354</v>
      </c>
      <c r="GZ4">
        <v>157.40435903738833</v>
      </c>
      <c r="HA4">
        <v>157.16856638737664</v>
      </c>
      <c r="HB4">
        <v>156.93535389518439</v>
      </c>
      <c r="HC4">
        <v>156.70468470141438</v>
      </c>
      <c r="HD4">
        <v>156.47652264542518</v>
      </c>
      <c r="HE4">
        <v>156.31627449804733</v>
      </c>
      <c r="HF4">
        <v>156.09270616717544</v>
      </c>
      <c r="HG4">
        <v>155.87154339373063</v>
      </c>
      <c r="HH4">
        <v>155.65275261179553</v>
      </c>
      <c r="HI4">
        <v>155.43630087704352</v>
      </c>
      <c r="HJ4">
        <v>155.22215585241685</v>
      </c>
      <c r="HK4">
        <v>155.01028579419807</v>
      </c>
      <c r="HL4">
        <v>154.80065953846389</v>
      </c>
      <c r="HM4">
        <v>154.59324648790763</v>
      </c>
      <c r="HN4">
        <v>154.3880165990202</v>
      </c>
      <c r="HO4">
        <v>154.1849403696169</v>
      </c>
      <c r="HP4">
        <v>153.9839888267</v>
      </c>
      <c r="HQ4">
        <v>153.7851335146469</v>
      </c>
      <c r="HR4">
        <v>153.58834648371294</v>
      </c>
      <c r="HS4">
        <v>153.39360027883905</v>
      </c>
      <c r="HT4">
        <v>153.20086792875549</v>
      </c>
      <c r="HU4">
        <v>153.010122935373</v>
      </c>
      <c r="HV4">
        <v>154.18716162064169</v>
      </c>
      <c r="HW4">
        <v>153.9882770213307</v>
      </c>
      <c r="HX4">
        <v>153.79135228229421</v>
      </c>
      <c r="HY4">
        <v>153.5963620605115</v>
      </c>
      <c r="HZ4">
        <v>153.40328144803502</v>
      </c>
      <c r="IA4">
        <v>153.21208596269437</v>
      </c>
      <c r="IB4">
        <v>153.02275153903665</v>
      </c>
      <c r="IC4">
        <v>152.83525451949788</v>
      </c>
      <c r="ID4">
        <v>152.64957164579837</v>
      </c>
      <c r="IE4">
        <v>152.46568005055343</v>
      </c>
      <c r="IF4">
        <v>152.28355724909636</v>
      </c>
      <c r="IG4">
        <v>152.10318113150467</v>
      </c>
      <c r="IH4">
        <v>151.92452995482589</v>
      </c>
      <c r="II4">
        <v>151.74758233549483</v>
      </c>
      <c r="IJ4">
        <v>151.56997832778694</v>
      </c>
      <c r="IK4">
        <v>151.39239204656764</v>
      </c>
      <c r="IL4">
        <v>151.21647976978605</v>
      </c>
      <c r="IM4">
        <v>151.04222108275385</v>
      </c>
      <c r="IN4">
        <v>150.86959590138514</v>
      </c>
      <c r="IO4">
        <v>150.69858446553067</v>
      </c>
      <c r="IP4">
        <v>150.52916733247343</v>
      </c>
      <c r="IQ4">
        <v>150.36132537057989</v>
      </c>
      <c r="IR4">
        <v>150.19503975310289</v>
      </c>
      <c r="IS4">
        <v>150.03029195213298</v>
      </c>
      <c r="IT4">
        <v>149.86706373269175</v>
      </c>
      <c r="IU4">
        <v>149.70533714696558</v>
      </c>
      <c r="IV4">
        <v>149.54509452867597</v>
      </c>
      <c r="IW4">
        <v>149.3863184875791</v>
      </c>
      <c r="IX4">
        <v>149.22899190409697</v>
      </c>
      <c r="IY4">
        <v>149.07309792407133</v>
      </c>
      <c r="IZ4">
        <v>148.91861995363965</v>
      </c>
      <c r="JA4">
        <v>148.76554165422988</v>
      </c>
      <c r="JB4">
        <v>148.61384693766917</v>
      </c>
      <c r="JC4">
        <v>148.46351996140578</v>
      </c>
      <c r="JD4">
        <v>148.31454512383962</v>
      </c>
      <c r="JE4">
        <v>148.16690705975802</v>
      </c>
      <c r="JF4">
        <v>148.02059063587615</v>
      </c>
      <c r="JG4">
        <v>147.87558094647775</v>
      </c>
      <c r="JH4">
        <v>147.73186330915269</v>
      </c>
      <c r="JI4">
        <v>147.58942326063146</v>
      </c>
      <c r="JJ4">
        <v>147.44824655271208</v>
      </c>
      <c r="JK4">
        <v>147.30831914827644</v>
      </c>
      <c r="JL4">
        <v>147.16962721739679</v>
      </c>
      <c r="JM4">
        <v>147.03215713352657</v>
      </c>
      <c r="JN4">
        <v>146.89589546977555</v>
      </c>
      <c r="JO4">
        <v>146.76082899526654</v>
      </c>
      <c r="JP4">
        <v>146.62694467157127</v>
      </c>
      <c r="JQ4">
        <v>146.49422964922456</v>
      </c>
      <c r="JR4">
        <v>146.36267126431292</v>
      </c>
      <c r="JS4">
        <v>146.23225703513737</v>
      </c>
      <c r="JT4">
        <v>146.10297465894797</v>
      </c>
      <c r="JU4">
        <v>145.97481200874853</v>
      </c>
      <c r="JV4">
        <v>145.8477571301691</v>
      </c>
      <c r="JW4">
        <v>145.72179823840492</v>
      </c>
      <c r="JX4">
        <v>145.59692371522149</v>
      </c>
      <c r="JY4">
        <v>145.47312210602107</v>
      </c>
      <c r="JZ4">
        <v>145.35038211697218</v>
      </c>
      <c r="KA4">
        <v>145.22869261219927</v>
      </c>
      <c r="KB4">
        <v>145.1080426110303</v>
      </c>
      <c r="KC4">
        <v>144.98842128530268</v>
      </c>
      <c r="KD4">
        <v>144.86981795672492</v>
      </c>
      <c r="KE4">
        <v>144.75222209429165</v>
      </c>
      <c r="KF4">
        <v>144.63562331175427</v>
      </c>
      <c r="KG4">
        <v>144.5200113651411</v>
      </c>
      <c r="KH4">
        <v>144.40537615033003</v>
      </c>
      <c r="KI4">
        <v>144.29170770067</v>
      </c>
      <c r="KJ4">
        <v>144.6767287509376</v>
      </c>
      <c r="KK4">
        <v>144.56328294096798</v>
      </c>
      <c r="KL4">
        <v>144.45078612138462</v>
      </c>
      <c r="KM4">
        <v>144.33922873859302</v>
      </c>
      <c r="KN4">
        <v>144.22860136680606</v>
      </c>
      <c r="KO4">
        <v>144.11889470591376</v>
      </c>
      <c r="KP4">
        <v>150.33597659806387</v>
      </c>
      <c r="KQ4">
        <v>150.20713733829785</v>
      </c>
      <c r="KR4">
        <v>150.07932988395868</v>
      </c>
      <c r="KS4">
        <v>149.9525440527558</v>
      </c>
      <c r="KT4">
        <v>149.82676979593734</v>
      </c>
      <c r="KU4">
        <v>149.70199719610713</v>
      </c>
      <c r="KV4">
        <v>149.57821646508634</v>
      </c>
      <c r="KW4">
        <v>149.45541794181503</v>
      </c>
      <c r="KX4">
        <v>149.33359209029561</v>
      </c>
      <c r="KY4">
        <v>149.21272949757568</v>
      </c>
      <c r="KZ4">
        <v>149.0928208717697</v>
      </c>
      <c r="LA4">
        <v>148.97385704011884</v>
      </c>
      <c r="LB4">
        <v>148.85582894708821</v>
      </c>
      <c r="LC4">
        <v>148.73872765249979</v>
      </c>
      <c r="LD4">
        <v>148.62254432970175</v>
      </c>
      <c r="LE4">
        <v>148.50727026377209</v>
      </c>
      <c r="LF4">
        <v>148.39289684975611</v>
      </c>
      <c r="LG4">
        <v>148.27941559093776</v>
      </c>
      <c r="LH4">
        <v>148.16681809714282</v>
      </c>
      <c r="LI4">
        <v>148.05509608307401</v>
      </c>
      <c r="LJ4">
        <v>147.94424136667783</v>
      </c>
      <c r="LK4">
        <v>147.83424586754148</v>
      </c>
      <c r="LL4">
        <v>147.72510160531851</v>
      </c>
      <c r="LM4">
        <v>147.61680069818576</v>
      </c>
      <c r="LN4">
        <v>147.50933536132712</v>
      </c>
      <c r="LO4">
        <v>147.40269790544554</v>
      </c>
      <c r="LP4">
        <v>147.29688073530275</v>
      </c>
      <c r="LQ4">
        <v>147.19187634828509</v>
      </c>
      <c r="LR4">
        <v>147.08767733299641</v>
      </c>
      <c r="LS4">
        <v>146.98427636787565</v>
      </c>
      <c r="LT4">
        <v>146.8816662198397</v>
      </c>
      <c r="LU4">
        <v>146.77983974295071</v>
      </c>
      <c r="LV4">
        <v>146.67878987710861</v>
      </c>
      <c r="LW4">
        <v>146.57850964676499</v>
      </c>
      <c r="LX4">
        <v>146.4789921596616</v>
      </c>
      <c r="LY4">
        <v>146.38023060559107</v>
      </c>
      <c r="LZ4">
        <v>146.28221825517889</v>
      </c>
      <c r="MA4">
        <v>146.18494845868892</v>
      </c>
      <c r="MB4">
        <v>146.08841464484723</v>
      </c>
      <c r="MC4">
        <v>145.99261031968916</v>
      </c>
      <c r="MD4">
        <v>145.897529065426</v>
      </c>
      <c r="ME4">
        <v>145.80316453933045</v>
      </c>
      <c r="MF4">
        <v>145.70951047264299</v>
      </c>
      <c r="MG4">
        <v>145.61656066949678</v>
      </c>
      <c r="MH4">
        <v>145.52430900586094</v>
      </c>
      <c r="MI4">
        <v>145.43274942850275</v>
      </c>
      <c r="MJ4">
        <v>145.34187595396747</v>
      </c>
      <c r="MK4">
        <v>145.25168266757541</v>
      </c>
      <c r="ML4">
        <v>145.1621637224373</v>
      </c>
      <c r="MM4">
        <v>145.07331333848501</v>
      </c>
      <c r="MN4">
        <v>144.9851258015205</v>
      </c>
      <c r="MO4">
        <v>144.89759546227967</v>
      </c>
      <c r="MP4">
        <v>144.81071673551264</v>
      </c>
      <c r="MQ4">
        <v>144.72448409908012</v>
      </c>
      <c r="MR4">
        <v>144.63889209306333</v>
      </c>
      <c r="MS4">
        <v>144.5539353188916</v>
      </c>
      <c r="MT4">
        <v>144.46960843848231</v>
      </c>
      <c r="MU4">
        <v>144.38590617339597</v>
      </c>
      <c r="MV4">
        <v>144.30282330400593</v>
      </c>
      <c r="MW4">
        <v>144.2203546686813</v>
      </c>
      <c r="MX4">
        <v>144.13849516298401</v>
      </c>
      <c r="MY4">
        <v>144.05723973887831</v>
      </c>
      <c r="MZ4">
        <v>143.97658340395452</v>
      </c>
      <c r="NA4">
        <v>143.89652122066448</v>
      </c>
      <c r="NB4">
        <v>143.81704830556993</v>
      </c>
      <c r="NC4">
        <v>143.73815982860361</v>
      </c>
      <c r="ND4">
        <v>143.65832464034884</v>
      </c>
      <c r="NE4">
        <v>143.5751110271172</v>
      </c>
      <c r="NF4">
        <v>143.49249737527123</v>
      </c>
      <c r="NG4">
        <v>143.41047882025902</v>
      </c>
      <c r="NH4">
        <v>143.32905054997678</v>
      </c>
      <c r="NI4">
        <v>143.24820780406384</v>
      </c>
      <c r="NJ4">
        <v>143.16794587320868</v>
      </c>
      <c r="NK4">
        <v>143.08826009846746</v>
      </c>
      <c r="NL4">
        <v>143.00914587059077</v>
      </c>
      <c r="NM4">
        <v>142.93059862936468</v>
      </c>
      <c r="NN4">
        <v>142.8526138629588</v>
      </c>
      <c r="NO4">
        <v>142.77518710728734</v>
      </c>
      <c r="NP4">
        <v>142.6983139453788</v>
      </c>
      <c r="NQ4">
        <v>142.62199000675611</v>
      </c>
      <c r="NR4">
        <v>142.54621096682644</v>
      </c>
      <c r="NS4">
        <v>142.47097254628068</v>
      </c>
      <c r="NT4">
        <v>142.39461053926613</v>
      </c>
      <c r="NU4">
        <v>142.31826641296249</v>
      </c>
      <c r="NV4">
        <v>142.24246162893778</v>
      </c>
      <c r="NW4">
        <v>142.16719199541271</v>
      </c>
      <c r="NX4">
        <v>142.09245336393377</v>
      </c>
      <c r="NY4">
        <v>142.01824162881513</v>
      </c>
      <c r="NZ4">
        <v>141.94455272658848</v>
      </c>
      <c r="OA4">
        <v>141.87138263546242</v>
      </c>
      <c r="OB4">
        <v>141.79872737478931</v>
      </c>
      <c r="OC4">
        <v>141.72658300454009</v>
      </c>
      <c r="OD4">
        <v>141.6549456247877</v>
      </c>
      <c r="OE4">
        <v>141.58381137519859</v>
      </c>
      <c r="OF4">
        <v>141.51317643453098</v>
      </c>
      <c r="OG4">
        <v>141.4430370201413</v>
      </c>
      <c r="OH4">
        <v>141.37338938749889</v>
      </c>
      <c r="OI4">
        <v>141.30422982970583</v>
      </c>
      <c r="OJ4">
        <v>141.23555467702656</v>
      </c>
      <c r="OK4">
        <v>141.16736029642266</v>
      </c>
      <c r="OL4">
        <v>144.58418909336194</v>
      </c>
      <c r="OM4">
        <v>144.50827747742102</v>
      </c>
      <c r="ON4">
        <v>144.43287896757585</v>
      </c>
      <c r="OO4">
        <v>144.35798975363315</v>
      </c>
      <c r="OP4">
        <v>138.77780439736566</v>
      </c>
      <c r="OQ4">
        <v>138.71547855725743</v>
      </c>
      <c r="OR4">
        <v>138.65366487745482</v>
      </c>
      <c r="OS4">
        <v>138.59235959207356</v>
      </c>
      <c r="OT4">
        <v>138.53155897205872</v>
      </c>
      <c r="OU4">
        <v>138.47125932473745</v>
      </c>
      <c r="OV4">
        <v>138.41145699337434</v>
      </c>
      <c r="OW4">
        <v>138.35214835673699</v>
      </c>
      <c r="OX4">
        <v>138.29332982866495</v>
      </c>
      <c r="OY4">
        <v>138.23499785764679</v>
      </c>
      <c r="OZ4">
        <v>138.17714892640296</v>
      </c>
      <c r="PA4">
        <v>138.1197795514731</v>
      </c>
      <c r="PB4">
        <v>138.06288628281226</v>
      </c>
      <c r="PC4">
        <v>138.00646570338935</v>
      </c>
      <c r="PD4">
        <v>137.95051442879495</v>
      </c>
      <c r="PE4">
        <v>137.89502910685147</v>
      </c>
      <c r="PF4">
        <v>137.84000641723117</v>
      </c>
      <c r="PG4">
        <v>137.78544307107899</v>
      </c>
      <c r="PH4">
        <v>137.73133581063956</v>
      </c>
      <c r="PI4">
        <v>137.67603197574061</v>
      </c>
      <c r="PJ4">
        <v>137.62105267214878</v>
      </c>
      <c r="PK4">
        <v>137.56652819525047</v>
      </c>
      <c r="PL4">
        <v>137.51245534954182</v>
      </c>
      <c r="PM4">
        <v>137.45883096938383</v>
      </c>
      <c r="PN4">
        <v>137.40565191865369</v>
      </c>
      <c r="PO4">
        <v>137.35291509040172</v>
      </c>
      <c r="PP4">
        <v>137.30061740651348</v>
      </c>
      <c r="PQ4">
        <v>137.24875581737527</v>
      </c>
      <c r="PR4">
        <v>137.19732730154527</v>
      </c>
      <c r="PS4">
        <v>137.14632886542933</v>
      </c>
      <c r="PT4">
        <v>137.09575754296048</v>
      </c>
      <c r="PU4">
        <v>137.04561039528321</v>
      </c>
      <c r="PV4">
        <v>136.99588451044258</v>
      </c>
      <c r="PW4">
        <v>136.94657700307661</v>
      </c>
      <c r="PX4">
        <v>136.89768501411373</v>
      </c>
      <c r="PY4">
        <v>136.84920571047377</v>
      </c>
      <c r="PZ4">
        <v>136.80113628477383</v>
      </c>
      <c r="QA4">
        <v>136.7534739550369</v>
      </c>
      <c r="QB4">
        <v>136.70621596440532</v>
      </c>
      <c r="QC4">
        <v>136.65935958085825</v>
      </c>
      <c r="QD4">
        <v>136.61290209693192</v>
      </c>
      <c r="QE4">
        <v>136.56684082944543</v>
      </c>
      <c r="QF4">
        <v>136.52117311922763</v>
      </c>
      <c r="QG4">
        <v>136.47589633085065</v>
      </c>
      <c r="QH4">
        <v>136.43100785236462</v>
      </c>
      <c r="QI4">
        <v>136.38650509503671</v>
      </c>
      <c r="QJ4">
        <v>136.34238549309427</v>
      </c>
      <c r="QK4">
        <v>136.29864650347076</v>
      </c>
      <c r="QL4">
        <v>136.25528560555466</v>
      </c>
      <c r="QM4">
        <v>136.2123003009427</v>
      </c>
      <c r="QN4">
        <v>136.16968811319538</v>
      </c>
      <c r="QO4">
        <v>136.12744658759655</v>
      </c>
      <c r="QP4">
        <v>136.08557329091553</v>
      </c>
      <c r="QQ4">
        <v>136.74854556303467</v>
      </c>
      <c r="QR4">
        <v>136.70917229251293</v>
      </c>
      <c r="QS4">
        <v>136.67016194907683</v>
      </c>
      <c r="QT4">
        <v>136.6315121709446</v>
      </c>
      <c r="QU4">
        <v>136.59322061678341</v>
      </c>
      <c r="QV4">
        <v>136.55528496548749</v>
      </c>
      <c r="QW4">
        <v>136.51770291596063</v>
      </c>
      <c r="QX4">
        <v>136.48047218690115</v>
      </c>
      <c r="QY4">
        <v>136.44359051658932</v>
      </c>
      <c r="QZ4">
        <v>136.40705566267783</v>
      </c>
      <c r="RA4">
        <v>136.37086540198453</v>
      </c>
      <c r="RB4">
        <v>136.33501753028835</v>
      </c>
      <c r="RC4">
        <v>136.29950986212774</v>
      </c>
      <c r="RD4">
        <v>136.26434023060105</v>
      </c>
      <c r="RE4">
        <v>136.22950648717048</v>
      </c>
      <c r="RF4">
        <v>136.19500650146739</v>
      </c>
      <c r="RG4">
        <v>136.16083816110137</v>
      </c>
      <c r="RH4">
        <v>136.12699937147005</v>
      </c>
      <c r="RI4">
        <v>136.09348805557312</v>
      </c>
      <c r="RJ4">
        <v>136.06030215382719</v>
      </c>
      <c r="RK4">
        <v>136.02743962388431</v>
      </c>
      <c r="RL4">
        <v>135.99489844045107</v>
      </c>
      <c r="RM4">
        <v>135.96267659511204</v>
      </c>
      <c r="RN4">
        <v>135.93077209615325</v>
      </c>
      <c r="RO4">
        <v>135.89918296838999</v>
      </c>
      <c r="RP4">
        <v>135.86790725299485</v>
      </c>
      <c r="RQ4">
        <v>135.83694300732935</v>
      </c>
      <c r="RR4">
        <v>135.80628830477625</v>
      </c>
      <c r="RS4">
        <v>135.77594123457595</v>
      </c>
      <c r="RT4">
        <v>135.74589990166257</v>
      </c>
      <c r="RU4">
        <v>135.71616242650333</v>
      </c>
      <c r="RV4">
        <v>135.68672694494055</v>
      </c>
      <c r="RW4">
        <v>135.65759160803373</v>
      </c>
      <c r="RX4">
        <v>135.62875458190507</v>
      </c>
      <c r="RY4">
        <v>135.60021404758649</v>
      </c>
      <c r="RZ4">
        <v>135.57196820086818</v>
      </c>
      <c r="SA4">
        <v>135.54401525214936</v>
      </c>
      <c r="SB4">
        <v>135.51635342629052</v>
      </c>
      <c r="SC4">
        <v>135.48898096246808</v>
      </c>
      <c r="SD4">
        <v>135.46189611402966</v>
      </c>
      <c r="SE4">
        <v>135.43509714835272</v>
      </c>
      <c r="SF4">
        <v>135.4085823467031</v>
      </c>
      <c r="SG4">
        <v>135.38235000409671</v>
      </c>
    </row>
    <row r="5" spans="1:501" x14ac:dyDescent="0.3">
      <c r="A5" s="2147" t="str">
        <f>CONCATENATE(ROUND(A4,0),",")</f>
        <v>0,</v>
      </c>
      <c r="B5" s="2147" t="str">
        <f t="shared" ref="B5:BM5" si="373">CONCATENATE(ROUND(B4,0),",")</f>
        <v>8837,</v>
      </c>
      <c r="C5" s="2147" t="str">
        <f t="shared" si="373"/>
        <v>4460,</v>
      </c>
      <c r="D5" s="2147" t="str">
        <f t="shared" si="373"/>
        <v>3012,</v>
      </c>
      <c r="E5" s="2147" t="str">
        <f t="shared" si="373"/>
        <v>2288,</v>
      </c>
      <c r="F5" s="2147" t="str">
        <f t="shared" si="373"/>
        <v>2017,</v>
      </c>
      <c r="G5" s="2147" t="str">
        <f t="shared" si="373"/>
        <v>1701,</v>
      </c>
      <c r="H5" s="2147" t="str">
        <f t="shared" si="373"/>
        <v>1475,</v>
      </c>
      <c r="I5" s="2147" t="str">
        <f t="shared" si="373"/>
        <v>1306,</v>
      </c>
      <c r="J5" s="2147" t="str">
        <f t="shared" si="373"/>
        <v>1174,</v>
      </c>
      <c r="K5" s="2147" t="str">
        <f t="shared" si="373"/>
        <v>1069,</v>
      </c>
      <c r="L5" s="2147" t="str">
        <f t="shared" si="373"/>
        <v>982,</v>
      </c>
      <c r="M5" s="2147" t="str">
        <f t="shared" si="373"/>
        <v>911,</v>
      </c>
      <c r="N5" s="2147" t="str">
        <f t="shared" si="373"/>
        <v>850,</v>
      </c>
      <c r="O5" s="2147" t="str">
        <f t="shared" si="373"/>
        <v>792,</v>
      </c>
      <c r="P5" s="2147" t="str">
        <f t="shared" si="373"/>
        <v>747,</v>
      </c>
      <c r="Q5" s="2147" t="str">
        <f t="shared" si="373"/>
        <v>708,</v>
      </c>
      <c r="R5" s="2147" t="str">
        <f t="shared" si="373"/>
        <v>668,</v>
      </c>
      <c r="S5" s="2147" t="str">
        <f t="shared" si="373"/>
        <v>637,</v>
      </c>
      <c r="T5" s="2147" t="str">
        <f t="shared" si="373"/>
        <v>610,</v>
      </c>
      <c r="U5" s="2147" t="str">
        <f t="shared" si="373"/>
        <v>585,</v>
      </c>
      <c r="V5" s="2147" t="str">
        <f t="shared" si="373"/>
        <v>562,</v>
      </c>
      <c r="W5" s="2147" t="str">
        <f t="shared" si="373"/>
        <v>542,</v>
      </c>
      <c r="X5" s="2147" t="str">
        <f t="shared" si="373"/>
        <v>523,</v>
      </c>
      <c r="Y5" s="2147" t="str">
        <f t="shared" si="373"/>
        <v>506,</v>
      </c>
      <c r="Z5" s="2147" t="str">
        <f t="shared" si="373"/>
        <v>490,</v>
      </c>
      <c r="AA5" s="2147" t="str">
        <f t="shared" si="373"/>
        <v>475,</v>
      </c>
      <c r="AB5" s="2147" t="str">
        <f t="shared" si="373"/>
        <v>461,</v>
      </c>
      <c r="AC5" s="2147" t="str">
        <f t="shared" si="373"/>
        <v>449,</v>
      </c>
      <c r="AD5" s="2147" t="str">
        <f t="shared" si="373"/>
        <v>437,</v>
      </c>
      <c r="AE5" s="2147" t="str">
        <f t="shared" si="373"/>
        <v>426,</v>
      </c>
      <c r="AF5" s="2147" t="str">
        <f t="shared" si="373"/>
        <v>416,</v>
      </c>
      <c r="AG5" s="2147" t="str">
        <f t="shared" si="373"/>
        <v>406,</v>
      </c>
      <c r="AH5" s="2147" t="str">
        <f t="shared" si="373"/>
        <v>397,</v>
      </c>
      <c r="AI5" s="2147" t="str">
        <f t="shared" si="373"/>
        <v>388,</v>
      </c>
      <c r="AJ5" s="2147" t="str">
        <f t="shared" si="373"/>
        <v>380,</v>
      </c>
      <c r="AK5" s="2147" t="str">
        <f t="shared" si="373"/>
        <v>373,</v>
      </c>
      <c r="AL5" s="2147" t="str">
        <f t="shared" si="373"/>
        <v>366,</v>
      </c>
      <c r="AM5" s="2147" t="str">
        <f t="shared" si="373"/>
        <v>359,</v>
      </c>
      <c r="AN5" s="2147" t="str">
        <f t="shared" si="373"/>
        <v>352,</v>
      </c>
      <c r="AO5" s="2147" t="str">
        <f t="shared" si="373"/>
        <v>346,</v>
      </c>
      <c r="AP5" s="2147" t="str">
        <f t="shared" si="373"/>
        <v>340,</v>
      </c>
      <c r="AQ5" s="2147" t="str">
        <f t="shared" si="373"/>
        <v>335,</v>
      </c>
      <c r="AR5" s="2147" t="str">
        <f t="shared" si="373"/>
        <v>329,</v>
      </c>
      <c r="AS5" s="2147" t="str">
        <f t="shared" si="373"/>
        <v>324,</v>
      </c>
      <c r="AT5" s="2147" t="str">
        <f t="shared" si="373"/>
        <v>320,</v>
      </c>
      <c r="AU5" s="2147" t="str">
        <f t="shared" si="373"/>
        <v>315,</v>
      </c>
      <c r="AV5" s="2147" t="str">
        <f t="shared" si="373"/>
        <v>310,</v>
      </c>
      <c r="AW5" s="2147" t="str">
        <f t="shared" si="373"/>
        <v>306,</v>
      </c>
      <c r="AX5" s="2147" t="str">
        <f t="shared" si="373"/>
        <v>302,</v>
      </c>
      <c r="AY5" s="2147" t="str">
        <f t="shared" si="373"/>
        <v>298,</v>
      </c>
      <c r="AZ5" s="2147" t="str">
        <f t="shared" si="373"/>
        <v>301,</v>
      </c>
      <c r="BA5" s="2147" t="str">
        <f t="shared" si="373"/>
        <v>297,</v>
      </c>
      <c r="BB5" s="2147" t="str">
        <f t="shared" si="373"/>
        <v>295,</v>
      </c>
      <c r="BC5" s="2147" t="str">
        <f t="shared" si="373"/>
        <v>291,</v>
      </c>
      <c r="BD5" s="2147" t="str">
        <f t="shared" si="373"/>
        <v>288,</v>
      </c>
      <c r="BE5" s="2147" t="str">
        <f t="shared" si="373"/>
        <v>285,</v>
      </c>
      <c r="BF5" s="2147" t="str">
        <f t="shared" si="373"/>
        <v>282,</v>
      </c>
      <c r="BG5" s="2147" t="str">
        <f t="shared" si="373"/>
        <v>279,</v>
      </c>
      <c r="BH5" s="2147" t="str">
        <f t="shared" si="373"/>
        <v>276,</v>
      </c>
      <c r="BI5" s="2147" t="str">
        <f t="shared" si="373"/>
        <v>273,</v>
      </c>
      <c r="BJ5" s="2147" t="str">
        <f t="shared" si="373"/>
        <v>270,</v>
      </c>
      <c r="BK5" s="2147" t="str">
        <f t="shared" si="373"/>
        <v>267,</v>
      </c>
      <c r="BL5" s="2147" t="str">
        <f t="shared" si="373"/>
        <v>265,</v>
      </c>
      <c r="BM5" s="2147" t="str">
        <f t="shared" si="373"/>
        <v>262,</v>
      </c>
      <c r="BN5" s="2147" t="str">
        <f t="shared" ref="BN5:DY5" si="374">CONCATENATE(ROUND(BN4,0),",")</f>
        <v>260,</v>
      </c>
      <c r="BO5" s="2147" t="str">
        <f t="shared" si="374"/>
        <v>257,</v>
      </c>
      <c r="BP5" s="2147" t="str">
        <f t="shared" si="374"/>
        <v>255,</v>
      </c>
      <c r="BQ5" s="2147" t="str">
        <f t="shared" si="374"/>
        <v>253,</v>
      </c>
      <c r="BR5" s="2147" t="str">
        <f t="shared" si="374"/>
        <v>253,</v>
      </c>
      <c r="BS5" s="2147" t="str">
        <f t="shared" si="374"/>
        <v>251,</v>
      </c>
      <c r="BT5" s="2147" t="str">
        <f t="shared" si="374"/>
        <v>249,</v>
      </c>
      <c r="BU5" s="2147" t="str">
        <f t="shared" si="374"/>
        <v>247,</v>
      </c>
      <c r="BV5" s="2147" t="str">
        <f t="shared" si="374"/>
        <v>245,</v>
      </c>
      <c r="BW5" s="2147" t="str">
        <f t="shared" si="374"/>
        <v>243,</v>
      </c>
      <c r="BX5" s="2147" t="str">
        <f t="shared" si="374"/>
        <v>241,</v>
      </c>
      <c r="BY5" s="2147" t="str">
        <f t="shared" si="374"/>
        <v>239,</v>
      </c>
      <c r="BZ5" s="2147" t="str">
        <f t="shared" si="374"/>
        <v>238,</v>
      </c>
      <c r="CA5" s="2147" t="str">
        <f t="shared" si="374"/>
        <v>236,</v>
      </c>
      <c r="CB5" s="2147" t="str">
        <f t="shared" si="374"/>
        <v>234,</v>
      </c>
      <c r="CC5" s="2147" t="str">
        <f t="shared" si="374"/>
        <v>233,</v>
      </c>
      <c r="CD5" s="2147" t="str">
        <f t="shared" si="374"/>
        <v>231,</v>
      </c>
      <c r="CE5" s="2147" t="str">
        <f t="shared" si="374"/>
        <v>229,</v>
      </c>
      <c r="CF5" s="2147" t="str">
        <f t="shared" si="374"/>
        <v>228,</v>
      </c>
      <c r="CG5" s="2147" t="str">
        <f t="shared" si="374"/>
        <v>226,</v>
      </c>
      <c r="CH5" s="2147" t="str">
        <f t="shared" si="374"/>
        <v>225,</v>
      </c>
      <c r="CI5" s="2147" t="str">
        <f t="shared" si="374"/>
        <v>223,</v>
      </c>
      <c r="CJ5" s="2147" t="str">
        <f t="shared" si="374"/>
        <v>222,</v>
      </c>
      <c r="CK5" s="2147" t="str">
        <f t="shared" si="374"/>
        <v>220,</v>
      </c>
      <c r="CL5" s="2147" t="str">
        <f t="shared" si="374"/>
        <v>219,</v>
      </c>
      <c r="CM5" s="2147" t="str">
        <f t="shared" si="374"/>
        <v>218,</v>
      </c>
      <c r="CN5" s="2147" t="str">
        <f t="shared" si="374"/>
        <v>217,</v>
      </c>
      <c r="CO5" s="2147" t="str">
        <f t="shared" si="374"/>
        <v>215,</v>
      </c>
      <c r="CP5" s="2147" t="str">
        <f t="shared" si="374"/>
        <v>214,</v>
      </c>
      <c r="CQ5" s="2147" t="str">
        <f t="shared" si="374"/>
        <v>213,</v>
      </c>
      <c r="CR5" s="2147" t="str">
        <f t="shared" si="374"/>
        <v>212,</v>
      </c>
      <c r="CS5" s="2147" t="str">
        <f t="shared" si="374"/>
        <v>211,</v>
      </c>
      <c r="CT5" s="2147" t="str">
        <f t="shared" si="374"/>
        <v>210,</v>
      </c>
      <c r="CU5" s="2147" t="str">
        <f t="shared" si="374"/>
        <v>208,</v>
      </c>
      <c r="CV5" s="2147" t="str">
        <f t="shared" si="374"/>
        <v>209,</v>
      </c>
      <c r="CW5" s="2147" t="str">
        <f t="shared" si="374"/>
        <v>208,</v>
      </c>
      <c r="CX5" s="2147" t="str">
        <f t="shared" si="374"/>
        <v>210,</v>
      </c>
      <c r="CY5" s="2147" t="str">
        <f t="shared" si="374"/>
        <v>209,</v>
      </c>
      <c r="CZ5" s="2147" t="str">
        <f t="shared" si="374"/>
        <v>208,</v>
      </c>
      <c r="DA5" s="2147" t="str">
        <f t="shared" si="374"/>
        <v>207,</v>
      </c>
      <c r="DB5" s="2147" t="str">
        <f t="shared" si="374"/>
        <v>206,</v>
      </c>
      <c r="DC5" s="2147" t="str">
        <f t="shared" si="374"/>
        <v>206,</v>
      </c>
      <c r="DD5" s="2147" t="str">
        <f t="shared" si="374"/>
        <v>205,</v>
      </c>
      <c r="DE5" s="2147" t="str">
        <f t="shared" si="374"/>
        <v>204,</v>
      </c>
      <c r="DF5" s="2147" t="str">
        <f t="shared" si="374"/>
        <v>203,</v>
      </c>
      <c r="DG5" s="2147" t="str">
        <f t="shared" si="374"/>
        <v>203,</v>
      </c>
      <c r="DH5" s="2147" t="str">
        <f t="shared" si="374"/>
        <v>202,</v>
      </c>
      <c r="DI5" s="2147" t="str">
        <f t="shared" si="374"/>
        <v>201,</v>
      </c>
      <c r="DJ5" s="2147" t="str">
        <f t="shared" si="374"/>
        <v>200,</v>
      </c>
      <c r="DK5" s="2147" t="str">
        <f t="shared" si="374"/>
        <v>199,</v>
      </c>
      <c r="DL5" s="2147" t="str">
        <f t="shared" si="374"/>
        <v>198,</v>
      </c>
      <c r="DM5" s="2147" t="str">
        <f t="shared" si="374"/>
        <v>198,</v>
      </c>
      <c r="DN5" s="2147" t="str">
        <f t="shared" si="374"/>
        <v>197,</v>
      </c>
      <c r="DO5" s="2147" t="str">
        <f t="shared" si="374"/>
        <v>196,</v>
      </c>
      <c r="DP5" s="2147" t="str">
        <f t="shared" si="374"/>
        <v>195,</v>
      </c>
      <c r="DQ5" s="2147" t="str">
        <f t="shared" si="374"/>
        <v>195,</v>
      </c>
      <c r="DR5" s="2147" t="str">
        <f t="shared" si="374"/>
        <v>194,</v>
      </c>
      <c r="DS5" s="2147" t="str">
        <f t="shared" si="374"/>
        <v>193,</v>
      </c>
      <c r="DT5" s="2147" t="str">
        <f t="shared" si="374"/>
        <v>192,</v>
      </c>
      <c r="DU5" s="2147" t="str">
        <f t="shared" si="374"/>
        <v>192,</v>
      </c>
      <c r="DV5" s="2147" t="str">
        <f t="shared" si="374"/>
        <v>191,</v>
      </c>
      <c r="DW5" s="2147" t="str">
        <f t="shared" si="374"/>
        <v>190,</v>
      </c>
      <c r="DX5" s="2147" t="str">
        <f t="shared" si="374"/>
        <v>190,</v>
      </c>
      <c r="DY5" s="2147" t="str">
        <f t="shared" si="374"/>
        <v>189,</v>
      </c>
      <c r="DZ5" s="2147" t="str">
        <f t="shared" ref="DZ5:GK5" si="375">CONCATENATE(ROUND(DZ4,0),",")</f>
        <v>188,</v>
      </c>
      <c r="EA5" s="2147" t="str">
        <f t="shared" si="375"/>
        <v>188,</v>
      </c>
      <c r="EB5" s="2147" t="str">
        <f t="shared" si="375"/>
        <v>187,</v>
      </c>
      <c r="EC5" s="2147" t="str">
        <f t="shared" si="375"/>
        <v>187,</v>
      </c>
      <c r="ED5" s="2147" t="str">
        <f t="shared" si="375"/>
        <v>186,</v>
      </c>
      <c r="EE5" s="2147" t="str">
        <f t="shared" si="375"/>
        <v>185,</v>
      </c>
      <c r="EF5" s="2147" t="str">
        <f t="shared" si="375"/>
        <v>185,</v>
      </c>
      <c r="EG5" s="2147" t="str">
        <f t="shared" si="375"/>
        <v>184,</v>
      </c>
      <c r="EH5" s="2147" t="str">
        <f t="shared" si="375"/>
        <v>184,</v>
      </c>
      <c r="EI5" s="2147" t="str">
        <f t="shared" si="375"/>
        <v>184,</v>
      </c>
      <c r="EJ5" s="2147" t="str">
        <f t="shared" si="375"/>
        <v>184,</v>
      </c>
      <c r="EK5" s="2147" t="str">
        <f t="shared" si="375"/>
        <v>183,</v>
      </c>
      <c r="EL5" s="2147" t="str">
        <f t="shared" si="375"/>
        <v>183,</v>
      </c>
      <c r="EM5" s="2147" t="str">
        <f t="shared" si="375"/>
        <v>182,</v>
      </c>
      <c r="EN5" s="2147" t="str">
        <f t="shared" si="375"/>
        <v>182,</v>
      </c>
      <c r="EO5" s="2147" t="str">
        <f t="shared" si="375"/>
        <v>181,</v>
      </c>
      <c r="EP5" s="2147" t="str">
        <f t="shared" si="375"/>
        <v>181,</v>
      </c>
      <c r="EQ5" s="2147" t="str">
        <f t="shared" si="375"/>
        <v>180,</v>
      </c>
      <c r="ER5" s="2147" t="str">
        <f t="shared" si="375"/>
        <v>180,</v>
      </c>
      <c r="ES5" s="2147" t="str">
        <f t="shared" si="375"/>
        <v>179,</v>
      </c>
      <c r="ET5" s="2147" t="str">
        <f t="shared" si="375"/>
        <v>179,</v>
      </c>
      <c r="EU5" s="2147" t="str">
        <f t="shared" si="375"/>
        <v>178,</v>
      </c>
      <c r="EV5" s="2147" t="str">
        <f t="shared" si="375"/>
        <v>178,</v>
      </c>
      <c r="EW5" s="2147" t="str">
        <f t="shared" si="375"/>
        <v>177,</v>
      </c>
      <c r="EX5" s="2147" t="str">
        <f t="shared" si="375"/>
        <v>177,</v>
      </c>
      <c r="EY5" s="2147" t="str">
        <f t="shared" si="375"/>
        <v>176,</v>
      </c>
      <c r="EZ5" s="2147" t="str">
        <f t="shared" si="375"/>
        <v>176,</v>
      </c>
      <c r="FA5" s="2147" t="str">
        <f t="shared" si="375"/>
        <v>175,</v>
      </c>
      <c r="FB5" s="2147" t="str">
        <f t="shared" si="375"/>
        <v>175,</v>
      </c>
      <c r="FC5" s="2147" t="str">
        <f t="shared" si="375"/>
        <v>175,</v>
      </c>
      <c r="FD5" s="2147" t="str">
        <f t="shared" si="375"/>
        <v>175,</v>
      </c>
      <c r="FE5" s="2147" t="str">
        <f t="shared" si="375"/>
        <v>174,</v>
      </c>
      <c r="FF5" s="2147" t="str">
        <f t="shared" si="375"/>
        <v>174,</v>
      </c>
      <c r="FG5" s="2147" t="str">
        <f t="shared" si="375"/>
        <v>173,</v>
      </c>
      <c r="FH5" s="2147" t="str">
        <f t="shared" si="375"/>
        <v>173,</v>
      </c>
      <c r="FI5" s="2147" t="str">
        <f t="shared" si="375"/>
        <v>173,</v>
      </c>
      <c r="FJ5" s="2147" t="str">
        <f t="shared" si="375"/>
        <v>172,</v>
      </c>
      <c r="FK5" s="2147" t="str">
        <f t="shared" si="375"/>
        <v>172,</v>
      </c>
      <c r="FL5" s="2147" t="str">
        <f t="shared" si="375"/>
        <v>171,</v>
      </c>
      <c r="FM5" s="2147" t="str">
        <f t="shared" si="375"/>
        <v>171,</v>
      </c>
      <c r="FN5" s="2147" t="str">
        <f t="shared" si="375"/>
        <v>171,</v>
      </c>
      <c r="FO5" s="2147" t="str">
        <f t="shared" si="375"/>
        <v>170,</v>
      </c>
      <c r="FP5" s="2147" t="str">
        <f t="shared" si="375"/>
        <v>170,</v>
      </c>
      <c r="FQ5" s="2147" t="str">
        <f t="shared" si="375"/>
        <v>169,</v>
      </c>
      <c r="FR5" s="2147" t="str">
        <f t="shared" si="375"/>
        <v>169,</v>
      </c>
      <c r="FS5" s="2147" t="str">
        <f t="shared" si="375"/>
        <v>169,</v>
      </c>
      <c r="FT5" s="2147" t="str">
        <f t="shared" si="375"/>
        <v>168,</v>
      </c>
      <c r="FU5" s="2147" t="str">
        <f t="shared" si="375"/>
        <v>168,</v>
      </c>
      <c r="FV5" s="2147" t="str">
        <f t="shared" si="375"/>
        <v>168,</v>
      </c>
      <c r="FW5" s="2147" t="str">
        <f t="shared" si="375"/>
        <v>167,</v>
      </c>
      <c r="FX5" s="2147" t="str">
        <f t="shared" si="375"/>
        <v>167,</v>
      </c>
      <c r="FY5" s="2147" t="str">
        <f t="shared" si="375"/>
        <v>167,</v>
      </c>
      <c r="FZ5" s="2147" t="str">
        <f t="shared" si="375"/>
        <v>166,</v>
      </c>
      <c r="GA5" s="2147" t="str">
        <f t="shared" si="375"/>
        <v>166,</v>
      </c>
      <c r="GB5" s="2147" t="str">
        <f t="shared" si="375"/>
        <v>166,</v>
      </c>
      <c r="GC5" s="2147" t="str">
        <f t="shared" si="375"/>
        <v>165,</v>
      </c>
      <c r="GD5" s="2147" t="str">
        <f t="shared" si="375"/>
        <v>165,</v>
      </c>
      <c r="GE5" s="2147" t="str">
        <f t="shared" si="375"/>
        <v>165,</v>
      </c>
      <c r="GF5" s="2147" t="str">
        <f t="shared" si="375"/>
        <v>165,</v>
      </c>
      <c r="GG5" s="2147" t="str">
        <f t="shared" si="375"/>
        <v>164,</v>
      </c>
      <c r="GH5" s="2147" t="str">
        <f t="shared" si="375"/>
        <v>164,</v>
      </c>
      <c r="GI5" s="2147" t="str">
        <f t="shared" si="375"/>
        <v>164,</v>
      </c>
      <c r="GJ5" s="2147" t="str">
        <f t="shared" si="375"/>
        <v>163,</v>
      </c>
      <c r="GK5" s="2147" t="str">
        <f t="shared" si="375"/>
        <v>163,</v>
      </c>
      <c r="GL5" s="2147" t="str">
        <f t="shared" ref="GL5:IW5" si="376">CONCATENATE(ROUND(GL4,0),",")</f>
        <v>163,</v>
      </c>
      <c r="GM5" s="2147" t="str">
        <f t="shared" si="376"/>
        <v>163,</v>
      </c>
      <c r="GN5" s="2147" t="str">
        <f t="shared" si="376"/>
        <v>162,</v>
      </c>
      <c r="GO5" s="2147" t="str">
        <f t="shared" si="376"/>
        <v>162,</v>
      </c>
      <c r="GP5" s="2147" t="str">
        <f t="shared" si="376"/>
        <v>163,</v>
      </c>
      <c r="GQ5" s="2147" t="str">
        <f t="shared" si="376"/>
        <v>163,</v>
      </c>
      <c r="GR5" s="2147" t="str">
        <f t="shared" si="376"/>
        <v>163,</v>
      </c>
      <c r="GS5" s="2147" t="str">
        <f t="shared" si="376"/>
        <v>162,</v>
      </c>
      <c r="GT5" s="2147" t="str">
        <f t="shared" si="376"/>
        <v>162,</v>
      </c>
      <c r="GU5" s="2147" t="str">
        <f t="shared" si="376"/>
        <v>162,</v>
      </c>
      <c r="GV5" s="2147" t="str">
        <f t="shared" si="376"/>
        <v>158,</v>
      </c>
      <c r="GW5" s="2147" t="str">
        <f t="shared" si="376"/>
        <v>158,</v>
      </c>
      <c r="GX5" s="2147" t="str">
        <f t="shared" si="376"/>
        <v>158,</v>
      </c>
      <c r="GY5" s="2147" t="str">
        <f t="shared" si="376"/>
        <v>158,</v>
      </c>
      <c r="GZ5" s="2147" t="str">
        <f t="shared" si="376"/>
        <v>157,</v>
      </c>
      <c r="HA5" s="2147" t="str">
        <f t="shared" si="376"/>
        <v>157,</v>
      </c>
      <c r="HB5" s="2147" t="str">
        <f t="shared" si="376"/>
        <v>157,</v>
      </c>
      <c r="HC5" s="2147" t="str">
        <f t="shared" si="376"/>
        <v>157,</v>
      </c>
      <c r="HD5" s="2147" t="str">
        <f t="shared" si="376"/>
        <v>156,</v>
      </c>
      <c r="HE5" s="2147" t="str">
        <f t="shared" si="376"/>
        <v>156,</v>
      </c>
      <c r="HF5" s="2147" t="str">
        <f t="shared" si="376"/>
        <v>156,</v>
      </c>
      <c r="HG5" s="2147" t="str">
        <f t="shared" si="376"/>
        <v>156,</v>
      </c>
      <c r="HH5" s="2147" t="str">
        <f t="shared" si="376"/>
        <v>156,</v>
      </c>
      <c r="HI5" s="2147" t="str">
        <f t="shared" si="376"/>
        <v>155,</v>
      </c>
      <c r="HJ5" s="2147" t="str">
        <f t="shared" si="376"/>
        <v>155,</v>
      </c>
      <c r="HK5" s="2147" t="str">
        <f t="shared" si="376"/>
        <v>155,</v>
      </c>
      <c r="HL5" s="2147" t="str">
        <f t="shared" si="376"/>
        <v>155,</v>
      </c>
      <c r="HM5" s="2147" t="str">
        <f t="shared" si="376"/>
        <v>155,</v>
      </c>
      <c r="HN5" s="2147" t="str">
        <f t="shared" si="376"/>
        <v>154,</v>
      </c>
      <c r="HO5" s="2147" t="str">
        <f t="shared" si="376"/>
        <v>154,</v>
      </c>
      <c r="HP5" s="2147" t="str">
        <f t="shared" si="376"/>
        <v>154,</v>
      </c>
      <c r="HQ5" s="2147" t="str">
        <f t="shared" si="376"/>
        <v>154,</v>
      </c>
      <c r="HR5" s="2147" t="str">
        <f t="shared" si="376"/>
        <v>154,</v>
      </c>
      <c r="HS5" s="2147" t="str">
        <f t="shared" si="376"/>
        <v>153,</v>
      </c>
      <c r="HT5" s="2147" t="str">
        <f t="shared" si="376"/>
        <v>153,</v>
      </c>
      <c r="HU5" s="2147" t="str">
        <f t="shared" si="376"/>
        <v>153,</v>
      </c>
      <c r="HV5" s="2147" t="str">
        <f t="shared" si="376"/>
        <v>154,</v>
      </c>
      <c r="HW5" s="2147" t="str">
        <f t="shared" si="376"/>
        <v>154,</v>
      </c>
      <c r="HX5" s="2147" t="str">
        <f t="shared" si="376"/>
        <v>154,</v>
      </c>
      <c r="HY5" s="2147" t="str">
        <f t="shared" si="376"/>
        <v>154,</v>
      </c>
      <c r="HZ5" s="2147" t="str">
        <f t="shared" si="376"/>
        <v>153,</v>
      </c>
      <c r="IA5" s="2147" t="str">
        <f t="shared" si="376"/>
        <v>153,</v>
      </c>
      <c r="IB5" s="2147" t="str">
        <f t="shared" si="376"/>
        <v>153,</v>
      </c>
      <c r="IC5" s="2147" t="str">
        <f t="shared" si="376"/>
        <v>153,</v>
      </c>
      <c r="ID5" s="2147" t="str">
        <f t="shared" si="376"/>
        <v>153,</v>
      </c>
      <c r="IE5" s="2147" t="str">
        <f t="shared" si="376"/>
        <v>152,</v>
      </c>
      <c r="IF5" s="2147" t="str">
        <f t="shared" si="376"/>
        <v>152,</v>
      </c>
      <c r="IG5" s="2147" t="str">
        <f t="shared" si="376"/>
        <v>152,</v>
      </c>
      <c r="IH5" s="2147" t="str">
        <f t="shared" si="376"/>
        <v>152,</v>
      </c>
      <c r="II5" s="2147" t="str">
        <f t="shared" si="376"/>
        <v>152,</v>
      </c>
      <c r="IJ5" s="2147" t="str">
        <f t="shared" si="376"/>
        <v>152,</v>
      </c>
      <c r="IK5" s="2147" t="str">
        <f t="shared" si="376"/>
        <v>151,</v>
      </c>
      <c r="IL5" s="2147" t="str">
        <f t="shared" si="376"/>
        <v>151,</v>
      </c>
      <c r="IM5" s="2147" t="str">
        <f t="shared" si="376"/>
        <v>151,</v>
      </c>
      <c r="IN5" s="2147" t="str">
        <f t="shared" si="376"/>
        <v>151,</v>
      </c>
      <c r="IO5" s="2147" t="str">
        <f t="shared" si="376"/>
        <v>151,</v>
      </c>
      <c r="IP5" s="2147" t="str">
        <f t="shared" si="376"/>
        <v>151,</v>
      </c>
      <c r="IQ5" s="2147" t="str">
        <f t="shared" si="376"/>
        <v>150,</v>
      </c>
      <c r="IR5" s="2147" t="str">
        <f t="shared" si="376"/>
        <v>150,</v>
      </c>
      <c r="IS5" s="2147" t="str">
        <f t="shared" si="376"/>
        <v>150,</v>
      </c>
      <c r="IT5" s="2147" t="str">
        <f t="shared" si="376"/>
        <v>150,</v>
      </c>
      <c r="IU5" s="2147" t="str">
        <f t="shared" si="376"/>
        <v>150,</v>
      </c>
      <c r="IV5" s="2147" t="str">
        <f t="shared" si="376"/>
        <v>150,</v>
      </c>
      <c r="IW5" s="2147" t="str">
        <f t="shared" si="376"/>
        <v>149,</v>
      </c>
      <c r="IX5" s="2147" t="str">
        <f t="shared" ref="IX5:LI5" si="377">CONCATENATE(ROUND(IX4,0),",")</f>
        <v>149,</v>
      </c>
      <c r="IY5" s="2147" t="str">
        <f t="shared" si="377"/>
        <v>149,</v>
      </c>
      <c r="IZ5" s="2147" t="str">
        <f t="shared" si="377"/>
        <v>149,</v>
      </c>
      <c r="JA5" s="2147" t="str">
        <f t="shared" si="377"/>
        <v>149,</v>
      </c>
      <c r="JB5" s="2147" t="str">
        <f t="shared" si="377"/>
        <v>149,</v>
      </c>
      <c r="JC5" s="2147" t="str">
        <f t="shared" si="377"/>
        <v>148,</v>
      </c>
      <c r="JD5" s="2147" t="str">
        <f t="shared" si="377"/>
        <v>148,</v>
      </c>
      <c r="JE5" s="2147" t="str">
        <f t="shared" si="377"/>
        <v>148,</v>
      </c>
      <c r="JF5" s="2147" t="str">
        <f t="shared" si="377"/>
        <v>148,</v>
      </c>
      <c r="JG5" s="2147" t="str">
        <f t="shared" si="377"/>
        <v>148,</v>
      </c>
      <c r="JH5" s="2147" t="str">
        <f t="shared" si="377"/>
        <v>148,</v>
      </c>
      <c r="JI5" s="2147" t="str">
        <f t="shared" si="377"/>
        <v>148,</v>
      </c>
      <c r="JJ5" s="2147" t="str">
        <f t="shared" si="377"/>
        <v>147,</v>
      </c>
      <c r="JK5" s="2147" t="str">
        <f t="shared" si="377"/>
        <v>147,</v>
      </c>
      <c r="JL5" s="2147" t="str">
        <f t="shared" si="377"/>
        <v>147,</v>
      </c>
      <c r="JM5" s="2147" t="str">
        <f t="shared" si="377"/>
        <v>147,</v>
      </c>
      <c r="JN5" s="2147" t="str">
        <f t="shared" si="377"/>
        <v>147,</v>
      </c>
      <c r="JO5" s="2147" t="str">
        <f t="shared" si="377"/>
        <v>147,</v>
      </c>
      <c r="JP5" s="2147" t="str">
        <f t="shared" si="377"/>
        <v>147,</v>
      </c>
      <c r="JQ5" s="2147" t="str">
        <f t="shared" si="377"/>
        <v>146,</v>
      </c>
      <c r="JR5" s="2147" t="str">
        <f t="shared" si="377"/>
        <v>146,</v>
      </c>
      <c r="JS5" s="2147" t="str">
        <f t="shared" si="377"/>
        <v>146,</v>
      </c>
      <c r="JT5" s="2147" t="str">
        <f t="shared" si="377"/>
        <v>146,</v>
      </c>
      <c r="JU5" s="2147" t="str">
        <f t="shared" si="377"/>
        <v>146,</v>
      </c>
      <c r="JV5" s="2147" t="str">
        <f t="shared" si="377"/>
        <v>146,</v>
      </c>
      <c r="JW5" s="2147" t="str">
        <f t="shared" si="377"/>
        <v>146,</v>
      </c>
      <c r="JX5" s="2147" t="str">
        <f t="shared" si="377"/>
        <v>146,</v>
      </c>
      <c r="JY5" s="2147" t="str">
        <f t="shared" si="377"/>
        <v>145,</v>
      </c>
      <c r="JZ5" s="2147" t="str">
        <f t="shared" si="377"/>
        <v>145,</v>
      </c>
      <c r="KA5" s="2147" t="str">
        <f t="shared" si="377"/>
        <v>145,</v>
      </c>
      <c r="KB5" s="2147" t="str">
        <f t="shared" si="377"/>
        <v>145,</v>
      </c>
      <c r="KC5" s="2147" t="str">
        <f t="shared" si="377"/>
        <v>145,</v>
      </c>
      <c r="KD5" s="2147" t="str">
        <f t="shared" si="377"/>
        <v>145,</v>
      </c>
      <c r="KE5" s="2147" t="str">
        <f t="shared" si="377"/>
        <v>145,</v>
      </c>
      <c r="KF5" s="2147" t="str">
        <f t="shared" si="377"/>
        <v>145,</v>
      </c>
      <c r="KG5" s="2147" t="str">
        <f t="shared" si="377"/>
        <v>145,</v>
      </c>
      <c r="KH5" s="2147" t="str">
        <f t="shared" si="377"/>
        <v>144,</v>
      </c>
      <c r="KI5" s="2147" t="str">
        <f t="shared" si="377"/>
        <v>144,</v>
      </c>
      <c r="KJ5" s="2147" t="str">
        <f t="shared" si="377"/>
        <v>145,</v>
      </c>
      <c r="KK5" s="2147" t="str">
        <f t="shared" si="377"/>
        <v>145,</v>
      </c>
      <c r="KL5" s="2147" t="str">
        <f t="shared" si="377"/>
        <v>144,</v>
      </c>
      <c r="KM5" s="2147" t="str">
        <f t="shared" si="377"/>
        <v>144,</v>
      </c>
      <c r="KN5" s="2147" t="str">
        <f t="shared" si="377"/>
        <v>144,</v>
      </c>
      <c r="KO5" s="2147" t="str">
        <f t="shared" si="377"/>
        <v>144,</v>
      </c>
      <c r="KP5" s="2147" t="str">
        <f t="shared" si="377"/>
        <v>150,</v>
      </c>
      <c r="KQ5" s="2147" t="str">
        <f t="shared" si="377"/>
        <v>150,</v>
      </c>
      <c r="KR5" s="2147" t="str">
        <f t="shared" si="377"/>
        <v>150,</v>
      </c>
      <c r="KS5" s="2147" t="str">
        <f t="shared" si="377"/>
        <v>150,</v>
      </c>
      <c r="KT5" s="2147" t="str">
        <f t="shared" si="377"/>
        <v>150,</v>
      </c>
      <c r="KU5" s="2147" t="str">
        <f t="shared" si="377"/>
        <v>150,</v>
      </c>
      <c r="KV5" s="2147" t="str">
        <f t="shared" si="377"/>
        <v>150,</v>
      </c>
      <c r="KW5" s="2147" t="str">
        <f t="shared" si="377"/>
        <v>149,</v>
      </c>
      <c r="KX5" s="2147" t="str">
        <f t="shared" si="377"/>
        <v>149,</v>
      </c>
      <c r="KY5" s="2147" t="str">
        <f t="shared" si="377"/>
        <v>149,</v>
      </c>
      <c r="KZ5" s="2147" t="str">
        <f t="shared" si="377"/>
        <v>149,</v>
      </c>
      <c r="LA5" s="2147" t="str">
        <f t="shared" si="377"/>
        <v>149,</v>
      </c>
      <c r="LB5" s="2147" t="str">
        <f t="shared" si="377"/>
        <v>149,</v>
      </c>
      <c r="LC5" s="2147" t="str">
        <f t="shared" si="377"/>
        <v>149,</v>
      </c>
      <c r="LD5" s="2147" t="str">
        <f t="shared" si="377"/>
        <v>149,</v>
      </c>
      <c r="LE5" s="2147" t="str">
        <f t="shared" si="377"/>
        <v>149,</v>
      </c>
      <c r="LF5" s="2147" t="str">
        <f t="shared" si="377"/>
        <v>148,</v>
      </c>
      <c r="LG5" s="2147" t="str">
        <f t="shared" si="377"/>
        <v>148,</v>
      </c>
      <c r="LH5" s="2147" t="str">
        <f t="shared" si="377"/>
        <v>148,</v>
      </c>
      <c r="LI5" s="2147" t="str">
        <f t="shared" si="377"/>
        <v>148,</v>
      </c>
      <c r="LJ5" s="2147" t="str">
        <f t="shared" ref="LJ5:NU5" si="378">CONCATENATE(ROUND(LJ4,0),",")</f>
        <v>148,</v>
      </c>
      <c r="LK5" s="2147" t="str">
        <f t="shared" si="378"/>
        <v>148,</v>
      </c>
      <c r="LL5" s="2147" t="str">
        <f t="shared" si="378"/>
        <v>148,</v>
      </c>
      <c r="LM5" s="2147" t="str">
        <f t="shared" si="378"/>
        <v>148,</v>
      </c>
      <c r="LN5" s="2147" t="str">
        <f t="shared" si="378"/>
        <v>148,</v>
      </c>
      <c r="LO5" s="2147" t="str">
        <f t="shared" si="378"/>
        <v>147,</v>
      </c>
      <c r="LP5" s="2147" t="str">
        <f t="shared" si="378"/>
        <v>147,</v>
      </c>
      <c r="LQ5" s="2147" t="str">
        <f t="shared" si="378"/>
        <v>147,</v>
      </c>
      <c r="LR5" s="2147" t="str">
        <f t="shared" si="378"/>
        <v>147,</v>
      </c>
      <c r="LS5" s="2147" t="str">
        <f t="shared" si="378"/>
        <v>147,</v>
      </c>
      <c r="LT5" s="2147" t="str">
        <f t="shared" si="378"/>
        <v>147,</v>
      </c>
      <c r="LU5" s="2147" t="str">
        <f t="shared" si="378"/>
        <v>147,</v>
      </c>
      <c r="LV5" s="2147" t="str">
        <f t="shared" si="378"/>
        <v>147,</v>
      </c>
      <c r="LW5" s="2147" t="str">
        <f t="shared" si="378"/>
        <v>147,</v>
      </c>
      <c r="LX5" s="2147" t="str">
        <f t="shared" si="378"/>
        <v>146,</v>
      </c>
      <c r="LY5" s="2147" t="str">
        <f t="shared" si="378"/>
        <v>146,</v>
      </c>
      <c r="LZ5" s="2147" t="str">
        <f t="shared" si="378"/>
        <v>146,</v>
      </c>
      <c r="MA5" s="2147" t="str">
        <f t="shared" si="378"/>
        <v>146,</v>
      </c>
      <c r="MB5" s="2147" t="str">
        <f t="shared" si="378"/>
        <v>146,</v>
      </c>
      <c r="MC5" s="2147" t="str">
        <f t="shared" si="378"/>
        <v>146,</v>
      </c>
      <c r="MD5" s="2147" t="str">
        <f t="shared" si="378"/>
        <v>146,</v>
      </c>
      <c r="ME5" s="2147" t="str">
        <f t="shared" si="378"/>
        <v>146,</v>
      </c>
      <c r="MF5" s="2147" t="str">
        <f t="shared" si="378"/>
        <v>146,</v>
      </c>
      <c r="MG5" s="2147" t="str">
        <f t="shared" si="378"/>
        <v>146,</v>
      </c>
      <c r="MH5" s="2147" t="str">
        <f t="shared" si="378"/>
        <v>146,</v>
      </c>
      <c r="MI5" s="2147" t="str">
        <f t="shared" si="378"/>
        <v>145,</v>
      </c>
      <c r="MJ5" s="2147" t="str">
        <f t="shared" si="378"/>
        <v>145,</v>
      </c>
      <c r="MK5" s="2147" t="str">
        <f t="shared" si="378"/>
        <v>145,</v>
      </c>
      <c r="ML5" s="2147" t="str">
        <f t="shared" si="378"/>
        <v>145,</v>
      </c>
      <c r="MM5" s="2147" t="str">
        <f t="shared" si="378"/>
        <v>145,</v>
      </c>
      <c r="MN5" s="2147" t="str">
        <f t="shared" si="378"/>
        <v>145,</v>
      </c>
      <c r="MO5" s="2147" t="str">
        <f t="shared" si="378"/>
        <v>145,</v>
      </c>
      <c r="MP5" s="2147" t="str">
        <f t="shared" si="378"/>
        <v>145,</v>
      </c>
      <c r="MQ5" s="2147" t="str">
        <f t="shared" si="378"/>
        <v>145,</v>
      </c>
      <c r="MR5" s="2147" t="str">
        <f t="shared" si="378"/>
        <v>145,</v>
      </c>
      <c r="MS5" s="2147" t="str">
        <f t="shared" si="378"/>
        <v>145,</v>
      </c>
      <c r="MT5" s="2147" t="str">
        <f t="shared" si="378"/>
        <v>144,</v>
      </c>
      <c r="MU5" s="2147" t="str">
        <f t="shared" si="378"/>
        <v>144,</v>
      </c>
      <c r="MV5" s="2147" t="str">
        <f t="shared" si="378"/>
        <v>144,</v>
      </c>
      <c r="MW5" s="2147" t="str">
        <f t="shared" si="378"/>
        <v>144,</v>
      </c>
      <c r="MX5" s="2147" t="str">
        <f t="shared" si="378"/>
        <v>144,</v>
      </c>
      <c r="MY5" s="2147" t="str">
        <f t="shared" si="378"/>
        <v>144,</v>
      </c>
      <c r="MZ5" s="2147" t="str">
        <f t="shared" si="378"/>
        <v>144,</v>
      </c>
      <c r="NA5" s="2147" t="str">
        <f t="shared" si="378"/>
        <v>144,</v>
      </c>
      <c r="NB5" s="2147" t="str">
        <f t="shared" si="378"/>
        <v>144,</v>
      </c>
      <c r="NC5" s="2147" t="str">
        <f t="shared" si="378"/>
        <v>144,</v>
      </c>
      <c r="ND5" s="2147" t="str">
        <f t="shared" si="378"/>
        <v>144,</v>
      </c>
      <c r="NE5" s="2147" t="str">
        <f t="shared" si="378"/>
        <v>144,</v>
      </c>
      <c r="NF5" s="2147" t="str">
        <f t="shared" si="378"/>
        <v>143,</v>
      </c>
      <c r="NG5" s="2147" t="str">
        <f t="shared" si="378"/>
        <v>143,</v>
      </c>
      <c r="NH5" s="2147" t="str">
        <f t="shared" si="378"/>
        <v>143,</v>
      </c>
      <c r="NI5" s="2147" t="str">
        <f t="shared" si="378"/>
        <v>143,</v>
      </c>
      <c r="NJ5" s="2147" t="str">
        <f t="shared" si="378"/>
        <v>143,</v>
      </c>
      <c r="NK5" s="2147" t="str">
        <f t="shared" si="378"/>
        <v>143,</v>
      </c>
      <c r="NL5" s="2147" t="str">
        <f t="shared" si="378"/>
        <v>143,</v>
      </c>
      <c r="NM5" s="2147" t="str">
        <f t="shared" si="378"/>
        <v>143,</v>
      </c>
      <c r="NN5" s="2147" t="str">
        <f t="shared" si="378"/>
        <v>143,</v>
      </c>
      <c r="NO5" s="2147" t="str">
        <f t="shared" si="378"/>
        <v>143,</v>
      </c>
      <c r="NP5" s="2147" t="str">
        <f t="shared" si="378"/>
        <v>143,</v>
      </c>
      <c r="NQ5" s="2147" t="str">
        <f t="shared" si="378"/>
        <v>143,</v>
      </c>
      <c r="NR5" s="2147" t="str">
        <f t="shared" si="378"/>
        <v>143,</v>
      </c>
      <c r="NS5" s="2147" t="str">
        <f t="shared" si="378"/>
        <v>142,</v>
      </c>
      <c r="NT5" s="2147" t="str">
        <f t="shared" si="378"/>
        <v>142,</v>
      </c>
      <c r="NU5" s="2147" t="str">
        <f t="shared" si="378"/>
        <v>142,</v>
      </c>
      <c r="NV5" s="2147" t="str">
        <f t="shared" ref="NV5:QG5" si="379">CONCATENATE(ROUND(NV4,0),",")</f>
        <v>142,</v>
      </c>
      <c r="NW5" s="2147" t="str">
        <f t="shared" si="379"/>
        <v>142,</v>
      </c>
      <c r="NX5" s="2147" t="str">
        <f t="shared" si="379"/>
        <v>142,</v>
      </c>
      <c r="NY5" s="2147" t="str">
        <f t="shared" si="379"/>
        <v>142,</v>
      </c>
      <c r="NZ5" s="2147" t="str">
        <f t="shared" si="379"/>
        <v>142,</v>
      </c>
      <c r="OA5" s="2147" t="str">
        <f t="shared" si="379"/>
        <v>142,</v>
      </c>
      <c r="OB5" s="2147" t="str">
        <f t="shared" si="379"/>
        <v>142,</v>
      </c>
      <c r="OC5" s="2147" t="str">
        <f t="shared" si="379"/>
        <v>142,</v>
      </c>
      <c r="OD5" s="2147" t="str">
        <f t="shared" si="379"/>
        <v>142,</v>
      </c>
      <c r="OE5" s="2147" t="str">
        <f t="shared" si="379"/>
        <v>142,</v>
      </c>
      <c r="OF5" s="2147" t="str">
        <f t="shared" si="379"/>
        <v>142,</v>
      </c>
      <c r="OG5" s="2147" t="str">
        <f t="shared" si="379"/>
        <v>141,</v>
      </c>
      <c r="OH5" s="2147" t="str">
        <f t="shared" si="379"/>
        <v>141,</v>
      </c>
      <c r="OI5" s="2147" t="str">
        <f t="shared" si="379"/>
        <v>141,</v>
      </c>
      <c r="OJ5" s="2147" t="str">
        <f t="shared" si="379"/>
        <v>141,</v>
      </c>
      <c r="OK5" s="2147" t="str">
        <f t="shared" si="379"/>
        <v>141,</v>
      </c>
      <c r="OL5" s="2147" t="str">
        <f t="shared" si="379"/>
        <v>145,</v>
      </c>
      <c r="OM5" s="2147" t="str">
        <f t="shared" si="379"/>
        <v>145,</v>
      </c>
      <c r="ON5" s="2147" t="str">
        <f t="shared" si="379"/>
        <v>144,</v>
      </c>
      <c r="OO5" s="2147" t="str">
        <f t="shared" si="379"/>
        <v>144,</v>
      </c>
      <c r="OP5" s="2147" t="str">
        <f t="shared" si="379"/>
        <v>139,</v>
      </c>
      <c r="OQ5" s="2147" t="str">
        <f t="shared" si="379"/>
        <v>139,</v>
      </c>
      <c r="OR5" s="2147" t="str">
        <f t="shared" si="379"/>
        <v>139,</v>
      </c>
      <c r="OS5" s="2147" t="str">
        <f t="shared" si="379"/>
        <v>139,</v>
      </c>
      <c r="OT5" s="2147" t="str">
        <f t="shared" si="379"/>
        <v>139,</v>
      </c>
      <c r="OU5" s="2147" t="str">
        <f t="shared" si="379"/>
        <v>138,</v>
      </c>
      <c r="OV5" s="2147" t="str">
        <f t="shared" si="379"/>
        <v>138,</v>
      </c>
      <c r="OW5" s="2147" t="str">
        <f t="shared" si="379"/>
        <v>138,</v>
      </c>
      <c r="OX5" s="2147" t="str">
        <f t="shared" si="379"/>
        <v>138,</v>
      </c>
      <c r="OY5" s="2147" t="str">
        <f t="shared" si="379"/>
        <v>138,</v>
      </c>
      <c r="OZ5" s="2147" t="str">
        <f t="shared" si="379"/>
        <v>138,</v>
      </c>
      <c r="PA5" s="2147" t="str">
        <f t="shared" si="379"/>
        <v>138,</v>
      </c>
      <c r="PB5" s="2147" t="str">
        <f t="shared" si="379"/>
        <v>138,</v>
      </c>
      <c r="PC5" s="2147" t="str">
        <f t="shared" si="379"/>
        <v>138,</v>
      </c>
      <c r="PD5" s="2147" t="str">
        <f t="shared" si="379"/>
        <v>138,</v>
      </c>
      <c r="PE5" s="2147" t="str">
        <f t="shared" si="379"/>
        <v>138,</v>
      </c>
      <c r="PF5" s="2147" t="str">
        <f t="shared" si="379"/>
        <v>138,</v>
      </c>
      <c r="PG5" s="2147" t="str">
        <f t="shared" si="379"/>
        <v>138,</v>
      </c>
      <c r="PH5" s="2147" t="str">
        <f t="shared" si="379"/>
        <v>138,</v>
      </c>
      <c r="PI5" s="2147" t="str">
        <f t="shared" si="379"/>
        <v>138,</v>
      </c>
      <c r="PJ5" s="2147" t="str">
        <f t="shared" si="379"/>
        <v>138,</v>
      </c>
      <c r="PK5" s="2147" t="str">
        <f t="shared" si="379"/>
        <v>138,</v>
      </c>
      <c r="PL5" s="2147" t="str">
        <f t="shared" si="379"/>
        <v>138,</v>
      </c>
      <c r="PM5" s="2147" t="str">
        <f t="shared" si="379"/>
        <v>137,</v>
      </c>
      <c r="PN5" s="2147" t="str">
        <f t="shared" si="379"/>
        <v>137,</v>
      </c>
      <c r="PO5" s="2147" t="str">
        <f t="shared" si="379"/>
        <v>137,</v>
      </c>
      <c r="PP5" s="2147" t="str">
        <f t="shared" si="379"/>
        <v>137,</v>
      </c>
      <c r="PQ5" s="2147" t="str">
        <f t="shared" si="379"/>
        <v>137,</v>
      </c>
      <c r="PR5" s="2147" t="str">
        <f t="shared" si="379"/>
        <v>137,</v>
      </c>
      <c r="PS5" s="2147" t="str">
        <f t="shared" si="379"/>
        <v>137,</v>
      </c>
      <c r="PT5" s="2147" t="str">
        <f t="shared" si="379"/>
        <v>137,</v>
      </c>
      <c r="PU5" s="2147" t="str">
        <f t="shared" si="379"/>
        <v>137,</v>
      </c>
      <c r="PV5" s="2147" t="str">
        <f t="shared" si="379"/>
        <v>137,</v>
      </c>
      <c r="PW5" s="2147" t="str">
        <f t="shared" si="379"/>
        <v>137,</v>
      </c>
      <c r="PX5" s="2147" t="str">
        <f t="shared" si="379"/>
        <v>137,</v>
      </c>
      <c r="PY5" s="2147" t="str">
        <f t="shared" si="379"/>
        <v>137,</v>
      </c>
      <c r="PZ5" s="2147" t="str">
        <f t="shared" si="379"/>
        <v>137,</v>
      </c>
      <c r="QA5" s="2147" t="str">
        <f t="shared" si="379"/>
        <v>137,</v>
      </c>
      <c r="QB5" s="2147" t="str">
        <f t="shared" si="379"/>
        <v>137,</v>
      </c>
      <c r="QC5" s="2147" t="str">
        <f t="shared" si="379"/>
        <v>137,</v>
      </c>
      <c r="QD5" s="2147" t="str">
        <f t="shared" si="379"/>
        <v>137,</v>
      </c>
      <c r="QE5" s="2147" t="str">
        <f t="shared" si="379"/>
        <v>137,</v>
      </c>
      <c r="QF5" s="2147" t="str">
        <f t="shared" si="379"/>
        <v>137,</v>
      </c>
      <c r="QG5" s="2147" t="str">
        <f t="shared" si="379"/>
        <v>136,</v>
      </c>
      <c r="QH5" s="2147" t="str">
        <f t="shared" ref="QH5:SG5" si="380">CONCATENATE(ROUND(QH4,0),",")</f>
        <v>136,</v>
      </c>
      <c r="QI5" s="2147" t="str">
        <f t="shared" si="380"/>
        <v>136,</v>
      </c>
      <c r="QJ5" s="2147" t="str">
        <f t="shared" si="380"/>
        <v>136,</v>
      </c>
      <c r="QK5" s="2147" t="str">
        <f t="shared" si="380"/>
        <v>136,</v>
      </c>
      <c r="QL5" s="2147" t="str">
        <f t="shared" si="380"/>
        <v>136,</v>
      </c>
      <c r="QM5" s="2147" t="str">
        <f t="shared" si="380"/>
        <v>136,</v>
      </c>
      <c r="QN5" s="2147" t="str">
        <f t="shared" si="380"/>
        <v>136,</v>
      </c>
      <c r="QO5" s="2147" t="str">
        <f t="shared" si="380"/>
        <v>136,</v>
      </c>
      <c r="QP5" s="2147" t="str">
        <f t="shared" si="380"/>
        <v>136,</v>
      </c>
      <c r="QQ5" s="2147" t="str">
        <f t="shared" si="380"/>
        <v>137,</v>
      </c>
      <c r="QR5" s="2147" t="str">
        <f t="shared" si="380"/>
        <v>137,</v>
      </c>
      <c r="QS5" s="2147" t="str">
        <f t="shared" si="380"/>
        <v>137,</v>
      </c>
      <c r="QT5" s="2147" t="str">
        <f t="shared" si="380"/>
        <v>137,</v>
      </c>
      <c r="QU5" s="2147" t="str">
        <f t="shared" si="380"/>
        <v>137,</v>
      </c>
      <c r="QV5" s="2147" t="str">
        <f t="shared" si="380"/>
        <v>137,</v>
      </c>
      <c r="QW5" s="2147" t="str">
        <f t="shared" si="380"/>
        <v>137,</v>
      </c>
      <c r="QX5" s="2147" t="str">
        <f t="shared" si="380"/>
        <v>136,</v>
      </c>
      <c r="QY5" s="2147" t="str">
        <f t="shared" si="380"/>
        <v>136,</v>
      </c>
      <c r="QZ5" s="2147" t="str">
        <f t="shared" si="380"/>
        <v>136,</v>
      </c>
      <c r="RA5" s="2147" t="str">
        <f t="shared" si="380"/>
        <v>136,</v>
      </c>
      <c r="RB5" s="2147" t="str">
        <f t="shared" si="380"/>
        <v>136,</v>
      </c>
      <c r="RC5" s="2147" t="str">
        <f t="shared" si="380"/>
        <v>136,</v>
      </c>
      <c r="RD5" s="2147" t="str">
        <f t="shared" si="380"/>
        <v>136,</v>
      </c>
      <c r="RE5" s="2147" t="str">
        <f t="shared" si="380"/>
        <v>136,</v>
      </c>
      <c r="RF5" s="2147" t="str">
        <f t="shared" si="380"/>
        <v>136,</v>
      </c>
      <c r="RG5" s="2147" t="str">
        <f t="shared" si="380"/>
        <v>136,</v>
      </c>
      <c r="RH5" s="2147" t="str">
        <f t="shared" si="380"/>
        <v>136,</v>
      </c>
      <c r="RI5" s="2147" t="str">
        <f t="shared" si="380"/>
        <v>136,</v>
      </c>
      <c r="RJ5" s="2147" t="str">
        <f t="shared" si="380"/>
        <v>136,</v>
      </c>
      <c r="RK5" s="2147" t="str">
        <f t="shared" si="380"/>
        <v>136,</v>
      </c>
      <c r="RL5" s="2147" t="str">
        <f t="shared" si="380"/>
        <v>136,</v>
      </c>
      <c r="RM5" s="2147" t="str">
        <f t="shared" si="380"/>
        <v>136,</v>
      </c>
      <c r="RN5" s="2147" t="str">
        <f t="shared" si="380"/>
        <v>136,</v>
      </c>
      <c r="RO5" s="2147" t="str">
        <f t="shared" si="380"/>
        <v>136,</v>
      </c>
      <c r="RP5" s="2147" t="str">
        <f t="shared" si="380"/>
        <v>136,</v>
      </c>
      <c r="RQ5" s="2147" t="str">
        <f t="shared" si="380"/>
        <v>136,</v>
      </c>
      <c r="RR5" s="2147" t="str">
        <f t="shared" si="380"/>
        <v>136,</v>
      </c>
      <c r="RS5" s="2147" t="str">
        <f t="shared" si="380"/>
        <v>136,</v>
      </c>
      <c r="RT5" s="2147" t="str">
        <f t="shared" si="380"/>
        <v>136,</v>
      </c>
      <c r="RU5" s="2147" t="str">
        <f t="shared" si="380"/>
        <v>136,</v>
      </c>
      <c r="RV5" s="2147" t="str">
        <f t="shared" si="380"/>
        <v>136,</v>
      </c>
      <c r="RW5" s="2147" t="str">
        <f t="shared" si="380"/>
        <v>136,</v>
      </c>
      <c r="RX5" s="2147" t="str">
        <f t="shared" si="380"/>
        <v>136,</v>
      </c>
      <c r="RY5" s="2147" t="str">
        <f t="shared" si="380"/>
        <v>136,</v>
      </c>
      <c r="RZ5" s="2147" t="str">
        <f t="shared" si="380"/>
        <v>136,</v>
      </c>
      <c r="SA5" s="2147" t="str">
        <f t="shared" si="380"/>
        <v>136,</v>
      </c>
      <c r="SB5" s="2147" t="str">
        <f t="shared" si="380"/>
        <v>136,</v>
      </c>
      <c r="SC5" s="2147" t="str">
        <f t="shared" si="380"/>
        <v>135,</v>
      </c>
      <c r="SD5" s="2147" t="str">
        <f t="shared" si="380"/>
        <v>135,</v>
      </c>
      <c r="SE5" s="2147" t="str">
        <f t="shared" si="380"/>
        <v>135,</v>
      </c>
      <c r="SF5" s="2147" t="str">
        <f t="shared" si="380"/>
        <v>135,</v>
      </c>
      <c r="SG5" s="2147" t="str">
        <f>CONCATENATE(ROUND(SG4,0),"")</f>
        <v>135</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5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5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54" t="str">
        <f>'R-Definição'!D2</f>
        <v>CIRSOP - Consórcio RSU Oeste Paulista</v>
      </c>
      <c r="R2" s="2455"/>
      <c r="S2" s="1051"/>
      <c r="T2" s="1053" t="s">
        <v>486</v>
      </c>
      <c r="U2" s="2454" t="str">
        <f>'R-Definição'!D3</f>
        <v>Biodigestão c/ Prod. E. Elétrica</v>
      </c>
      <c r="V2" s="2455"/>
      <c r="W2" s="353"/>
      <c r="X2" s="353"/>
      <c r="Y2" s="353"/>
      <c r="Z2" s="353"/>
      <c r="AA2" s="353"/>
      <c r="AB2" s="353"/>
    </row>
    <row r="3" spans="1:28" s="352" customFormat="1" ht="19.95" customHeight="1" x14ac:dyDescent="0.3">
      <c r="A3" s="478"/>
      <c r="B3" s="245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448" t="s">
        <v>691</v>
      </c>
      <c r="C9" s="1099"/>
      <c r="D9" s="2451" t="s">
        <v>696</v>
      </c>
      <c r="E9" s="2452"/>
      <c r="F9" s="2452"/>
      <c r="G9" s="2452"/>
      <c r="H9" s="2452"/>
      <c r="I9" s="2452"/>
      <c r="J9" s="2452"/>
      <c r="K9" s="2452"/>
      <c r="L9" s="2452"/>
      <c r="M9" s="2452"/>
      <c r="N9" s="2452"/>
      <c r="O9" s="2452"/>
      <c r="P9" s="2452"/>
      <c r="Q9" s="2452"/>
      <c r="R9" s="2452"/>
      <c r="S9" s="2452"/>
      <c r="T9" s="2452"/>
      <c r="U9" s="2452"/>
      <c r="V9" s="2453"/>
      <c r="W9" s="1046"/>
      <c r="X9" s="1046"/>
      <c r="Y9" s="1046"/>
      <c r="Z9" s="1046"/>
      <c r="AA9" s="1046"/>
      <c r="AB9" s="1046"/>
    </row>
    <row r="10" spans="1:28" s="352" customFormat="1" ht="7.5" customHeight="1" x14ac:dyDescent="0.3">
      <c r="A10" s="478"/>
      <c r="B10" s="244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5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8" width="8.6640625" customWidth="1"/>
  </cols>
  <sheetData>
    <row r="1" spans="1:28" ht="19.95" customHeight="1" x14ac:dyDescent="0.3">
      <c r="A1" s="448"/>
      <c r="B1" s="246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63"/>
      <c r="C2" s="487"/>
      <c r="D2" s="1097">
        <f>('R-Resumo Bal. Massa'!B20+'R-Resumo Bal. Massa'!B21)*(1+'R&amp;C-Painel de Controle'!H56)</f>
        <v>250</v>
      </c>
      <c r="E2" s="1098" t="s">
        <v>21</v>
      </c>
      <c r="H2" s="1305">
        <f>D2*313</f>
        <v>78250</v>
      </c>
      <c r="I2" s="1304" t="s">
        <v>298</v>
      </c>
      <c r="L2" s="1286" t="str">
        <f>IF(D2&gt;0,"Sim","Não")</f>
        <v>Sim</v>
      </c>
      <c r="M2" s="482"/>
      <c r="N2" s="482"/>
      <c r="O2" s="482"/>
      <c r="P2" s="1306" t="s">
        <v>485</v>
      </c>
      <c r="Q2" s="2454" t="str">
        <f>'R-Definição'!D2</f>
        <v>CIRSOP - Consórcio RSU Oeste Paulista</v>
      </c>
      <c r="R2" s="2455"/>
      <c r="S2" s="480"/>
      <c r="T2" s="1306" t="s">
        <v>486</v>
      </c>
      <c r="U2" s="2454" t="str">
        <f>'R-Definição'!D3</f>
        <v>Biodigestão c/ Prod. E. Elétrica</v>
      </c>
      <c r="V2" s="2455"/>
      <c r="W2" s="50"/>
      <c r="X2" s="50"/>
      <c r="Y2" s="50"/>
      <c r="Z2" s="50"/>
      <c r="AA2" s="50"/>
      <c r="AB2" s="50"/>
    </row>
    <row r="3" spans="1:28" ht="19.95" customHeight="1" x14ac:dyDescent="0.3">
      <c r="A3" s="448"/>
      <c r="B3" s="246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57" t="s">
        <v>691</v>
      </c>
      <c r="C9" s="1099"/>
      <c r="D9" s="2460" t="s">
        <v>695</v>
      </c>
      <c r="E9" s="2461"/>
      <c r="F9" s="2461"/>
      <c r="G9" s="2461"/>
      <c r="H9" s="2461"/>
      <c r="I9" s="2461"/>
      <c r="J9" s="2461"/>
      <c r="K9" s="2461"/>
      <c r="L9" s="2461"/>
      <c r="M9" s="2461"/>
      <c r="N9" s="2461"/>
      <c r="O9" s="2461"/>
      <c r="P9" s="2461"/>
      <c r="Q9" s="2461"/>
      <c r="R9" s="2461"/>
      <c r="S9" s="2461"/>
      <c r="T9" s="2461"/>
      <c r="U9" s="2461"/>
      <c r="V9" s="2462"/>
      <c r="W9" s="1269"/>
      <c r="X9" s="1079"/>
      <c r="Y9" s="1079"/>
      <c r="Z9" s="1079"/>
      <c r="AA9" s="1079"/>
      <c r="AB9" s="1079"/>
    </row>
    <row r="10" spans="1:28" s="1076" customFormat="1" ht="7.5" customHeight="1" x14ac:dyDescent="0.35">
      <c r="A10" s="1189"/>
      <c r="B10" s="245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59"/>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5000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38.27729587999999</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4.7704944409769155E-2</v>
      </c>
      <c r="E18" s="1035">
        <f>(IF(E$7="SIM",$H$2*D18/1000,"-"))</f>
        <v>3.7329119000644364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56.183509461433225</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718.00012091288465</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1.1006181818440726</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f>(IF(E$7="SIM",(E31)*2.4*12/$H$2,"-"))</f>
        <v>50.791054313099039</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7697.8125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37.347965681789127</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7.6677316293929714</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
        <v>118.58742678670927</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f>(IF(E$7="SIM",E42*$H$2/1000000,"-"))</f>
        <v>9.2794661460600008</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83.683912409712477</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6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63"/>
      <c r="C2" s="487"/>
      <c r="D2" s="1097">
        <f>'R-Resumo Bal. Massa'!B30*(1+'R&amp;C-Painel de Controle'!H59)</f>
        <v>94.5</v>
      </c>
      <c r="E2" s="1098" t="s">
        <v>21</v>
      </c>
      <c r="F2" s="1069"/>
      <c r="G2" s="1069"/>
      <c r="H2" s="1305">
        <f>D2*313</f>
        <v>29578.5</v>
      </c>
      <c r="I2" s="1304" t="s">
        <v>298</v>
      </c>
      <c r="J2" s="1069"/>
      <c r="K2" s="1069"/>
      <c r="L2" s="1286" t="str">
        <f>IF(D2&gt;0,"Sim","Não")</f>
        <v>Sim</v>
      </c>
      <c r="M2" s="482"/>
      <c r="N2" s="482"/>
      <c r="O2" s="482"/>
      <c r="P2" s="1306" t="s">
        <v>485</v>
      </c>
      <c r="Q2" s="2454" t="str">
        <f>'R-Definição'!D2</f>
        <v>CIRSOP - Consórcio RSU Oeste Paulista</v>
      </c>
      <c r="R2" s="2455"/>
      <c r="S2" s="480"/>
      <c r="T2" s="1306" t="s">
        <v>486</v>
      </c>
      <c r="U2" s="2454" t="str">
        <f>'R-Definição'!D3</f>
        <v>Biodigestão c/ Prod. E. Elétrica</v>
      </c>
      <c r="V2" s="245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6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57" t="s">
        <v>691</v>
      </c>
      <c r="C9" s="1099"/>
      <c r="D9" s="2460" t="s">
        <v>697</v>
      </c>
      <c r="E9" s="2461"/>
      <c r="F9" s="2461"/>
      <c r="G9" s="2461"/>
      <c r="H9" s="2461"/>
      <c r="I9" s="2461"/>
      <c r="J9" s="2461"/>
      <c r="K9" s="2461"/>
      <c r="L9" s="2461"/>
      <c r="M9" s="2461"/>
      <c r="N9" s="2461"/>
      <c r="O9" s="2461"/>
      <c r="P9" s="2461"/>
      <c r="Q9" s="2461"/>
      <c r="R9" s="2461"/>
      <c r="S9" s="2461"/>
      <c r="T9" s="2461"/>
      <c r="U9" s="2461"/>
      <c r="V9" s="2462"/>
    </row>
    <row r="10" spans="1:61" ht="7.5" customHeight="1" x14ac:dyDescent="0.3">
      <c r="B10" s="245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59"/>
      <c r="C11" s="1099"/>
      <c r="D11" s="1264">
        <v>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2000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 "-")</f>
        <v>9.8261758808797488</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f>(IF(E$7="SIM",(F17*('R&amp;C-Painel de Controle'!$D$60))/1000000,"-"))</f>
        <v>1.2375</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f>(IF(E$7="SIM",('R&amp;C-Painel de Controle'!$D$55+0.25)*D17/1000000,"-"))</f>
        <v>2.0625E-4</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f>IF(E7="SIM",(E15+E16)*F18*1000/$H$2,"-")</f>
        <v>9.351113038930093E-3</v>
      </c>
      <c r="E18" s="1035">
        <f>(IF(E$7="SIM",$H$2*D18/1000,"-"))</f>
        <v>0.27659189702199377</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f>IF(E7="SIM",SUM(E15:E18)*(1+D19),"-")</f>
        <v>11.907497729296832</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f>IF(E7="SIM",E19*1000000/$H$2,"-")</f>
        <v>402.57273794468387</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f>IF(E7="SIM",(E15*F15+E16*F16)/4,"-")</f>
        <v>0.26112314702199374</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f>(IF(E$7="SIM",(E31)*2.4*12/$H$2,"-"))</f>
        <v>17.52624372432679</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3363.75</v>
      </c>
      <c r="V34" s="1122"/>
    </row>
    <row r="35" spans="1:61" ht="17.7" customHeight="1" collapsed="1" x14ac:dyDescent="0.3">
      <c r="A35" s="45"/>
      <c r="B35" s="1111" t="s">
        <v>432</v>
      </c>
      <c r="C35" s="1058"/>
      <c r="D35" s="1217"/>
      <c r="E35" s="1088">
        <f>(IF(E$7="SIM",(E15*1000000*E36+E37*12)/$H$2,"-"))</f>
        <v>26.752837163615041</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f>(IF(E$7="SIM",D38*E39*E40*12/$H$2,"-"))</f>
        <v>1.0142502155281707</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f>(IF(E$7="SIM",2.5+2.5+1*'R&amp;C-Painel de Controle'!$D$74,"-"))</f>
        <v>8</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f>(IF(E$7="SIM",(E27+E32+E35+E38+E41)*(1+D42),"-"))</f>
        <v>58.622664213817011</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f>(IF(E$7="SIM",E42*$H$2/1000000,"-"))</f>
        <v>1.7339704734483865</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f>(IF(E$7="SIM",(((E27*$H$2/12)+(E34/1000*'R&amp;C-Painel de Controle'!$D$69*12)+(E37*12)+(E39*E40*12))/1000000),"-"))</f>
        <v>0.4032</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f>(IF(E$7="SIM",((E43-E44)*1000000)/$H$2,"-"))</f>
        <v>44.991141317118391</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6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6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54" t="str">
        <f>'R-Definição'!D2</f>
        <v>CIRSOP - Consórcio RSU Oeste Paulista</v>
      </c>
      <c r="R2" s="2455"/>
      <c r="S2" s="480"/>
      <c r="T2" s="1306" t="s">
        <v>486</v>
      </c>
      <c r="U2" s="2454" t="str">
        <f>'R-Definição'!D3</f>
        <v>Biodigestão c/ Prod. E. Elétrica</v>
      </c>
      <c r="V2" s="245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6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57" t="s">
        <v>691</v>
      </c>
      <c r="C9" s="1099"/>
      <c r="D9" s="2460" t="s">
        <v>698</v>
      </c>
      <c r="E9" s="2461"/>
      <c r="F9" s="2461"/>
      <c r="G9" s="2461"/>
      <c r="H9" s="2461"/>
      <c r="I9" s="2461"/>
      <c r="J9" s="2461"/>
      <c r="K9" s="2461"/>
      <c r="L9" s="2461"/>
      <c r="M9" s="2461"/>
      <c r="N9" s="2461"/>
      <c r="O9" s="2461"/>
      <c r="P9" s="2461"/>
      <c r="Q9" s="2461"/>
      <c r="R9" s="2461"/>
      <c r="S9" s="2461"/>
      <c r="T9" s="2461"/>
      <c r="U9" s="2461"/>
      <c r="V9" s="246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5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5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V12" sqref="V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6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63"/>
      <c r="C2" s="487"/>
      <c r="D2" s="1097">
        <f>'R-Resumo Bal. Massa'!B35*(1+'R&amp;C-Painel de Controle'!H68)</f>
        <v>92.841249999999988</v>
      </c>
      <c r="E2" s="1098" t="s">
        <v>440</v>
      </c>
      <c r="F2" s="1087"/>
      <c r="G2" s="1087"/>
      <c r="H2" s="1305">
        <f>D2*313</f>
        <v>29059.311249999995</v>
      </c>
      <c r="I2" s="1304" t="s">
        <v>441</v>
      </c>
      <c r="J2" s="1087"/>
      <c r="K2" s="1087"/>
      <c r="L2" s="1286" t="str">
        <f>IF(D2&gt;0,"Sim","Não")</f>
        <v>Sim</v>
      </c>
      <c r="M2" s="482"/>
      <c r="N2" s="482"/>
      <c r="O2" s="482"/>
      <c r="P2" s="1306" t="s">
        <v>485</v>
      </c>
      <c r="Q2" s="2454" t="str">
        <f>'R-Definição'!D2</f>
        <v>CIRSOP - Consórcio RSU Oeste Paulista</v>
      </c>
      <c r="R2" s="2455"/>
      <c r="S2" s="480"/>
      <c r="T2" s="1306" t="s">
        <v>486</v>
      </c>
      <c r="U2" s="2454" t="str">
        <f>'R-Definição'!D3</f>
        <v>Biodigestão c/ Prod. E. Elétrica</v>
      </c>
      <c r="V2" s="2455"/>
      <c r="W2" s="341"/>
      <c r="X2" s="341"/>
      <c r="Y2" s="341"/>
      <c r="Z2" s="341"/>
      <c r="AA2" s="341"/>
      <c r="AB2" s="198"/>
    </row>
    <row r="3" spans="1:61" ht="19.95" customHeight="1" x14ac:dyDescent="0.3">
      <c r="A3" s="939"/>
      <c r="B3" s="246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57" t="s">
        <v>691</v>
      </c>
      <c r="C9" s="1099"/>
      <c r="D9" s="2460" t="s">
        <v>699</v>
      </c>
      <c r="E9" s="2461"/>
      <c r="F9" s="2461"/>
      <c r="G9" s="2461"/>
      <c r="H9" s="2461"/>
      <c r="I9" s="2461"/>
      <c r="J9" s="2461"/>
      <c r="K9" s="2461"/>
      <c r="L9" s="2461"/>
      <c r="M9" s="2461"/>
      <c r="N9" s="2461"/>
      <c r="O9" s="2461"/>
      <c r="P9" s="2461"/>
      <c r="Q9" s="2461"/>
      <c r="R9" s="2461"/>
      <c r="S9" s="2461"/>
      <c r="T9" s="2461"/>
      <c r="U9" s="2461"/>
      <c r="V9" s="2462"/>
      <c r="W9" s="1079"/>
      <c r="X9" s="1079"/>
      <c r="Y9" s="1079"/>
      <c r="Z9" s="1079"/>
      <c r="AA9" s="1079"/>
    </row>
    <row r="10" spans="1:61" ht="7.5" customHeight="1" x14ac:dyDescent="0.3">
      <c r="A10" s="939"/>
      <c r="B10" s="245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5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2000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f>(IF(M$7="SIM",(((M22*L15*1000+(3731520/2)*((M22/5)/1.5))*M21*(1+'R&amp;C-Painel de Controle'!$D$61))+((M22*L15*1000+(3731520/2)*((M22/5)/1.5))*(1-M21)/$D$5*'R&amp;C-Painel de Controle'!$D$52*(1+'R&amp;C-Painel de Controle'!$D$54)))/1000000,"-"))</f>
        <v>5.40522945868</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f>(IF(M$7="SIM",(((L17-N17)*'R&amp;C-Painel de Controle'!$D$57*0.1)+(N17*('R&amp;C-Painel de Controle'!$D$60*0.25))+(250*(1+'R&amp;C-Painel de Controle'!$D$61)*((500/2)*M22))+('R&amp;C-Painel de Controle'!$D$6*600*L16/100*(1+'R&amp;C-Painel de Controle'!$D$61)))/1000000,"-"))</f>
        <v>4.6501658972735145</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f>(IF(M$7="SIM",2*(20*(20+(SQRT(N17))+20))+2*(20*(N17/(SQRT(N17))))+N17,"-"))</f>
        <v>10188.827945470297</v>
      </c>
      <c r="M17" s="1035">
        <f>(IF(M$7="SIM",('R&amp;C-Painel de Controle'!$D$55+0.25)*L17/1000000,"-"))</f>
        <v>2.5472069863675742E-3</v>
      </c>
      <c r="N17" s="1119">
        <f>IF(M7="SIM",(500/2*M22)*(1+1/2+1/2),"-")</f>
        <v>3713.6499999999996</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f>IF(M7="SIM",(M15+M16)*N18*1000/$H$2,"-")</f>
        <v>2.5952254862768424E-2</v>
      </c>
      <c r="M18" s="1035">
        <f>(IF(M$7="SIM",$H$2*L18/1000,""))</f>
        <v>0.75415465169651352</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f>IF(M7="SIM",SUM(M15:M18)*(1+L19),"-")</f>
        <v>11.352702075368216</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f>IF(M7="SIM",M19*1000000/$H$2,"-")</f>
        <v>390.67347390651656</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f>IF(M7="SIM",($D$2/(125/2))*5,"-")</f>
        <v>7.4272999999999989</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f>IF(M7="SIM",(M15*N15+M16*N16)/4,"-")</f>
        <v>0.53108465135041893</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f>(IF(M$7="SIM",(M31)*2.4*12/$H$2,"-"))</f>
        <v>17.548053730970654</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f>IF(M7="SIM",(M22/5)*3,"-")</f>
        <v>4.4563799999999993</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f>IF(M7="SIM",0.6*'R&amp;C-Painel de Controle'!$D$63*0.25+0.6*M29*M30/10*'R&amp;C-Painel de Controle'!$D$64*0.25+M30*M29*'R&amp;C-Painel de Controle'!$D$65,"-")</f>
        <v>17706.053999999996</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f>(IF(M$7="SIM",(M33*$H$2/1000*'R&amp;C-Painel de Controle'!$D$68+M34/1000*'R&amp;C-Painel de Controle'!$D$69*12)/$H$2,"-"))</f>
        <v>0</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517.5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f>(IF(M$7="SIM",(M15*1000000*M36+M37*12)/$H$2,"-"))</f>
        <v>8.7796553150240282</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f>(IF(M$7="SIM",L38*M39*M40*12/$H$2,"-"))</f>
        <v>2.0647426734864549</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f>(IF(M$7="SIM",10+0.25*'R&amp;C-Painel de Controle'!$D$74+0.025*'R&amp;C-Painel de Controle'!$D$73,"-"))</f>
        <v>12.074999999999999</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f>(IF(M$7="SIM",(M27+M32+M35+M38+M41)*(1+L42),"-"))</f>
        <v>42.490824305455192</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f>(IF(M$7="SIM",M42*$H$2/1000000,"-"))</f>
        <v>1.2347540887612873</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f>(IF(M$7="SIM",(((M27*$H$2/12)+(M34/1000*'R&amp;C-Painel de Controle'!$D$69*12)+(M37*12)+(M39*M40*12))/1000000),"-"))</f>
        <v>0.40249452959999998</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f>(IF(M$7="SIM",((M43-M44)*1000000)/$H$2,"-"))</f>
        <v>28.640030453622245</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6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63"/>
      <c r="C2" s="487"/>
      <c r="D2" s="1097">
        <f>'R-Resumo Bal. Massa'!B34*(1+'R&amp;C-Painel de Controle'!H65)</f>
        <v>109.22499999999999</v>
      </c>
      <c r="E2" s="1098" t="s">
        <v>21</v>
      </c>
      <c r="F2" s="1087"/>
      <c r="G2" s="1087"/>
      <c r="H2" s="1305">
        <f>D2*313</f>
        <v>34187.424999999996</v>
      </c>
      <c r="I2" s="1304" t="s">
        <v>298</v>
      </c>
      <c r="J2" s="1087"/>
      <c r="K2" s="1087"/>
      <c r="L2" s="1286" t="str">
        <f>IF(D2&gt;0,"Sim","Não'")</f>
        <v>Sim</v>
      </c>
      <c r="M2" s="482"/>
      <c r="N2" s="482"/>
      <c r="O2" s="482"/>
      <c r="P2" s="1306" t="s">
        <v>485</v>
      </c>
      <c r="Q2" s="2454" t="str">
        <f>'R-Definição'!D2</f>
        <v>CIRSOP - Consórcio RSU Oeste Paulista</v>
      </c>
      <c r="R2" s="2455"/>
      <c r="S2" s="480"/>
      <c r="T2" s="1306" t="s">
        <v>486</v>
      </c>
      <c r="U2" s="2454" t="str">
        <f>'R-Definição'!D3</f>
        <v>Biodigestão c/ Prod. E. Elétrica</v>
      </c>
      <c r="V2" s="2455"/>
      <c r="W2" s="341"/>
      <c r="X2" s="341"/>
      <c r="Y2" s="341"/>
      <c r="Z2" s="341"/>
      <c r="AA2" s="341"/>
      <c r="AB2" s="341"/>
    </row>
    <row r="3" spans="1:28" ht="19.95" customHeight="1" x14ac:dyDescent="0.3">
      <c r="A3" s="448"/>
      <c r="B3" s="246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57" t="s">
        <v>691</v>
      </c>
      <c r="C9" s="1099"/>
      <c r="D9" s="2460" t="s">
        <v>702</v>
      </c>
      <c r="E9" s="2461"/>
      <c r="F9" s="2461"/>
      <c r="G9" s="2461"/>
      <c r="H9" s="2461"/>
      <c r="I9" s="2461"/>
      <c r="J9" s="2461"/>
      <c r="K9" s="2461"/>
      <c r="L9" s="2461"/>
      <c r="M9" s="2461"/>
      <c r="N9" s="2461"/>
      <c r="O9" s="2461"/>
      <c r="P9" s="2461"/>
      <c r="Q9" s="2461"/>
      <c r="R9" s="2461"/>
      <c r="S9" s="2461"/>
      <c r="T9" s="2461"/>
      <c r="U9" s="2461"/>
      <c r="V9" s="2462"/>
      <c r="W9" s="1299"/>
      <c r="X9" s="1299"/>
      <c r="Y9" s="1299"/>
      <c r="Z9" s="1299"/>
      <c r="AA9" s="1313"/>
      <c r="AB9" s="1079"/>
    </row>
    <row r="10" spans="1:28" ht="7.5" customHeight="1" x14ac:dyDescent="0.3">
      <c r="A10" s="448"/>
      <c r="B10" s="245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59"/>
      <c r="C11" s="1099"/>
      <c r="D11" s="1264">
        <v>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2250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 "-")</f>
        <v>23.775799619687213</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20.260114743363491</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f>(IF(E$7="SIM",2*(20*(20+(SQRT(F17))+20))+2*(20*(F17/(SQRT(F17))))+F17,"-"))</f>
        <v>25040.130286107691</v>
      </c>
      <c r="E17" s="1035">
        <f>(IF(E$7="SIM",('R&amp;C-Painel de Controle'!$D$55+0.25)*D17/1000000,"-"))</f>
        <v>6.2600325715269226E-3</v>
      </c>
      <c r="F17" s="1119">
        <f>IF(E7="SIM",(E22*E24)/0.0825,"-")</f>
        <v>13980.871467713572</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f>IF(E7="SIM",(E15+E16)*F18*1000/$H$2,"-")</f>
        <v>6.4403672348898336E-2</v>
      </c>
      <c r="E18" s="1035">
        <f>(IF(E$7="SIM",$H$2*D18/1000,""))</f>
        <v>2.2017957181525354</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f>IF(E7="SIM",(SUM(E15:E18)+(IF('R-Definição'!$J$59&gt;0,E52*$H$2,IF('R-Definição'!$J$59&gt;0,E50*$H$2,0)))/1000000)*(1+D19),"-")</f>
        <v>50.868367125152247</v>
      </c>
      <c r="F19" s="1303">
        <f>IF(E7="SIM",(E16)/E19,"-")</f>
        <v>0.39828514041972707</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f>IF(E7="SIM",E19*1000000/$H$2,"-")</f>
        <v>1487.9262513965955</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8.0440999999999985</v>
      </c>
      <c r="E22" s="338">
        <f>((($H$2/0.57)/52)*(E23))/(3.5*E24)</f>
        <v>8.7380446673209828</v>
      </c>
      <c r="F22" s="378"/>
      <c r="G22" s="933"/>
      <c r="H22" s="387">
        <f>$H$2/4250</f>
        <v>8.0440999999999985</v>
      </c>
      <c r="I22" s="338">
        <f>((($H$2/0.57)/52)*(I23))/(3.5*I24)</f>
        <v>8.0658873852193693</v>
      </c>
      <c r="J22" s="378"/>
      <c r="K22" s="933"/>
      <c r="L22" s="387">
        <f>$H$2/4250</f>
        <v>8.0440999999999985</v>
      </c>
      <c r="M22" s="338">
        <f>((($H$2/0.57)/52)*(M23))/(3.5*M24)</f>
        <v>6.3549415762334425</v>
      </c>
      <c r="N22" s="378"/>
      <c r="O22" s="933"/>
      <c r="P22" s="387">
        <f>$H$2/4250</f>
        <v>8.0440999999999985</v>
      </c>
      <c r="Q22" s="338">
        <f>((($H$2/0.57)/52)*(Q23))/(3.5*Q24)</f>
        <v>5.2428268003925895</v>
      </c>
      <c r="R22" s="378"/>
      <c r="S22" s="933"/>
      <c r="T22" s="387">
        <f>$H$2/4250</f>
        <v>8.0440999999999985</v>
      </c>
      <c r="U22" s="338">
        <f>((($H$2/0.57)/52)*(U23))/(3.5*U24)</f>
        <v>3.8447396536212324</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f>IF(E7="SIM",(E15*F15+E16*F16)/4,"-")</f>
        <v>0.84764642478422403</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f>(IF(E$7="SIM",(E34)*2.4*12/$H$2,"-"))</f>
        <v>70.762860905727777</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f>(IF(E$7="SIM",(E36*$H$2/1000*'R&amp;C-Painel de Controle'!$D$68+E37/1000*'R&amp;C-Painel de Controle'!$D$69*12)/$H$2,"-"))</f>
        <v>0</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45</v>
      </c>
      <c r="F36" s="1235"/>
      <c r="G36" s="1197"/>
      <c r="H36" s="1718"/>
      <c r="I36" s="372">
        <f>'R-Definição'!$F$66*0.075</f>
        <v>45</v>
      </c>
      <c r="J36" s="1219"/>
      <c r="K36" s="1195"/>
      <c r="L36" s="1278"/>
      <c r="M36" s="372">
        <f>'R-Definição'!$F$66*0.075</f>
        <v>45</v>
      </c>
      <c r="N36" s="1235"/>
      <c r="O36" s="1195"/>
      <c r="P36" s="1278"/>
      <c r="Q36" s="372">
        <f>'R-Definição'!$F$66*0.075</f>
        <v>45</v>
      </c>
      <c r="R36" s="1219"/>
      <c r="S36" s="1195"/>
      <c r="T36" s="1278"/>
      <c r="U36" s="372">
        <f>'R-Definição'!$F$66*0.075</f>
        <v>45</v>
      </c>
      <c r="V36" s="1219"/>
      <c r="W36" s="182"/>
      <c r="X36" s="182"/>
      <c r="Y36" s="182"/>
      <c r="Z36" s="182"/>
      <c r="AA36" s="182"/>
      <c r="AB36" s="164"/>
    </row>
    <row r="37" spans="1:28" ht="18" hidden="1" customHeight="1" outlineLevel="1" x14ac:dyDescent="0.3">
      <c r="A37" s="448"/>
      <c r="B37" s="1211" t="s">
        <v>685</v>
      </c>
      <c r="C37" s="1123"/>
      <c r="D37" s="1215"/>
      <c r="E37" s="369">
        <f>E36*F11*0.9*(0.92/24)</f>
        <v>232.87500000000003</v>
      </c>
      <c r="F37" s="1216"/>
      <c r="G37" s="1198"/>
      <c r="H37" s="1282"/>
      <c r="I37" s="369">
        <f>I36*J11*0.9*(0.92/24)</f>
        <v>465.75000000000006</v>
      </c>
      <c r="J37" s="1222"/>
      <c r="K37" s="1198"/>
      <c r="L37" s="1279"/>
      <c r="M37" s="369">
        <f>M36*N11*0.9*(0.92/24)</f>
        <v>776.25000000000011</v>
      </c>
      <c r="N37" s="1222"/>
      <c r="O37" s="1198"/>
      <c r="P37" s="1279"/>
      <c r="Q37" s="369">
        <f>Q36*R11*0.9*(0.92/24)</f>
        <v>1552.5000000000002</v>
      </c>
      <c r="R37" s="1222"/>
      <c r="S37" s="1198"/>
      <c r="T37" s="1279"/>
      <c r="U37" s="369">
        <f>U36*V11*0.9*(0.92/24)</f>
        <v>3493.1250000000005</v>
      </c>
      <c r="V37" s="1122"/>
      <c r="W37" s="343"/>
      <c r="X37" s="343"/>
      <c r="Y37" s="343"/>
      <c r="Z37" s="343"/>
      <c r="AA37" s="343"/>
      <c r="AB37" s="164"/>
    </row>
    <row r="38" spans="1:28" ht="17.7" customHeight="1" collapsed="1" x14ac:dyDescent="0.3">
      <c r="A38" s="453"/>
      <c r="B38" s="1111" t="s">
        <v>432</v>
      </c>
      <c r="C38" s="1058"/>
      <c r="D38" s="1217"/>
      <c r="E38" s="1088">
        <f>(IF(E$7="SIM",(E15*1000000*E39+E40*12)/$H$2,"-"))</f>
        <v>26.161519637474317</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f>(IF(E$7="SIM",D41*E42*E43*12/$H$2,"-"))</f>
        <v>4.387578181158716</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f>(IF(E$7="SIM",2.5+2.5*'R&amp;C-Painel de Controle'!$D$74,"-"))</f>
        <v>10</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f>(IF(E$7="SIM",((E30+E35+E38+E41+E44)+(IF('R-Definição'!$J$59&gt;0,E53,IF('R-Definição'!$J$59&gt;0,E51,0))))*(1+D45),"-"))</f>
        <v>114.09475769246981</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f>(IF(E$7="SIM",E45*$H$2/1000000,"-"))</f>
        <v>3.9006059715044845</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f>(IF(E$7="SIM",(((E30*$H$2/12)+(E37/1000*'R&amp;C-Painel de Controle'!$D$69*12)+(E40*12)+(E42*E43*12))/1000000),"-"))</f>
        <v>1.1015999999999999</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f>(IF(E$7="SIM",((E46-E47)*1000000)/$H$2,"-"))</f>
        <v>81.87238353004021</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6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6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54" t="str">
        <f>'R-Definição'!D2</f>
        <v>CIRSOP - Consórcio RSU Oeste Paulista</v>
      </c>
      <c r="R2" s="2455"/>
      <c r="S2" s="480"/>
      <c r="T2" s="1306" t="s">
        <v>486</v>
      </c>
      <c r="U2" s="2454" t="str">
        <f>'R-Definição'!D3</f>
        <v>Biodigestão c/ Prod. E. Elétrica</v>
      </c>
      <c r="V2" s="245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6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57" t="s">
        <v>691</v>
      </c>
      <c r="C9" s="1099"/>
      <c r="D9" s="2460" t="s">
        <v>448</v>
      </c>
      <c r="E9" s="2461"/>
      <c r="F9" s="2461"/>
      <c r="G9" s="2461"/>
      <c r="H9" s="2461"/>
      <c r="I9" s="2461"/>
      <c r="J9" s="2461"/>
      <c r="K9" s="2461"/>
      <c r="L9" s="2461"/>
      <c r="M9" s="2461"/>
      <c r="N9" s="2461"/>
      <c r="O9" s="2461"/>
      <c r="P9" s="2461"/>
      <c r="Q9" s="2461"/>
      <c r="R9" s="2461"/>
      <c r="S9" s="2461"/>
      <c r="T9" s="2461"/>
      <c r="U9" s="2461"/>
      <c r="V9" s="246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5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5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6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63"/>
      <c r="C2" s="487"/>
      <c r="D2" s="1097">
        <f>IF('R-Definição'!E121="Novo",('R-Resumo Bal. Massa'!B47+'R&amp;C-Painel de Controle'!D31)*(1+'R&amp;C-Painel de Controle'!H74),0)</f>
        <v>156.79781250000002</v>
      </c>
      <c r="E2" s="1098" t="s">
        <v>21</v>
      </c>
      <c r="F2" s="1307"/>
      <c r="G2" s="1307"/>
      <c r="H2" s="1305">
        <f>D2*313</f>
        <v>49077.715312500004</v>
      </c>
      <c r="I2" s="1304" t="s">
        <v>298</v>
      </c>
      <c r="J2" s="1307"/>
      <c r="K2" s="1307"/>
      <c r="L2" s="1286" t="str">
        <f>IF(D2&gt;0,"Sim","Não")</f>
        <v>Sim</v>
      </c>
      <c r="M2" s="482"/>
      <c r="N2" s="482"/>
      <c r="O2" s="482"/>
      <c r="P2" s="1306" t="s">
        <v>485</v>
      </c>
      <c r="Q2" s="2454" t="str">
        <f>'R-Definição'!D2</f>
        <v>CIRSOP - Consórcio RSU Oeste Paulista</v>
      </c>
      <c r="R2" s="2455"/>
      <c r="S2" s="480"/>
      <c r="T2" s="1306" t="s">
        <v>486</v>
      </c>
      <c r="U2" s="2454" t="str">
        <f>'R-Definição'!D3</f>
        <v>Biodigestão c/ Prod. E. Elétrica</v>
      </c>
      <c r="V2" s="245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6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57" t="s">
        <v>691</v>
      </c>
      <c r="C9" s="1099"/>
      <c r="D9" s="2460" t="s">
        <v>451</v>
      </c>
      <c r="E9" s="2461"/>
      <c r="F9" s="2461"/>
      <c r="G9" s="2461"/>
      <c r="H9" s="2461"/>
      <c r="I9" s="2461"/>
      <c r="J9" s="2461"/>
      <c r="K9" s="2461"/>
      <c r="L9" s="2461"/>
      <c r="M9" s="2461"/>
      <c r="N9" s="2461"/>
      <c r="O9" s="2461"/>
      <c r="P9" s="2461"/>
      <c r="Q9" s="2461"/>
      <c r="R9" s="2461"/>
      <c r="S9" s="2461"/>
      <c r="T9" s="2461"/>
      <c r="U9" s="2461"/>
      <c r="V9" s="2462"/>
    </row>
    <row r="10" spans="1:61" ht="7.5" customHeight="1" x14ac:dyDescent="0.3">
      <c r="A10" s="476"/>
      <c r="B10" s="245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5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1.1416165359640627</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10.770844430292188</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2.9818636682265631</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14.894324634482814</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303.48447436161024</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5.6926491724070312</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12.792485892537579</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1.2286234513409768</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0.65898831327534901</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0.56963513806562782</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1.1081748509895835E-2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1.1081748509895835E-2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0.14941433513860072</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3.2529496383611078E-2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4.4350042810322954E-2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1.5762855078125004E-3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7.0958510436854194E-2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1.6212637951229194</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1.0946112739322535</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2.822796132850957E-2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4.3174132226562509E-2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0.45525042763559403</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2.1431508659387135</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1.8622088182824637</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9.5725064531250015E-2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0.18521698312500001</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115.50838460103219</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5.6688876156562173</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1.5688710407887754</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83.541308896732133</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2</vt:i4>
      </vt:variant>
    </vt:vector>
  </HeadingPairs>
  <TitlesOfParts>
    <vt:vector size="23"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Coef. Algoritmos</vt:lpstr>
      <vt:lpstr>Transpor para Codigo</vt:lpstr>
      <vt:lpstr>C-Triagem Man</vt:lpstr>
      <vt:lpstr>C-Triagem Mec</vt:lpstr>
      <vt:lpstr>C-Produção CDR-TM</vt:lpstr>
      <vt:lpstr>C-Produção CDR-TMB</vt:lpstr>
      <vt:lpstr>C-Compostagem</vt:lpstr>
      <vt:lpstr>C-Biodigestão</vt:lpstr>
      <vt:lpstr>C-Incineração</vt:lpstr>
      <vt:lpstr>C-Aterro Sanitário</vt:lpstr>
      <vt:lpstr>'Coef. Algoritmos'!Area_de_impressao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2022-05-29T20:05:01Z</cp:lastPrinted>
  <dcterms:created xsi:type="dcterms:W3CDTF">2019-08-09T12:30:35Z</dcterms:created>
  <dcterms:modified xsi:type="dcterms:W3CDTF">2022-09-19T18:40:16Z</dcterms:modified>
</cp:coreProperties>
</file>