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\teste\gestaoregionalizadarsu\"/>
    </mc:Choice>
  </mc:AlternateContent>
  <xr:revisionPtr revIDLastSave="0" documentId="13_ncr:1_{2327F720-225D-411F-8B12-91BD4C41172F}" xr6:coauthVersionLast="47" xr6:coauthVersionMax="47" xr10:uidLastSave="{00000000-0000-0000-0000-000000000000}"/>
  <bookViews>
    <workbookView xWindow="28680" yWindow="-120" windowWidth="29040" windowHeight="15720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  <sheet name="Relatório" sheetId="20" r:id="rId12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_xlnm.Print_Area" localSheetId="11">Relatório!$A$1:$K$141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28" i="3" l="1"/>
  <c r="I127" i="3"/>
  <c r="I126" i="3"/>
  <c r="I125" i="3"/>
  <c r="I124" i="3"/>
  <c r="I123" i="3"/>
  <c r="I122" i="3"/>
  <c r="I121" i="3"/>
  <c r="I111" i="3"/>
  <c r="I110" i="3"/>
  <c r="I109" i="3"/>
  <c r="I108" i="3"/>
  <c r="I107" i="3"/>
  <c r="I106" i="3"/>
  <c r="I105" i="3"/>
  <c r="I104" i="3"/>
  <c r="I40" i="3"/>
  <c r="I30" i="3"/>
  <c r="N40" i="3" l="1"/>
  <c r="E53" i="16" l="1"/>
  <c r="N224" i="3" l="1"/>
  <c r="N225" i="3"/>
  <c r="N226" i="3"/>
  <c r="N227" i="3"/>
  <c r="N228" i="3"/>
  <c r="N229" i="3"/>
  <c r="N230" i="3"/>
  <c r="D53" i="16"/>
  <c r="B53" i="16" l="1"/>
  <c r="A57" i="16" l="1"/>
  <c r="A60" i="16"/>
  <c r="A59" i="16"/>
  <c r="A58" i="16"/>
  <c r="B58" i="16" s="1"/>
  <c r="F59" i="16" l="1"/>
  <c r="O59" i="16"/>
  <c r="P59" i="16"/>
  <c r="F58" i="16"/>
  <c r="O58" i="16"/>
  <c r="P58" i="16"/>
  <c r="F60" i="16"/>
  <c r="P60" i="16"/>
  <c r="O60" i="16"/>
  <c r="F57" i="16"/>
  <c r="O57" i="16"/>
  <c r="P57" i="16"/>
  <c r="E57" i="16"/>
  <c r="D58" i="16"/>
  <c r="E58" i="16"/>
  <c r="D59" i="16"/>
  <c r="E59" i="16"/>
  <c r="D60" i="16"/>
  <c r="E60" i="16"/>
  <c r="G59" i="16"/>
  <c r="J59" i="16"/>
  <c r="H59" i="16"/>
  <c r="L59" i="16"/>
  <c r="I59" i="16"/>
  <c r="M59" i="16"/>
  <c r="K59" i="16"/>
  <c r="N59" i="16"/>
  <c r="G58" i="16"/>
  <c r="K58" i="16"/>
  <c r="N58" i="16"/>
  <c r="H58" i="16"/>
  <c r="I58" i="16"/>
  <c r="M58" i="16"/>
  <c r="J58" i="16"/>
  <c r="L58" i="16"/>
  <c r="I60" i="16"/>
  <c r="G60" i="16"/>
  <c r="K60" i="16"/>
  <c r="N60" i="16"/>
  <c r="H60" i="16"/>
  <c r="L60" i="16"/>
  <c r="M60" i="16"/>
  <c r="J60" i="16"/>
  <c r="K57" i="16"/>
  <c r="N57" i="16"/>
  <c r="D57" i="16"/>
  <c r="H57" i="16"/>
  <c r="L57" i="16"/>
  <c r="G57" i="16"/>
  <c r="I57" i="16"/>
  <c r="M57" i="16"/>
  <c r="J57" i="16"/>
  <c r="B59" i="16"/>
  <c r="B57" i="16"/>
  <c r="B10" i="20"/>
  <c r="B6" i="20"/>
  <c r="A6" i="19"/>
  <c r="B6" i="19" s="1"/>
  <c r="N6" i="19" s="1"/>
  <c r="A4" i="19"/>
  <c r="B4" i="19" s="1"/>
  <c r="N4" i="19" s="1"/>
  <c r="A10" i="19"/>
  <c r="B10" i="19" s="1"/>
  <c r="N10" i="19" s="1"/>
  <c r="A8" i="19"/>
  <c r="B8" i="19" s="1"/>
  <c r="N8" i="19" s="1"/>
  <c r="B3" i="19"/>
  <c r="T3" i="19" s="1"/>
  <c r="B5" i="19"/>
  <c r="B7" i="19"/>
  <c r="T7" i="19" s="1"/>
  <c r="U8" i="19" s="1"/>
  <c r="B9" i="19"/>
  <c r="K9" i="19" l="1"/>
  <c r="V9" i="19"/>
  <c r="U9" i="19"/>
  <c r="J5" i="19"/>
  <c r="V5" i="19"/>
  <c r="U5" i="19"/>
  <c r="T5" i="19"/>
  <c r="U6" i="19" s="1"/>
  <c r="I7" i="19"/>
  <c r="V7" i="19"/>
  <c r="U7" i="19"/>
  <c r="V8" i="19" s="1"/>
  <c r="O3" i="19"/>
  <c r="P4" i="19" s="1"/>
  <c r="U3" i="19"/>
  <c r="V3" i="19"/>
  <c r="T9" i="19"/>
  <c r="U4" i="19"/>
  <c r="D3" i="19"/>
  <c r="S3" i="19"/>
  <c r="S7" i="19"/>
  <c r="D7" i="19"/>
  <c r="S10" i="19"/>
  <c r="S6" i="19"/>
  <c r="N3" i="19"/>
  <c r="S9" i="19"/>
  <c r="S5" i="19"/>
  <c r="N7" i="19"/>
  <c r="S8" i="19"/>
  <c r="S4" i="19"/>
  <c r="D10" i="19"/>
  <c r="D6" i="19"/>
  <c r="D9" i="19"/>
  <c r="D5" i="19"/>
  <c r="N9" i="19"/>
  <c r="N5" i="19"/>
  <c r="D8" i="19"/>
  <c r="D4" i="19"/>
  <c r="O7" i="19"/>
  <c r="P8" i="19" s="1"/>
  <c r="Q7" i="19"/>
  <c r="P9" i="19"/>
  <c r="O5" i="19"/>
  <c r="P7" i="19"/>
  <c r="Q9" i="19"/>
  <c r="Q5" i="19"/>
  <c r="O9" i="19"/>
  <c r="P5" i="19"/>
  <c r="J3" i="19"/>
  <c r="P3" i="19"/>
  <c r="Q3" i="19"/>
  <c r="I3" i="19"/>
  <c r="F3" i="19"/>
  <c r="K3" i="19"/>
  <c r="E7" i="19"/>
  <c r="F8" i="19" s="1"/>
  <c r="J7" i="19"/>
  <c r="H9" i="19"/>
  <c r="H3" i="19"/>
  <c r="F7" i="19"/>
  <c r="K7" i="19"/>
  <c r="I9" i="19"/>
  <c r="H7" i="19"/>
  <c r="E9" i="19"/>
  <c r="F10" i="19" s="1"/>
  <c r="J9" i="19"/>
  <c r="E3" i="19"/>
  <c r="F4" i="19" s="1"/>
  <c r="F9" i="19"/>
  <c r="F5" i="19"/>
  <c r="K5" i="19"/>
  <c r="H5" i="19"/>
  <c r="I5" i="19"/>
  <c r="E5" i="19"/>
  <c r="W9" i="19" l="1"/>
  <c r="V4" i="19"/>
  <c r="W5" i="19"/>
  <c r="W3" i="19"/>
  <c r="V6" i="19"/>
  <c r="W7" i="19"/>
  <c r="U10" i="19"/>
  <c r="V10" i="19" s="1"/>
  <c r="Q8" i="19"/>
  <c r="R3" i="19"/>
  <c r="R7" i="19"/>
  <c r="R9" i="19"/>
  <c r="R5" i="19"/>
  <c r="G3" i="19"/>
  <c r="H4" i="19" s="1"/>
  <c r="I4" i="19" s="1"/>
  <c r="J4" i="19" s="1"/>
  <c r="K4" i="19" s="1"/>
  <c r="P6" i="19"/>
  <c r="Q6" i="19" s="1"/>
  <c r="P10" i="19"/>
  <c r="Q10" i="19" s="1"/>
  <c r="Q4" i="19"/>
  <c r="G9" i="19"/>
  <c r="G7" i="19"/>
  <c r="G5" i="19"/>
  <c r="F6" i="19"/>
  <c r="L5" i="19" l="1"/>
  <c r="Z5" i="19" s="1"/>
  <c r="L9" i="19"/>
  <c r="Z9" i="19" s="1"/>
  <c r="L3" i="19"/>
  <c r="Z3" i="19" s="1"/>
  <c r="H10" i="19"/>
  <c r="I10" i="19" s="1"/>
  <c r="J10" i="19" s="1"/>
  <c r="K10" i="19" s="1"/>
  <c r="H8" i="19"/>
  <c r="I8" i="19" s="1"/>
  <c r="J8" i="19" s="1"/>
  <c r="K8" i="19" s="1"/>
  <c r="L7" i="19"/>
  <c r="Z7" i="19" s="1"/>
  <c r="H6" i="19"/>
  <c r="I6" i="19" s="1"/>
  <c r="J6" i="19" s="1"/>
  <c r="K6" i="19" s="1"/>
  <c r="M5" i="19" l="1"/>
  <c r="Y5" i="19" s="1"/>
  <c r="M3" i="19"/>
  <c r="M7" i="19"/>
  <c r="Y7" i="19" s="1"/>
  <c r="M9" i="19"/>
  <c r="Y9" i="19" s="1"/>
  <c r="X9" i="19" l="1"/>
  <c r="AA9" i="19" s="1"/>
  <c r="X7" i="19"/>
  <c r="AA7" i="19" s="1"/>
  <c r="Y3" i="19"/>
  <c r="X3" i="19"/>
  <c r="AA3" i="19" s="1"/>
  <c r="X5" i="19"/>
  <c r="AA5" i="19" s="1"/>
  <c r="A50" i="16" l="1"/>
  <c r="B50" i="16" s="1"/>
  <c r="N120" i="3" l="1"/>
  <c r="N121" i="3"/>
  <c r="N122" i="3"/>
  <c r="N123" i="3"/>
  <c r="N124" i="3"/>
  <c r="N125" i="3"/>
  <c r="N126" i="3"/>
  <c r="N127" i="3"/>
  <c r="N128" i="3"/>
  <c r="N129" i="3"/>
  <c r="N130" i="3"/>
  <c r="N104" i="3"/>
  <c r="N105" i="3"/>
  <c r="N106" i="3"/>
  <c r="N107" i="3"/>
  <c r="N108" i="3"/>
  <c r="N109" i="3"/>
  <c r="N110" i="3"/>
  <c r="N111" i="3"/>
  <c r="D50" i="16"/>
  <c r="A44" i="16"/>
  <c r="N44" i="16" s="1"/>
  <c r="A45" i="16"/>
  <c r="A46" i="16"/>
  <c r="A47" i="16"/>
  <c r="D47" i="16" s="1"/>
  <c r="A48" i="16"/>
  <c r="A49" i="16"/>
  <c r="A43" i="16"/>
  <c r="B39" i="16"/>
  <c r="K49" i="16" l="1"/>
  <c r="I49" i="16"/>
  <c r="K48" i="16"/>
  <c r="I48" i="16"/>
  <c r="E43" i="16"/>
  <c r="M43" i="16"/>
  <c r="E46" i="16"/>
  <c r="M46" i="16"/>
  <c r="F49" i="16"/>
  <c r="M49" i="16"/>
  <c r="F45" i="16"/>
  <c r="M45" i="16"/>
  <c r="G48" i="16"/>
  <c r="M48" i="16"/>
  <c r="G44" i="16"/>
  <c r="M44" i="16"/>
  <c r="I44" i="16"/>
  <c r="J46" i="16"/>
  <c r="J48" i="16"/>
  <c r="I43" i="16"/>
  <c r="K46" i="16"/>
  <c r="H43" i="16"/>
  <c r="H46" i="16"/>
  <c r="I47" i="16"/>
  <c r="J45" i="16"/>
  <c r="J47" i="16"/>
  <c r="K45" i="16"/>
  <c r="L43" i="16"/>
  <c r="L46" i="16"/>
  <c r="H47" i="16"/>
  <c r="L47" i="16"/>
  <c r="H49" i="16"/>
  <c r="H45" i="16"/>
  <c r="I46" i="16"/>
  <c r="J44" i="16"/>
  <c r="K43" i="16"/>
  <c r="K44" i="16"/>
  <c r="L49" i="16"/>
  <c r="L45" i="16"/>
  <c r="H48" i="16"/>
  <c r="H44" i="16"/>
  <c r="I45" i="16"/>
  <c r="J43" i="16"/>
  <c r="J49" i="16"/>
  <c r="K47" i="16"/>
  <c r="L48" i="16"/>
  <c r="L44" i="16"/>
  <c r="G50" i="16"/>
  <c r="F50" i="16"/>
  <c r="E50" i="16"/>
  <c r="E49" i="16"/>
  <c r="E45" i="16"/>
  <c r="F48" i="16"/>
  <c r="F44" i="16"/>
  <c r="G47" i="16"/>
  <c r="E48" i="16"/>
  <c r="E44" i="16"/>
  <c r="F47" i="16"/>
  <c r="G43" i="16"/>
  <c r="G46" i="16"/>
  <c r="E47" i="16"/>
  <c r="F43" i="16"/>
  <c r="F46" i="16"/>
  <c r="G49" i="16"/>
  <c r="G45" i="16"/>
  <c r="D43" i="16"/>
  <c r="D48" i="16"/>
  <c r="D46" i="16"/>
  <c r="D44" i="16"/>
  <c r="D49" i="16"/>
  <c r="D45" i="16"/>
  <c r="N33" i="3" l="1"/>
  <c r="N34" i="3"/>
  <c r="B27" i="16" l="1"/>
  <c r="A31" i="16"/>
  <c r="G31" i="16" s="1"/>
  <c r="A32" i="16"/>
  <c r="F32" i="16" s="1"/>
  <c r="A33" i="16"/>
  <c r="E33" i="16" s="1"/>
  <c r="A34" i="16"/>
  <c r="D34" i="16" s="1"/>
  <c r="A35" i="16"/>
  <c r="G35" i="16" s="1"/>
  <c r="A36" i="16"/>
  <c r="F36" i="16" s="1"/>
  <c r="A30" i="16"/>
  <c r="E30" i="16" s="1"/>
  <c r="N222" i="3"/>
  <c r="N223" i="3"/>
  <c r="G34" i="16" l="1"/>
  <c r="E36" i="16"/>
  <c r="F31" i="16"/>
  <c r="E32" i="16"/>
  <c r="F35" i="16"/>
  <c r="D36" i="16"/>
  <c r="D32" i="16"/>
  <c r="E35" i="16"/>
  <c r="E31" i="16"/>
  <c r="F34" i="16"/>
  <c r="G30" i="16"/>
  <c r="G33" i="16"/>
  <c r="D30" i="16"/>
  <c r="D33" i="16"/>
  <c r="D35" i="16"/>
  <c r="D31" i="16"/>
  <c r="E34" i="16"/>
  <c r="F30" i="16"/>
  <c r="F33" i="16"/>
  <c r="G36" i="16"/>
  <c r="G32" i="16"/>
  <c r="L4" i="16" l="1"/>
  <c r="L5" i="16"/>
  <c r="L6" i="16"/>
  <c r="L7" i="16"/>
  <c r="L8" i="16"/>
  <c r="L9" i="16"/>
  <c r="L10" i="16"/>
  <c r="L11" i="16"/>
  <c r="V4" i="16"/>
  <c r="M4" i="16"/>
  <c r="N4" i="16"/>
  <c r="O4" i="16"/>
  <c r="P4" i="16"/>
  <c r="Q4" i="16"/>
  <c r="R4" i="16"/>
  <c r="S4" i="16"/>
  <c r="T4" i="16"/>
  <c r="U4" i="16"/>
  <c r="H1" i="16"/>
  <c r="G1" i="16"/>
  <c r="X4" i="16" l="1"/>
  <c r="N206" i="3" l="1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08" i="3"/>
  <c r="N207" i="3"/>
  <c r="B16" i="16"/>
  <c r="B5" i="16"/>
  <c r="B6" i="16"/>
  <c r="B7" i="16"/>
  <c r="B8" i="16"/>
  <c r="B9" i="16"/>
  <c r="B10" i="16"/>
  <c r="B11" i="16"/>
  <c r="B12" i="16"/>
  <c r="B13" i="16"/>
  <c r="B14" i="16"/>
  <c r="B15" i="16"/>
  <c r="B4" i="16"/>
  <c r="D13" i="16" l="1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X13" i="16"/>
  <c r="Y13" i="16"/>
  <c r="Z13" i="16"/>
  <c r="AA13" i="16"/>
  <c r="AB13" i="16"/>
  <c r="AC13" i="16"/>
  <c r="AD13" i="16"/>
  <c r="AE13" i="16"/>
  <c r="AF13" i="16"/>
  <c r="AG13" i="16"/>
  <c r="AH13" i="16"/>
  <c r="AI13" i="16"/>
  <c r="AJ13" i="16"/>
  <c r="AK13" i="16"/>
  <c r="AL13" i="16"/>
  <c r="AM13" i="16"/>
  <c r="AN13" i="16"/>
  <c r="AO13" i="16"/>
  <c r="AP13" i="16"/>
  <c r="AQ13" i="16"/>
  <c r="AR13" i="16"/>
  <c r="AS13" i="16"/>
  <c r="AT13" i="16"/>
  <c r="AU13" i="16"/>
  <c r="AV13" i="16"/>
  <c r="AW13" i="16"/>
  <c r="AX13" i="16"/>
  <c r="AY13" i="16"/>
  <c r="AZ13" i="16"/>
  <c r="BA13" i="16"/>
  <c r="BB13" i="16"/>
  <c r="BC13" i="16"/>
  <c r="BD13" i="16"/>
  <c r="BE13" i="16"/>
  <c r="BF13" i="16"/>
  <c r="BG13" i="16"/>
  <c r="BH13" i="16"/>
  <c r="BI13" i="16"/>
  <c r="BJ13" i="16"/>
  <c r="BK13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F14" i="16"/>
  <c r="AG14" i="16"/>
  <c r="AH14" i="16"/>
  <c r="AI14" i="16"/>
  <c r="AJ14" i="16"/>
  <c r="AK14" i="16"/>
  <c r="AL14" i="16"/>
  <c r="AM14" i="16"/>
  <c r="AN14" i="16"/>
  <c r="AO14" i="16"/>
  <c r="AP14" i="16"/>
  <c r="AQ14" i="16"/>
  <c r="AR14" i="16"/>
  <c r="AS14" i="16"/>
  <c r="AT14" i="16"/>
  <c r="AU14" i="16"/>
  <c r="AV14" i="16"/>
  <c r="AW14" i="16"/>
  <c r="AX14" i="16"/>
  <c r="AY14" i="16"/>
  <c r="AZ14" i="16"/>
  <c r="BA14" i="16"/>
  <c r="BB14" i="16"/>
  <c r="BC14" i="16"/>
  <c r="BD14" i="16"/>
  <c r="BE14" i="16"/>
  <c r="BF14" i="16"/>
  <c r="BG14" i="16"/>
  <c r="BH14" i="16"/>
  <c r="BI14" i="16"/>
  <c r="BJ14" i="16"/>
  <c r="BK14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AJ15" i="16"/>
  <c r="AK15" i="16"/>
  <c r="AL15" i="16"/>
  <c r="AM15" i="16"/>
  <c r="AN15" i="16"/>
  <c r="AO15" i="16"/>
  <c r="AP15" i="16"/>
  <c r="AQ15" i="16"/>
  <c r="AR15" i="16"/>
  <c r="AS15" i="16"/>
  <c r="AT15" i="16"/>
  <c r="AU15" i="16"/>
  <c r="AV15" i="16"/>
  <c r="AW15" i="16"/>
  <c r="AX15" i="16"/>
  <c r="AY15" i="16"/>
  <c r="AZ15" i="16"/>
  <c r="BA15" i="16"/>
  <c r="BB15" i="16"/>
  <c r="BC15" i="16"/>
  <c r="BD15" i="16"/>
  <c r="BE15" i="16"/>
  <c r="BF15" i="16"/>
  <c r="BG15" i="16"/>
  <c r="BH15" i="16"/>
  <c r="BI15" i="16"/>
  <c r="BJ15" i="16"/>
  <c r="BK15" i="16"/>
  <c r="D5" i="16"/>
  <c r="E5" i="16"/>
  <c r="F5" i="16"/>
  <c r="G5" i="16"/>
  <c r="H5" i="16"/>
  <c r="I5" i="16"/>
  <c r="J5" i="16"/>
  <c r="K5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M5" i="16"/>
  <c r="AN5" i="16"/>
  <c r="AO5" i="16"/>
  <c r="AP5" i="16"/>
  <c r="AQ5" i="16"/>
  <c r="AR5" i="16"/>
  <c r="AS5" i="16"/>
  <c r="AT5" i="16"/>
  <c r="AU5" i="16"/>
  <c r="AV5" i="16"/>
  <c r="AW5" i="16"/>
  <c r="AX5" i="16"/>
  <c r="AY5" i="16"/>
  <c r="AZ5" i="16"/>
  <c r="BA5" i="16"/>
  <c r="BB5" i="16"/>
  <c r="BC5" i="16"/>
  <c r="BD5" i="16"/>
  <c r="BE5" i="16"/>
  <c r="BF5" i="16"/>
  <c r="BG5" i="16"/>
  <c r="BH5" i="16"/>
  <c r="BI5" i="16"/>
  <c r="BJ5" i="16"/>
  <c r="BK5" i="16"/>
  <c r="D6" i="16"/>
  <c r="E6" i="16"/>
  <c r="F6" i="16"/>
  <c r="G6" i="16"/>
  <c r="H6" i="16"/>
  <c r="I6" i="16"/>
  <c r="J6" i="16"/>
  <c r="K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M6" i="16"/>
  <c r="AN6" i="16"/>
  <c r="AO6" i="16"/>
  <c r="AP6" i="16"/>
  <c r="AQ6" i="16"/>
  <c r="AR6" i="16"/>
  <c r="AS6" i="16"/>
  <c r="AT6" i="16"/>
  <c r="AU6" i="16"/>
  <c r="AV6" i="16"/>
  <c r="AW6" i="16"/>
  <c r="AX6" i="16"/>
  <c r="AY6" i="16"/>
  <c r="AZ6" i="16"/>
  <c r="BA6" i="16"/>
  <c r="BB6" i="16"/>
  <c r="BC6" i="16"/>
  <c r="BD6" i="16"/>
  <c r="BE6" i="16"/>
  <c r="BF6" i="16"/>
  <c r="BG6" i="16"/>
  <c r="BH6" i="16"/>
  <c r="BI6" i="16"/>
  <c r="BJ6" i="16"/>
  <c r="BK6" i="16"/>
  <c r="D7" i="16"/>
  <c r="E7" i="16"/>
  <c r="F7" i="16"/>
  <c r="G7" i="16"/>
  <c r="H7" i="16"/>
  <c r="I7" i="16"/>
  <c r="J7" i="16"/>
  <c r="K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AN7" i="16"/>
  <c r="AO7" i="16"/>
  <c r="AP7" i="16"/>
  <c r="AQ7" i="16"/>
  <c r="AR7" i="16"/>
  <c r="AS7" i="16"/>
  <c r="AT7" i="16"/>
  <c r="AU7" i="16"/>
  <c r="AV7" i="16"/>
  <c r="AW7" i="16"/>
  <c r="AX7" i="16"/>
  <c r="AY7" i="16"/>
  <c r="AZ7" i="16"/>
  <c r="BA7" i="16"/>
  <c r="BB7" i="16"/>
  <c r="BC7" i="16"/>
  <c r="BD7" i="16"/>
  <c r="BE7" i="16"/>
  <c r="BF7" i="16"/>
  <c r="BG7" i="16"/>
  <c r="BH7" i="16"/>
  <c r="BI7" i="16"/>
  <c r="BJ7" i="16"/>
  <c r="BK7" i="16"/>
  <c r="D8" i="16"/>
  <c r="E8" i="16"/>
  <c r="F8" i="16"/>
  <c r="G8" i="16"/>
  <c r="H8" i="16"/>
  <c r="I8" i="16"/>
  <c r="J8" i="16"/>
  <c r="K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AN8" i="16"/>
  <c r="AO8" i="16"/>
  <c r="AP8" i="16"/>
  <c r="AQ8" i="16"/>
  <c r="AR8" i="16"/>
  <c r="AS8" i="16"/>
  <c r="AT8" i="16"/>
  <c r="AU8" i="16"/>
  <c r="AV8" i="16"/>
  <c r="AW8" i="16"/>
  <c r="AX8" i="16"/>
  <c r="AY8" i="16"/>
  <c r="AZ8" i="16"/>
  <c r="BA8" i="16"/>
  <c r="BB8" i="16"/>
  <c r="BC8" i="16"/>
  <c r="BD8" i="16"/>
  <c r="BE8" i="16"/>
  <c r="BF8" i="16"/>
  <c r="BG8" i="16"/>
  <c r="BH8" i="16"/>
  <c r="BI8" i="16"/>
  <c r="BJ8" i="16"/>
  <c r="BK8" i="16"/>
  <c r="D9" i="16"/>
  <c r="E9" i="16"/>
  <c r="F9" i="16"/>
  <c r="G9" i="16"/>
  <c r="H9" i="16"/>
  <c r="I9" i="16"/>
  <c r="J9" i="16"/>
  <c r="K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AJ9" i="16"/>
  <c r="AK9" i="16"/>
  <c r="AL9" i="16"/>
  <c r="AM9" i="16"/>
  <c r="AN9" i="16"/>
  <c r="AO9" i="16"/>
  <c r="AP9" i="16"/>
  <c r="AQ9" i="16"/>
  <c r="AR9" i="16"/>
  <c r="AS9" i="16"/>
  <c r="AT9" i="16"/>
  <c r="AU9" i="16"/>
  <c r="AV9" i="16"/>
  <c r="AW9" i="16"/>
  <c r="AX9" i="16"/>
  <c r="AY9" i="16"/>
  <c r="AZ9" i="16"/>
  <c r="BA9" i="16"/>
  <c r="BB9" i="16"/>
  <c r="BC9" i="16"/>
  <c r="BD9" i="16"/>
  <c r="BE9" i="16"/>
  <c r="BF9" i="16"/>
  <c r="BG9" i="16"/>
  <c r="BH9" i="16"/>
  <c r="BI9" i="16"/>
  <c r="BJ9" i="16"/>
  <c r="BK9" i="16"/>
  <c r="D10" i="16"/>
  <c r="E10" i="16"/>
  <c r="F10" i="16"/>
  <c r="G10" i="16"/>
  <c r="H10" i="16"/>
  <c r="I10" i="16"/>
  <c r="J10" i="16"/>
  <c r="K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F10" i="16"/>
  <c r="AG10" i="16"/>
  <c r="AH10" i="16"/>
  <c r="AI10" i="16"/>
  <c r="AJ10" i="16"/>
  <c r="AK10" i="16"/>
  <c r="AL10" i="16"/>
  <c r="AM10" i="16"/>
  <c r="AN10" i="16"/>
  <c r="AO10" i="16"/>
  <c r="AP10" i="16"/>
  <c r="AQ10" i="16"/>
  <c r="AR10" i="16"/>
  <c r="AS10" i="16"/>
  <c r="AT10" i="16"/>
  <c r="AU10" i="16"/>
  <c r="AV10" i="16"/>
  <c r="AW10" i="16"/>
  <c r="AX10" i="16"/>
  <c r="AY10" i="16"/>
  <c r="AZ10" i="16"/>
  <c r="BA10" i="16"/>
  <c r="BB10" i="16"/>
  <c r="BC10" i="16"/>
  <c r="BD10" i="16"/>
  <c r="BE10" i="16"/>
  <c r="BF10" i="16"/>
  <c r="BG10" i="16"/>
  <c r="BH10" i="16"/>
  <c r="BI10" i="16"/>
  <c r="BJ10" i="16"/>
  <c r="BK10" i="16"/>
  <c r="D11" i="16"/>
  <c r="E11" i="16"/>
  <c r="F11" i="16"/>
  <c r="G11" i="16"/>
  <c r="H11" i="16"/>
  <c r="I11" i="16"/>
  <c r="J11" i="16"/>
  <c r="K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F11" i="16"/>
  <c r="AG11" i="16"/>
  <c r="AH11" i="16"/>
  <c r="AI11" i="16"/>
  <c r="AJ11" i="16"/>
  <c r="AK11" i="16"/>
  <c r="AL11" i="16"/>
  <c r="AM11" i="16"/>
  <c r="AN11" i="16"/>
  <c r="AO11" i="16"/>
  <c r="AP11" i="16"/>
  <c r="AQ11" i="16"/>
  <c r="AR11" i="16"/>
  <c r="AS11" i="16"/>
  <c r="AT11" i="16"/>
  <c r="AU11" i="16"/>
  <c r="AV11" i="16"/>
  <c r="AW11" i="16"/>
  <c r="AX11" i="16"/>
  <c r="AY11" i="16"/>
  <c r="AZ11" i="16"/>
  <c r="BA11" i="16"/>
  <c r="BB11" i="16"/>
  <c r="BC11" i="16"/>
  <c r="BD11" i="16"/>
  <c r="BE11" i="16"/>
  <c r="BF11" i="16"/>
  <c r="BG11" i="16"/>
  <c r="BH11" i="16"/>
  <c r="BI11" i="16"/>
  <c r="BJ11" i="16"/>
  <c r="BK11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Q12" i="16"/>
  <c r="AR12" i="16"/>
  <c r="AS12" i="16"/>
  <c r="AT12" i="16"/>
  <c r="AU12" i="16"/>
  <c r="AV12" i="16"/>
  <c r="AW12" i="16"/>
  <c r="AX12" i="16"/>
  <c r="AY12" i="16"/>
  <c r="AZ12" i="16"/>
  <c r="BA12" i="16"/>
  <c r="BB12" i="16"/>
  <c r="BC12" i="16"/>
  <c r="BD12" i="16"/>
  <c r="BE12" i="16"/>
  <c r="BF12" i="16"/>
  <c r="BG12" i="16"/>
  <c r="BH12" i="16"/>
  <c r="BI12" i="16"/>
  <c r="BJ12" i="16"/>
  <c r="BK12" i="16"/>
  <c r="E4" i="16"/>
  <c r="F4" i="16"/>
  <c r="G4" i="16"/>
  <c r="H4" i="16"/>
  <c r="I4" i="16"/>
  <c r="J4" i="16"/>
  <c r="K4" i="16"/>
  <c r="W4" i="16"/>
  <c r="Y4" i="16"/>
  <c r="Z4" i="16"/>
  <c r="AA4" i="16"/>
  <c r="AB4" i="16"/>
  <c r="AC4" i="16"/>
  <c r="AD4" i="16"/>
  <c r="AE4" i="16"/>
  <c r="AF4" i="16"/>
  <c r="AG4" i="16"/>
  <c r="AH4" i="16"/>
  <c r="AI4" i="16"/>
  <c r="AJ4" i="16"/>
  <c r="AK4" i="16"/>
  <c r="AL4" i="16"/>
  <c r="AM4" i="16"/>
  <c r="AN4" i="16"/>
  <c r="AO4" i="16"/>
  <c r="AP4" i="16"/>
  <c r="AQ4" i="16"/>
  <c r="AR4" i="16"/>
  <c r="AS4" i="16"/>
  <c r="AT4" i="16"/>
  <c r="AU4" i="16"/>
  <c r="AV4" i="16"/>
  <c r="AW4" i="16"/>
  <c r="AX4" i="16"/>
  <c r="AY4" i="16"/>
  <c r="AZ4" i="16"/>
  <c r="BA4" i="16"/>
  <c r="BB4" i="16"/>
  <c r="BC4" i="16"/>
  <c r="BD4" i="16"/>
  <c r="BE4" i="16"/>
  <c r="BF4" i="16"/>
  <c r="BG4" i="16"/>
  <c r="BH4" i="16"/>
  <c r="BI4" i="16"/>
  <c r="BJ4" i="16"/>
  <c r="BK4" i="16"/>
  <c r="D4" i="16"/>
  <c r="C16" i="16" l="1"/>
  <c r="C7" i="16"/>
  <c r="C11" i="16"/>
  <c r="C15" i="16"/>
  <c r="C8" i="16"/>
  <c r="C12" i="16"/>
  <c r="C4" i="16"/>
  <c r="C10" i="16"/>
  <c r="C14" i="16"/>
  <c r="C5" i="16"/>
  <c r="C9" i="16"/>
  <c r="C13" i="16"/>
  <c r="C6" i="16"/>
  <c r="N36" i="3"/>
  <c r="N35" i="3"/>
  <c r="N22" i="3"/>
  <c r="N41" i="3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3" i="3"/>
  <c r="N24" i="3"/>
  <c r="N25" i="3"/>
  <c r="N26" i="3"/>
  <c r="N27" i="3"/>
  <c r="N28" i="3"/>
  <c r="N29" i="3"/>
  <c r="N30" i="3"/>
  <c r="N31" i="3"/>
  <c r="N32" i="3"/>
  <c r="N37" i="3"/>
  <c r="N38" i="3"/>
  <c r="N39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12" i="3"/>
  <c r="N113" i="3"/>
  <c r="N114" i="3"/>
  <c r="N115" i="3"/>
  <c r="N116" i="3"/>
  <c r="N117" i="3"/>
  <c r="N118" i="3"/>
  <c r="N119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" i="3"/>
  <c r="J30" i="3" l="1"/>
  <c r="J1" i="10" l="1"/>
  <c r="I1" i="10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E2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2" i="5"/>
  <c r="F35" i="5" l="1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6" i="5"/>
  <c r="F7" i="5"/>
  <c r="F8" i="5"/>
  <c r="F9" i="5"/>
  <c r="F10" i="5"/>
  <c r="F11" i="5"/>
  <c r="F12" i="5"/>
  <c r="F13" i="5"/>
  <c r="F4" i="5"/>
  <c r="F5" i="5"/>
  <c r="F3" i="5" l="1"/>
  <c r="F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3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<sst xmlns="http://schemas.openxmlformats.org/spreadsheetml/2006/main" count="20331" uniqueCount="10792">
  <si>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</si>
  <si>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</si>
  <si>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</si>
  <si>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</si>
  <si>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</si>
  <si>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</si>
  <si>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</si>
  <si>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</si>
  <si>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</si>
  <si>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</si>
  <si>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</si>
  <si>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</si>
  <si>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</si>
  <si>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</si>
  <si>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</si>
  <si>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</si>
  <si>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</si>
  <si>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</si>
  <si>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</si>
  <si>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</si>
  <si>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</si>
  <si>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</si>
  <si>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</si>
  <si>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</si>
  <si>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</si>
  <si>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</si>
  <si>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</si>
  <si>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</si>
  <si>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</si>
  <si>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</si>
  <si>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</si>
  <si>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</si>
  <si>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</si>
  <si>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</si>
  <si>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</si>
  <si>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</si>
  <si>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</si>
  <si>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</si>
  <si>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</si>
  <si>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</si>
  <si>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</si>
  <si>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</si>
  <si>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</si>
  <si>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</si>
  <si>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</si>
  <si>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</si>
  <si>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</si>
  <si>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</si>
  <si>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</si>
  <si>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</si>
  <si>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</si>
  <si>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</si>
  <si>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</si>
  <si>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</si>
  <si>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</si>
  <si>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</si>
  <si>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</si>
  <si>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</si>
  <si>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</si>
  <si>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</si>
  <si>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</si>
  <si>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</si>
  <si>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</si>
  <si>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</si>
  <si>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</si>
  <si>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</si>
  <si>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</si>
  <si>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</si>
  <si>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</si>
  <si>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</si>
  <si>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</si>
  <si>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</si>
  <si>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</si>
  <si>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</si>
  <si>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</si>
  <si>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</si>
  <si>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</si>
  <si>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</si>
  <si>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</si>
  <si>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</si>
  <si>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</si>
  <si>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</si>
  <si>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</si>
  <si>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</si>
  <si>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</si>
  <si>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</si>
  <si>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</si>
  <si>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</si>
  <si>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</si>
  <si>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</si>
  <si>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</si>
  <si>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</si>
  <si>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</si>
  <si>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</si>
  <si>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</si>
  <si>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</si>
  <si>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</si>
  <si>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</si>
  <si>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</si>
  <si>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</si>
  <si>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</si>
  <si>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</si>
  <si>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</si>
  <si>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</si>
  <si>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</si>
  <si>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</si>
  <si>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</si>
  <si>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</si>
  <si>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</si>
  <si>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</si>
  <si>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</si>
  <si>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</si>
  <si>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</si>
  <si>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</si>
  <si>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</si>
  <si>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</si>
  <si>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</si>
  <si>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</si>
  <si>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</si>
  <si>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</si>
  <si>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</si>
  <si>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</si>
  <si>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</si>
  <si>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</si>
  <si>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</si>
  <si>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</si>
  <si>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</si>
  <si>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</si>
  <si>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</si>
  <si>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</si>
  <si>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</si>
  <si>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</si>
  <si>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</si>
  <si>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</si>
  <si>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</si>
  <si>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</si>
  <si>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</si>
  <si>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</si>
  <si>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</si>
  <si>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</si>
  <si>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</si>
  <si>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</si>
  <si>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</si>
  <si>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</si>
  <si>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</si>
  <si>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</si>
  <si>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</si>
  <si>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</si>
  <si>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</si>
  <si>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</si>
  <si>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</si>
  <si>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</si>
  <si>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</si>
  <si>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</si>
  <si>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</si>
  <si>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</si>
  <si>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</si>
  <si>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</si>
  <si>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</si>
  <si>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</si>
  <si>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</si>
  <si>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</si>
  <si>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</si>
  <si>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</si>
  <si>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</si>
  <si>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</si>
  <si>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</si>
  <si>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</si>
  <si>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</si>
  <si>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</si>
  <si>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</si>
  <si>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</si>
  <si>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</si>
  <si>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</si>
  <si>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</si>
  <si>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</si>
  <si>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</si>
  <si>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</si>
  <si>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</si>
  <si>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</si>
  <si>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</si>
  <si>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</si>
  <si>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</si>
  <si>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</si>
  <si>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</si>
  <si>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</si>
  <si>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</si>
  <si>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</si>
  <si>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</si>
  <si>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</si>
  <si>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</si>
  <si>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</si>
  <si>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</si>
  <si>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</si>
  <si>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</si>
  <si>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</si>
  <si>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</si>
  <si>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</si>
  <si>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</si>
  <si>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</si>
  <si>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</si>
  <si>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</si>
  <si>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</si>
  <si>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</si>
  <si>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</si>
  <si>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</si>
  <si>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</si>
  <si>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</si>
  <si>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</si>
  <si>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</si>
  <si>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</si>
  <si>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</si>
  <si>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</si>
  <si>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</si>
  <si>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</si>
  <si>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</si>
  <si>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</si>
  <si>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</si>
  <si>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</si>
  <si>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</si>
  <si>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</si>
  <si>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</si>
  <si>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</si>
  <si>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</si>
  <si>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</si>
  <si>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</si>
  <si>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</si>
  <si>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</si>
  <si>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</si>
  <si>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</si>
  <si>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</si>
  <si>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</si>
  <si>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</si>
  <si>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</si>
  <si>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</si>
  <si>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</si>
  <si>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</si>
  <si>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</si>
  <si>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</si>
  <si>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</si>
  <si>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</si>
  <si>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</si>
  <si>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</si>
  <si>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</si>
  <si>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</si>
  <si>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</si>
  <si>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</si>
  <si>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</si>
  <si>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</si>
  <si>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</si>
  <si>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</si>
  <si>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</si>
  <si>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</si>
  <si>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</si>
  <si>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</si>
  <si>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</si>
  <si>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</si>
  <si>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</si>
  <si>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</si>
  <si>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</si>
  <si>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</si>
  <si>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</si>
  <si>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</si>
  <si>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</si>
  <si>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</si>
  <si>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</si>
  <si>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</si>
  <si>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</si>
  <si>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</si>
  <si>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</si>
  <si>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</si>
  <si>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</si>
  <si>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</si>
  <si>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</si>
  <si>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</si>
  <si>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</si>
  <si>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</si>
  <si>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</si>
  <si>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</si>
  <si>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</si>
  <si>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</si>
  <si>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</si>
  <si>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</si>
  <si>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</si>
  <si>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</si>
  <si>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</si>
  <si>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</si>
  <si>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</si>
  <si>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</si>
  <si>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</si>
  <si>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</si>
  <si>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</si>
  <si>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</si>
  <si>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</si>
  <si>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</si>
  <si>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</si>
  <si>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</si>
  <si>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</si>
  <si>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</si>
  <si>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</si>
  <si>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</si>
  <si>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</si>
  <si>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</si>
  <si>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</si>
  <si>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</si>
  <si>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</si>
  <si>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</si>
  <si>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</si>
  <si>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</si>
  <si>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</si>
  <si>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</si>
  <si>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</si>
  <si>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</si>
  <si>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</si>
  <si>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</si>
  <si>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</si>
  <si>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</si>
  <si>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</si>
  <si>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</si>
  <si>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</si>
  <si>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</si>
  <si>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</si>
  <si>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</si>
  <si>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</si>
  <si>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</si>
  <si>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</si>
  <si>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</si>
  <si>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</si>
  <si>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</si>
  <si>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</si>
  <si>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</si>
  <si>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</si>
  <si>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</si>
  <si>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</si>
  <si>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</si>
  <si>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</si>
  <si>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</si>
  <si>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</si>
  <si>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</si>
  <si>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</si>
  <si>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</si>
  <si>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</si>
  <si>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</si>
  <si>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</si>
  <si>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</si>
  <si>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</si>
  <si>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</si>
  <si>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</si>
  <si>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</si>
  <si>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</si>
  <si>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</si>
  <si>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</si>
  <si>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</si>
  <si>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</si>
  <si>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</si>
  <si>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</si>
  <si>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</si>
  <si>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</si>
  <si>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</si>
  <si>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</si>
  <si>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</si>
  <si>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</si>
  <si>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</si>
  <si>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</si>
  <si>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</si>
  <si>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</si>
  <si>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</si>
  <si>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</si>
  <si>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</si>
  <si>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</si>
  <si>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</si>
  <si>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</si>
  <si>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</si>
  <si>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</si>
  <si>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</si>
  <si>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</si>
  <si>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</si>
  <si>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</si>
  <si>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</si>
  <si>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</si>
  <si>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</si>
  <si>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</si>
  <si>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</si>
  <si>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</si>
  <si>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</si>
  <si>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</si>
  <si>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</si>
  <si>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</si>
  <si>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</si>
  <si>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</si>
  <si>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</si>
  <si>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</si>
  <si>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</si>
  <si>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</si>
  <si>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</si>
  <si>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</si>
  <si>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</si>
  <si>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</si>
  <si>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</si>
  <si>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</si>
  <si>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</si>
  <si>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</si>
  <si>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</si>
  <si>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</si>
  <si>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</si>
  <si>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</si>
  <si>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</si>
  <si>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</si>
  <si>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</si>
  <si>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</si>
  <si>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</si>
  <si>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</si>
  <si>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</si>
  <si>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</si>
  <si>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</si>
  <si>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</si>
  <si>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</si>
  <si>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</si>
  <si>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</si>
  <si>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</si>
  <si>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</si>
  <si>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</si>
  <si>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</si>
  <si>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</si>
  <si>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</si>
  <si>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</si>
  <si>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</si>
  <si>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</si>
  <si>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</si>
  <si>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</si>
  <si>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</si>
  <si>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</si>
  <si>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</si>
  <si>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</si>
  <si>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</si>
  <si>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</si>
  <si>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</si>
  <si>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</si>
  <si>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</si>
  <si>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</si>
  <si>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</si>
  <si>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</si>
  <si>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</si>
  <si>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</si>
  <si>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</si>
  <si>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</si>
  <si>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</si>
  <si>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</si>
  <si>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</si>
  <si>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</si>
  <si>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</si>
  <si>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</si>
  <si>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</si>
  <si>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</si>
  <si>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</si>
  <si>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</si>
  <si>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</si>
  <si>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</si>
  <si>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</si>
  <si>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</si>
  <si>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</si>
  <si>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</si>
  <si>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</si>
  <si>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</si>
  <si>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</si>
  <si>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</si>
  <si>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</si>
  <si>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</si>
  <si>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</si>
  <si>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</si>
  <si>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</si>
  <si>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</si>
  <si>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</si>
  <si>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</si>
  <si>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</si>
  <si>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</si>
  <si>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</si>
  <si>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</si>
  <si>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</si>
  <si>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</si>
  <si>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</si>
  <si>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</si>
  <si>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</si>
  <si>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</si>
  <si>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</si>
  <si>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</si>
  <si>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</si>
  <si>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</si>
  <si>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</si>
  <si>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</si>
  <si>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</si>
  <si>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</si>
  <si>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</si>
  <si>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</si>
  <si>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</si>
  <si>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</si>
  <si>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</si>
  <si>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</si>
  <si>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</si>
  <si>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</si>
  <si>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</si>
  <si>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</si>
  <si>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</si>
  <si>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</si>
  <si>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</si>
  <si>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</si>
  <si>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</si>
  <si>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</si>
  <si>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</si>
  <si>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</si>
  <si>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</si>
  <si>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</si>
  <si>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</si>
  <si>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</si>
  <si>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</si>
  <si>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</si>
  <si>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</si>
  <si>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</si>
  <si>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</si>
  <si>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</si>
  <si>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</si>
  <si>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</si>
  <si>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</si>
  <si>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</si>
  <si>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</si>
  <si>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</si>
  <si>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</si>
  <si>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</si>
  <si>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</si>
  <si>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</si>
  <si>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</si>
  <si>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</si>
  <si>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</si>
  <si>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</si>
  <si>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</si>
  <si>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</si>
  <si>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</si>
  <si>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</si>
  <si>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</si>
  <si>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</si>
  <si>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</si>
  <si>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</si>
  <si>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</si>
  <si>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</si>
  <si>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</si>
  <si>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</si>
  <si>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</si>
  <si>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</si>
  <si>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</si>
  <si>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</si>
  <si>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</si>
  <si>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</si>
  <si>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</si>
  <si>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</si>
  <si>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</si>
  <si>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</si>
  <si>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</si>
  <si>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</si>
  <si>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</si>
  <si>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</si>
  <si>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</si>
  <si>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</si>
  <si>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</si>
  <si>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</si>
  <si>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</si>
  <si>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</si>
  <si>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</si>
  <si>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</si>
  <si>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</si>
  <si>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</si>
  <si>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</si>
  <si>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</si>
  <si>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</si>
  <si>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</si>
  <si>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</si>
  <si>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</si>
  <si>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</si>
  <si>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</si>
  <si>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</si>
  <si>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</si>
  <si>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</si>
  <si>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</si>
  <si>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</si>
  <si>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</si>
  <si>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</si>
  <si>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</si>
  <si>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</si>
  <si>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</si>
  <si>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</si>
  <si>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</si>
  <si>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</si>
  <si>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</si>
  <si>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</si>
  <si>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</si>
  <si>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</si>
  <si>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</si>
  <si>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</si>
  <si>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</si>
  <si>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</si>
  <si>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</si>
  <si>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</si>
  <si>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</si>
  <si>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</si>
  <si>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</si>
  <si>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</si>
  <si>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</si>
  <si>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</si>
  <si>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</si>
  <si>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</si>
  <si>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</si>
  <si>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</si>
  <si>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</si>
  <si>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</si>
  <si>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</si>
  <si>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</si>
  <si>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</si>
  <si>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</si>
  <si>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</si>
  <si>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</si>
  <si>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</si>
  <si>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</si>
  <si>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</si>
  <si>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</si>
  <si>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</si>
  <si>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</si>
  <si>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</si>
  <si>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</si>
  <si>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</si>
  <si>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</si>
  <si>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</si>
  <si>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</si>
  <si>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</si>
  <si>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</si>
  <si>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</si>
  <si>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</si>
  <si>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</si>
  <si>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</si>
  <si>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</si>
  <si>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</si>
  <si>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</si>
  <si>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</si>
  <si>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</si>
  <si>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</si>
  <si>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</si>
  <si>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</si>
  <si>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</si>
  <si>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</si>
  <si>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</si>
  <si>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</si>
  <si>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</si>
  <si>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</si>
  <si>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</si>
  <si>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</si>
  <si>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</si>
  <si>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</si>
  <si>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</si>
  <si>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</si>
  <si>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</si>
  <si>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</si>
  <si>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</si>
  <si>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</si>
  <si>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</si>
  <si>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</si>
  <si>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</si>
  <si>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</si>
  <si>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</si>
  <si>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</si>
  <si>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</si>
  <si>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</si>
  <si>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</si>
  <si>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</si>
  <si>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</si>
  <si>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</si>
  <si>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</si>
  <si>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</si>
  <si>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</si>
  <si>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</si>
  <si>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</si>
  <si>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</si>
  <si>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</si>
  <si>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</si>
  <si>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</si>
  <si>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</si>
  <si>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</si>
  <si>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</si>
  <si>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</si>
  <si>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</si>
  <si>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</si>
  <si>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</si>
  <si>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</si>
  <si>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</si>
  <si>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</si>
  <si>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</si>
  <si>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</si>
  <si>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</si>
  <si>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</si>
  <si>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</si>
  <si>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</si>
  <si>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</si>
  <si>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</si>
  <si>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</si>
  <si>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</si>
  <si>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</si>
  <si>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</si>
  <si>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</si>
  <si>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</si>
  <si>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</si>
  <si>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</si>
  <si>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</si>
  <si>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</si>
  <si>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</si>
  <si>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</si>
  <si>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</si>
  <si>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</si>
  <si>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</si>
  <si>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</si>
  <si>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</si>
  <si>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</si>
  <si>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</si>
  <si>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</si>
  <si>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</si>
  <si>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</si>
  <si>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</si>
  <si>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</si>
  <si>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</si>
  <si>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</si>
  <si>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</si>
  <si>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</si>
  <si>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</si>
  <si>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</si>
  <si>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</si>
  <si>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</si>
  <si>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</si>
  <si>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</si>
  <si>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</si>
  <si>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</si>
  <si>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</si>
  <si>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</si>
  <si>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</si>
  <si>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</si>
  <si>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</si>
  <si>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</si>
  <si>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</si>
  <si>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</si>
  <si>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</si>
  <si>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</si>
  <si>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</si>
  <si>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</si>
  <si>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</si>
  <si>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</si>
  <si>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</si>
  <si>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</si>
  <si>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</si>
  <si>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</si>
  <si>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</si>
  <si>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</si>
  <si>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</si>
  <si>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</si>
  <si>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</si>
  <si>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</si>
  <si>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</si>
  <si>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</si>
  <si>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</si>
  <si>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</si>
  <si>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</si>
  <si>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</si>
  <si>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</si>
  <si>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</si>
  <si>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</si>
  <si>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</si>
  <si>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</si>
  <si>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</si>
  <si>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</si>
  <si>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</si>
  <si>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</si>
  <si>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</si>
  <si>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</si>
  <si>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</si>
  <si>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</si>
  <si>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</si>
  <si>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</si>
  <si>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</si>
  <si>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</si>
  <si>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</si>
  <si>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</si>
  <si>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</si>
  <si>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</si>
  <si>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</si>
  <si>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</si>
  <si>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</si>
  <si>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</si>
  <si>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</si>
  <si>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</si>
  <si>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</si>
  <si>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</si>
  <si>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</si>
  <si>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</si>
  <si>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</si>
  <si>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</si>
  <si>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</si>
  <si>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</si>
  <si>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</si>
  <si>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</si>
  <si>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</si>
  <si>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</si>
  <si>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</si>
  <si>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</si>
  <si>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</si>
  <si>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</si>
  <si>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</si>
  <si>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</si>
  <si>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</si>
  <si>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</si>
  <si>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</si>
  <si>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</si>
  <si>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</si>
  <si>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</si>
  <si>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</si>
  <si>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</si>
  <si>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</si>
  <si>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</si>
  <si>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</si>
  <si>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</si>
  <si>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</si>
  <si>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</si>
  <si>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</si>
  <si>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</si>
  <si>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</si>
  <si>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</si>
  <si>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</si>
  <si>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</si>
  <si>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</si>
  <si>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</si>
  <si>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</si>
  <si>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</si>
  <si>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</si>
  <si>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</si>
  <si>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</si>
  <si>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</si>
  <si>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</si>
  <si>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</si>
  <si>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</si>
  <si>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</si>
  <si>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</si>
  <si>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</si>
  <si>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</si>
  <si>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</si>
  <si>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</si>
  <si>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</si>
  <si>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</si>
  <si>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</si>
  <si>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</si>
  <si>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</si>
  <si>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</si>
  <si>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</si>
  <si>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</si>
  <si>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</si>
  <si>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</si>
  <si>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</si>
  <si>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</si>
  <si>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</si>
  <si>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</si>
  <si>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</si>
  <si>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</si>
  <si>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</si>
  <si>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</si>
  <si>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</si>
  <si>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</si>
  <si>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</si>
  <si>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</si>
  <si>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</si>
  <si>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</si>
  <si>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</si>
  <si>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</si>
  <si>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</si>
  <si>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</si>
  <si>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</si>
  <si>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</si>
  <si>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</si>
  <si>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</si>
  <si>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</si>
  <si>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</si>
  <si>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</si>
  <si>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</si>
  <si>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</si>
  <si>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</si>
  <si>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</si>
  <si>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</si>
  <si>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</si>
  <si>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</si>
  <si>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</si>
  <si>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</si>
  <si>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</si>
  <si>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</si>
  <si>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</si>
  <si>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</si>
  <si>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</si>
  <si>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</si>
  <si>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</si>
  <si>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</si>
  <si>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</si>
  <si>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</si>
  <si>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</si>
  <si>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</si>
  <si>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</si>
  <si>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</si>
  <si>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</si>
  <si>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</si>
  <si>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</si>
  <si>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</si>
  <si>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</si>
  <si>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</si>
  <si>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</si>
  <si>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</si>
  <si>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</si>
  <si>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</si>
  <si>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</si>
  <si>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</si>
  <si>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</si>
  <si>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</si>
  <si>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</si>
  <si>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</si>
  <si>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</si>
  <si>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</si>
  <si>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</si>
  <si>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</si>
  <si>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</si>
  <si>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</si>
  <si>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</si>
  <si>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</si>
  <si>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</si>
  <si>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</si>
  <si>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</si>
  <si>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</si>
  <si>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</si>
  <si>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</si>
  <si>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</si>
  <si>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</si>
  <si>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</si>
  <si>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</si>
  <si>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</si>
  <si>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</si>
  <si>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</si>
  <si>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</si>
  <si>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</si>
  <si>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</si>
  <si>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</si>
  <si>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</si>
  <si>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</si>
  <si>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</si>
  <si>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</si>
  <si>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</si>
  <si>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</si>
  <si>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</si>
  <si>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</si>
  <si>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</si>
  <si>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</si>
  <si>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</si>
  <si>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</si>
  <si>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</si>
  <si>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</si>
  <si>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</si>
  <si>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</si>
  <si>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</si>
  <si>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</si>
  <si>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</si>
  <si>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</si>
  <si>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</si>
  <si>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</si>
  <si>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</si>
  <si>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</si>
  <si>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</si>
  <si>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</si>
  <si>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</si>
  <si>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</si>
  <si>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</si>
  <si>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</si>
  <si>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</si>
  <si>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</si>
  <si>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</si>
  <si>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</si>
  <si>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</si>
  <si>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</si>
  <si>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</si>
  <si>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</si>
  <si>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</si>
  <si>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</si>
  <si>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</si>
  <si>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</si>
  <si>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</si>
  <si>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</si>
  <si>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</si>
  <si>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</si>
  <si>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</si>
  <si>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</si>
  <si>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</si>
  <si>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</si>
  <si>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</si>
  <si>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</si>
  <si>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</si>
  <si>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</si>
  <si>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</si>
  <si>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</si>
  <si>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</si>
  <si>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</si>
  <si>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</si>
  <si>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</si>
  <si>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</si>
  <si>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</si>
  <si>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</si>
  <si>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</si>
  <si>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</si>
  <si>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</si>
  <si>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</si>
  <si>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</si>
  <si>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</si>
  <si>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</si>
  <si>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</si>
  <si>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</si>
  <si>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</si>
  <si>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</si>
  <si>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</si>
  <si>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</si>
  <si>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</si>
  <si>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</si>
  <si>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</si>
  <si>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</si>
  <si>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</si>
  <si>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</si>
  <si>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</si>
  <si>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</si>
  <si>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</si>
  <si>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</si>
  <si>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</si>
  <si>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</si>
  <si>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</si>
  <si>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</si>
  <si>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</si>
  <si>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</si>
  <si>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</si>
  <si>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</si>
  <si>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</si>
  <si>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</si>
  <si>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</si>
  <si>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</si>
  <si>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</si>
  <si>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</si>
  <si>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</si>
  <si>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</si>
  <si>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</si>
  <si>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</si>
  <si>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</si>
  <si>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</si>
  <si>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</si>
  <si>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</si>
  <si>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</si>
  <si>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</si>
  <si>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</si>
  <si>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</si>
  <si>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</si>
  <si>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</si>
  <si>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</si>
  <si>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</si>
  <si>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</si>
  <si>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</si>
  <si>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</si>
  <si>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</si>
  <si>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</si>
  <si>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</si>
  <si>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</si>
  <si>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</si>
  <si>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</si>
  <si>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</si>
  <si>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</si>
  <si>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</si>
  <si>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</si>
  <si>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</si>
  <si>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</si>
  <si>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</si>
  <si>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</si>
  <si>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</si>
  <si>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</si>
  <si>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</si>
  <si>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</si>
  <si>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</si>
  <si>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</si>
  <si>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</si>
  <si>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</si>
  <si>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</si>
  <si>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</si>
  <si>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</si>
  <si>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</si>
  <si>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</si>
  <si>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</si>
  <si>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</si>
  <si>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</si>
  <si>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</si>
  <si>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</si>
  <si>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</si>
  <si>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</si>
  <si>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</si>
  <si>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</si>
  <si>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</si>
  <si>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</si>
  <si>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</si>
  <si>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</si>
  <si>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</si>
  <si>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</si>
  <si>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</si>
  <si>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</si>
  <si>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</si>
  <si>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</si>
  <si>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</si>
  <si>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</si>
  <si>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</si>
  <si>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</si>
  <si>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</si>
  <si>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</si>
  <si>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</si>
  <si>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</si>
  <si>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</si>
  <si>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</si>
  <si>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</si>
  <si>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</si>
  <si>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</si>
  <si>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</si>
  <si>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</si>
  <si>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</si>
  <si>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</si>
  <si>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</si>
  <si>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</si>
  <si>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</si>
  <si>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</si>
  <si>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</si>
  <si>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</si>
  <si>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</si>
  <si>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</si>
  <si>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</si>
  <si>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</si>
  <si>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</si>
  <si>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</si>
  <si>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</si>
  <si>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</si>
  <si>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</si>
  <si>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</si>
  <si>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</si>
  <si>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</si>
  <si>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</si>
  <si>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</si>
  <si>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</si>
  <si>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</si>
  <si>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</si>
  <si>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</si>
  <si>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</si>
  <si>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</si>
  <si>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</si>
  <si>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</si>
  <si>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</si>
  <si>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</si>
  <si>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</si>
  <si>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</si>
  <si>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</si>
  <si>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</si>
  <si>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</si>
  <si>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</si>
  <si>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</si>
  <si>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</si>
  <si>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</si>
  <si>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</si>
  <si>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</si>
  <si>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</si>
  <si>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</si>
  <si>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</si>
  <si>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</si>
  <si>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</si>
  <si>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</si>
  <si>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</si>
  <si>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</si>
  <si>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</si>
  <si>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</si>
  <si>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</si>
  <si>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</si>
  <si>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</si>
  <si>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</si>
  <si>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</si>
  <si>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</si>
  <si>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</si>
  <si>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</si>
  <si>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</si>
  <si>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</si>
  <si>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</si>
  <si>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</si>
  <si>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</si>
  <si>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</si>
  <si>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</si>
  <si>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</si>
  <si>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</si>
  <si>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</si>
  <si>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</si>
  <si>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</si>
  <si>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</si>
  <si>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</si>
  <si>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</si>
  <si>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</si>
  <si>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</si>
  <si>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</si>
  <si>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</si>
  <si>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</si>
  <si>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</si>
  <si>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</si>
  <si>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</si>
  <si>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</si>
  <si>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</si>
  <si>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</si>
  <si>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</si>
  <si>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</si>
  <si>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</si>
  <si>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</si>
  <si>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</si>
  <si>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</si>
  <si>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</si>
  <si>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</si>
  <si>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</si>
  <si>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</si>
  <si>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</si>
  <si>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</si>
  <si>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</si>
  <si>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</si>
  <si>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</si>
  <si>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</si>
  <si>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</si>
  <si>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</si>
  <si>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</si>
  <si>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</si>
  <si>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</si>
  <si>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</si>
  <si>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</si>
  <si>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</si>
  <si>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</si>
  <si>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</si>
  <si>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</si>
  <si>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</si>
  <si>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</si>
  <si>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</si>
  <si>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</si>
  <si>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</si>
  <si>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</si>
  <si>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</si>
  <si>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</si>
  <si>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</si>
  <si>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</si>
  <si>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</si>
  <si>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</si>
  <si>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</si>
  <si>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</si>
  <si>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</si>
  <si>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</si>
  <si>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</si>
  <si>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</si>
  <si>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</si>
  <si>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</si>
  <si>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</si>
  <si>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</si>
  <si>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</si>
  <si>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</si>
  <si>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</si>
  <si>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</si>
  <si>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</si>
  <si>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</si>
  <si>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</si>
  <si>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</si>
  <si>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</si>
  <si>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</si>
  <si>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</si>
  <si>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</si>
  <si>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</si>
  <si>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</si>
  <si>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</si>
  <si>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</si>
  <si>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</si>
  <si>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</si>
  <si>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</si>
  <si>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</si>
  <si>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</si>
  <si>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</si>
  <si>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</si>
  <si>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</si>
  <si>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</si>
  <si>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</si>
  <si>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</si>
  <si>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</si>
  <si>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</si>
  <si>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</si>
  <si>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</si>
  <si>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</si>
  <si>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</si>
  <si>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</si>
  <si>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</si>
  <si>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</si>
  <si>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</si>
  <si>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</si>
  <si>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</si>
  <si>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</si>
  <si>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</si>
  <si>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</si>
  <si>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</si>
  <si>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</si>
  <si>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</si>
  <si>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</si>
  <si>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</si>
  <si>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</si>
  <si>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</si>
  <si>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</si>
  <si>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</si>
  <si>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</si>
  <si>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</si>
  <si>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</si>
  <si>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</si>
  <si>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</si>
  <si>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</si>
  <si>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</si>
  <si>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</si>
  <si>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</si>
  <si>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</si>
  <si>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</si>
  <si>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</si>
  <si>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</si>
  <si>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</si>
  <si>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</si>
  <si>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</si>
  <si>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</si>
  <si>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</si>
  <si>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</si>
  <si>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</si>
  <si>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</si>
  <si>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</si>
  <si>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</si>
  <si>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</si>
  <si>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</si>
  <si>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</si>
  <si>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</si>
  <si>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</si>
  <si>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</si>
  <si>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</si>
  <si>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</si>
  <si>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</si>
  <si>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</si>
  <si>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</si>
  <si>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</si>
  <si>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</si>
  <si>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</si>
  <si>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</si>
  <si>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</si>
  <si>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</si>
  <si>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</si>
  <si>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</si>
  <si>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</si>
  <si>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</si>
  <si>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</si>
  <si>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</si>
  <si>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</si>
  <si>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</si>
  <si>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</si>
  <si>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</si>
  <si>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</si>
  <si>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</si>
  <si>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</si>
  <si>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</si>
  <si>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</si>
  <si>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</si>
  <si>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</si>
  <si>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</si>
  <si>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</si>
  <si>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</si>
  <si>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</si>
  <si>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</si>
  <si>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</si>
  <si>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</si>
  <si>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</si>
  <si>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</si>
  <si>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</si>
  <si>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</si>
  <si>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</si>
  <si>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</si>
  <si>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</si>
  <si>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</si>
  <si>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</si>
  <si>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</si>
  <si>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</si>
  <si>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</si>
  <si>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</si>
  <si>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</si>
  <si>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</si>
  <si>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</si>
  <si>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</si>
  <si>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</si>
  <si>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</si>
  <si>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</si>
  <si>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</si>
  <si>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</si>
  <si>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</si>
  <si>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</si>
  <si>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</si>
  <si>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</si>
  <si>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</si>
  <si>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</si>
  <si>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</si>
  <si>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</si>
  <si>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</si>
  <si>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</si>
  <si>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</si>
  <si>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</si>
  <si>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</si>
  <si>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</si>
  <si>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</si>
  <si>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</si>
  <si>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</si>
  <si>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</si>
  <si>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</si>
  <si>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</si>
  <si>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</si>
  <si>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</si>
  <si>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</si>
  <si>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</si>
  <si>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</si>
  <si>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</si>
  <si>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</si>
  <si>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</si>
  <si>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</si>
  <si>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</si>
  <si>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</si>
  <si>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</si>
  <si>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</si>
  <si>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</si>
  <si>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</si>
  <si>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</si>
  <si>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</si>
  <si>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</si>
  <si>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</si>
  <si>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</si>
  <si>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</si>
  <si>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</si>
  <si>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</si>
  <si>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</si>
  <si>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</si>
  <si>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</si>
  <si>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</si>
  <si>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</si>
  <si>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</si>
  <si>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</si>
  <si>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</si>
  <si>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</si>
  <si>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</si>
  <si>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</si>
  <si>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</si>
  <si>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</si>
  <si>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</si>
  <si>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</si>
  <si>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</si>
  <si>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</si>
  <si>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</si>
  <si>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</si>
  <si>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</si>
  <si>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</si>
  <si>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</si>
  <si>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</si>
  <si>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</si>
  <si>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</si>
  <si>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</si>
  <si>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</si>
  <si>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</si>
  <si>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</si>
  <si>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</si>
  <si>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</si>
  <si>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</si>
  <si>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</si>
  <si>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</si>
  <si>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</si>
  <si>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</si>
  <si>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</si>
  <si>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</si>
  <si>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</si>
  <si>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</si>
  <si>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</si>
  <si>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</si>
  <si>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</si>
  <si>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</si>
  <si>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</si>
  <si>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</si>
  <si>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</si>
  <si>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</si>
  <si>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</si>
  <si>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</si>
  <si>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</si>
  <si>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</si>
  <si>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</si>
  <si>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</si>
  <si>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</si>
  <si>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</si>
  <si>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</si>
  <si>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</si>
  <si>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</si>
  <si>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</si>
  <si>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</si>
  <si>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</si>
  <si>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</si>
  <si>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</si>
  <si>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</si>
  <si>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</si>
  <si>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</si>
  <si>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</si>
  <si>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</si>
  <si>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</si>
  <si>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</si>
  <si>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</si>
  <si>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</si>
  <si>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</si>
  <si>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</si>
  <si>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</si>
  <si>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</si>
  <si>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</si>
  <si>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</si>
  <si>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</si>
  <si>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</si>
  <si>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</si>
  <si>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</si>
  <si>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</si>
  <si>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</si>
  <si>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</si>
  <si>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</si>
  <si>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</si>
  <si>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</si>
  <si>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</si>
  <si>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</si>
  <si>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</si>
  <si>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</si>
  <si>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</si>
  <si>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</si>
  <si>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</si>
  <si>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</si>
  <si>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</si>
  <si>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</si>
  <si>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</si>
  <si>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</si>
  <si>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</si>
  <si>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</si>
  <si>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</si>
  <si>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</si>
  <si>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</si>
  <si>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</si>
  <si>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</si>
  <si>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</si>
  <si>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</si>
  <si>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</si>
  <si>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</si>
  <si>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</si>
  <si>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</si>
  <si>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</si>
  <si>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</si>
  <si>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</si>
  <si>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</si>
  <si>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</si>
  <si>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</si>
  <si>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</si>
  <si>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</si>
  <si>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</si>
  <si>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</si>
  <si>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</si>
  <si>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</si>
  <si>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</si>
  <si>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</si>
  <si>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</si>
  <si>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</si>
  <si>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</si>
  <si>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</si>
  <si>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</si>
  <si>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</si>
  <si>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</si>
  <si>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</si>
  <si>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</si>
  <si>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</si>
  <si>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</si>
  <si>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</si>
  <si>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</si>
  <si>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</si>
  <si>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</si>
  <si>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</si>
  <si>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</si>
  <si>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</si>
  <si>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</si>
  <si>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</si>
  <si>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</si>
  <si>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</si>
  <si>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</si>
  <si>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</si>
  <si>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</si>
  <si>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</si>
  <si>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</si>
  <si>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</si>
  <si>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</si>
  <si>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</si>
  <si>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</si>
  <si>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</si>
  <si>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</si>
  <si>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</si>
  <si>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</si>
  <si>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</si>
  <si>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</si>
  <si>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</si>
  <si>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</si>
  <si>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</si>
  <si>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</si>
  <si>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</si>
  <si>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</si>
  <si>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</si>
  <si>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</si>
  <si>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</si>
  <si>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</si>
  <si>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</si>
  <si>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</si>
  <si>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</si>
  <si>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</si>
  <si>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</si>
  <si>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</si>
  <si>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</si>
  <si>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</si>
  <si>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</si>
  <si>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</si>
  <si>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</si>
  <si>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</si>
  <si>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</si>
  <si>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</si>
  <si>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</si>
  <si>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</si>
  <si>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</si>
  <si>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</si>
  <si>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</si>
  <si>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</si>
  <si>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</si>
  <si>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</si>
  <si>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</si>
  <si>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</si>
  <si>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</si>
  <si>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</si>
  <si>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</si>
  <si>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</si>
  <si>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</si>
  <si>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</si>
  <si>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</si>
  <si>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</si>
  <si>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</si>
  <si>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</si>
  <si>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</si>
  <si>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</si>
  <si>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</si>
  <si>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</si>
  <si>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</si>
  <si>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</si>
  <si>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</si>
  <si>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</si>
  <si>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</si>
  <si>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</si>
  <si>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</si>
  <si>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</si>
  <si>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</si>
  <si>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</si>
  <si>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</si>
  <si>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</si>
  <si>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</si>
  <si>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</si>
  <si>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</si>
  <si>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</si>
  <si>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</si>
  <si>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</si>
  <si>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</si>
  <si>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</si>
  <si>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</si>
  <si>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</si>
  <si>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</si>
  <si>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</si>
  <si>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</si>
  <si>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</si>
  <si>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</si>
  <si>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</si>
  <si>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</si>
  <si>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</si>
  <si>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</si>
  <si>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</si>
  <si>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</si>
  <si>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</si>
  <si>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</si>
  <si>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</si>
  <si>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</si>
  <si>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</si>
  <si>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</si>
  <si>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</si>
  <si>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</si>
  <si>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</si>
  <si>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</si>
  <si>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</si>
  <si>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</si>
  <si>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</si>
  <si>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</si>
  <si>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</si>
  <si>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</si>
  <si>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</si>
  <si>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</si>
  <si>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</si>
  <si>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</si>
  <si>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</si>
  <si>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</si>
  <si>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</si>
  <si>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</si>
  <si>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</si>
  <si>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</si>
  <si>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</si>
  <si>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</si>
  <si>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</si>
  <si>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</si>
  <si>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</si>
  <si>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</si>
  <si>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</si>
  <si>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</si>
  <si>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</si>
  <si>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</si>
  <si>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</si>
  <si>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</si>
  <si>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</si>
  <si>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</si>
  <si>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</si>
  <si>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</si>
  <si>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</si>
  <si>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</si>
  <si>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</si>
  <si>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</si>
  <si>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</si>
  <si>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</si>
  <si>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</si>
  <si>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</si>
  <si>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</si>
  <si>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</si>
  <si>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</si>
  <si>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</si>
  <si>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</si>
  <si>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</si>
  <si>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</si>
  <si>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</si>
  <si>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</si>
  <si>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</si>
  <si>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</si>
  <si>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</si>
  <si>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</si>
  <si>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</si>
  <si>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</si>
  <si>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</si>
  <si>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</si>
  <si>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</si>
  <si>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</si>
  <si>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</si>
  <si>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</si>
  <si>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</si>
  <si>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</si>
  <si>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</si>
  <si>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</si>
  <si>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</si>
  <si>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</si>
  <si>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</si>
  <si>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</si>
  <si>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</si>
  <si>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</si>
  <si>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</si>
  <si>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</si>
  <si>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</si>
  <si>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</si>
  <si>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</si>
  <si>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</si>
  <si>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</si>
  <si>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</si>
  <si>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</si>
  <si>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</si>
  <si>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</si>
  <si>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</si>
  <si>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</si>
  <si>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</si>
  <si>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</si>
  <si>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</si>
  <si>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</si>
  <si>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</si>
  <si>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</si>
  <si>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</si>
  <si>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</si>
  <si>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</si>
  <si>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</si>
  <si>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</si>
  <si>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</si>
  <si>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</si>
  <si>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</si>
  <si>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</si>
  <si>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</si>
  <si>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</si>
  <si>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</si>
  <si>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</si>
  <si>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</si>
  <si>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</si>
  <si>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</si>
  <si>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</si>
  <si>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</si>
  <si>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</si>
  <si>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</si>
  <si>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</si>
  <si>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</si>
  <si>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</si>
  <si>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</si>
  <si>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</si>
  <si>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</si>
  <si>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</si>
  <si>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</si>
  <si>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</si>
  <si>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</si>
  <si>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</si>
  <si>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</si>
  <si>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</si>
  <si>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</si>
  <si>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</si>
  <si>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</si>
  <si>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</si>
  <si>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</si>
  <si>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</si>
  <si>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</si>
  <si>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</si>
  <si>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</si>
  <si>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</si>
  <si>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</si>
  <si>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</si>
  <si>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</si>
  <si>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</si>
  <si>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</si>
  <si>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</si>
  <si>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</si>
  <si>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</si>
  <si>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</si>
  <si>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</si>
  <si>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</si>
  <si>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</si>
  <si>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</si>
  <si>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</si>
  <si>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</si>
  <si>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</si>
  <si>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</si>
  <si>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</si>
  <si>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</si>
  <si>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</si>
  <si>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</si>
  <si>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</si>
  <si>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</si>
  <si>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</si>
  <si>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</si>
  <si>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</si>
  <si>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</si>
  <si>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</si>
  <si>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</si>
  <si>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</si>
  <si>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</si>
  <si>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</si>
  <si>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</si>
  <si>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</si>
  <si>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</si>
  <si>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</si>
  <si>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</si>
  <si>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</si>
  <si>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</si>
  <si>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</si>
  <si>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</si>
  <si>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</si>
  <si>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</si>
  <si>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</si>
  <si>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</si>
  <si>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</si>
  <si>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</si>
  <si>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</si>
  <si>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</si>
  <si>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</si>
  <si>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</si>
  <si>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</si>
  <si>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</si>
  <si>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</si>
  <si>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</si>
  <si>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</si>
  <si>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</si>
  <si>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</si>
  <si>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</si>
  <si>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</si>
  <si>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</si>
  <si>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</si>
  <si>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</si>
  <si>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</si>
  <si>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</si>
  <si>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</si>
  <si>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</si>
  <si>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</si>
  <si>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</si>
  <si>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</si>
  <si>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</si>
  <si>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</si>
  <si>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</si>
  <si>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</si>
  <si>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</si>
  <si>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</si>
  <si>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</si>
  <si>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</si>
  <si>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</si>
  <si>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</si>
  <si>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</si>
  <si>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</si>
  <si>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</si>
  <si>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</si>
  <si>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</si>
  <si>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</si>
  <si>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</si>
  <si>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</si>
  <si>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</si>
  <si>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</si>
  <si>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</si>
  <si>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</si>
  <si>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</si>
  <si>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</si>
  <si>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</si>
  <si>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</si>
  <si>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</si>
  <si>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</si>
  <si>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</si>
  <si>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</si>
  <si>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</si>
  <si>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</si>
  <si>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</si>
  <si>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</si>
  <si>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</si>
  <si>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</si>
  <si>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</si>
  <si>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</si>
  <si>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</si>
  <si>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</si>
  <si>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</si>
  <si>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</si>
  <si>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</si>
  <si>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</si>
  <si>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</si>
  <si>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</si>
  <si>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</si>
  <si>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</si>
  <si>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</si>
  <si>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</si>
  <si>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</si>
  <si>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</si>
  <si>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</si>
  <si>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</si>
  <si>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</si>
  <si>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</si>
  <si>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</si>
  <si>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</si>
  <si>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</si>
  <si>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</si>
  <si>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</si>
  <si>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</si>
  <si>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</si>
  <si>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</si>
  <si>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</si>
  <si>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</si>
  <si>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</si>
  <si>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</si>
  <si>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</si>
  <si>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</si>
  <si>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</si>
  <si>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</si>
  <si>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</si>
  <si>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</si>
  <si>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</si>
  <si>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</si>
  <si>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</si>
  <si>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</si>
  <si>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</si>
  <si>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</si>
  <si>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</si>
  <si>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</si>
  <si>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</si>
  <si>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</si>
  <si>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</si>
  <si>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</si>
  <si>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</si>
  <si>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</si>
  <si>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</si>
  <si>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</si>
  <si>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</si>
  <si>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</si>
  <si>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</si>
  <si>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</si>
  <si>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</si>
  <si>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</si>
  <si>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</si>
  <si>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</si>
  <si>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</si>
  <si>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</si>
  <si>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</si>
  <si>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</si>
  <si>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</si>
  <si>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</si>
  <si>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</si>
  <si>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</si>
  <si>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</si>
  <si>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</si>
  <si>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</si>
  <si>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</si>
  <si>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</si>
  <si>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</si>
  <si>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</si>
  <si>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</si>
  <si>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</si>
  <si>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</si>
  <si>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</si>
  <si>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</si>
  <si>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</si>
  <si>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</si>
  <si>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</si>
  <si>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</si>
  <si>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</si>
  <si>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</si>
  <si>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</si>
  <si>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</si>
  <si>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</si>
  <si>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</si>
  <si>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</si>
  <si>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</si>
  <si>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</si>
  <si>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</si>
  <si>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</si>
  <si>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</si>
  <si>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</si>
  <si>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</si>
  <si>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</si>
  <si>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</si>
  <si>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</si>
  <si>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</si>
  <si>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</si>
  <si>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</si>
  <si>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</si>
  <si>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</si>
  <si>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</si>
  <si>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</si>
  <si>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</si>
  <si>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</si>
  <si>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</si>
  <si>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</si>
  <si>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</si>
  <si>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</si>
  <si>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</si>
  <si>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</si>
  <si>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</si>
  <si>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</si>
  <si>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</si>
  <si>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</si>
  <si>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</si>
  <si>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</si>
  <si>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</si>
  <si>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</si>
  <si>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</si>
  <si>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</si>
  <si>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</si>
  <si>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</si>
  <si>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</si>
  <si>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</si>
  <si>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</si>
  <si>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</si>
  <si>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</si>
  <si>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</si>
  <si>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</si>
  <si>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</si>
  <si>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</si>
  <si>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</si>
  <si>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</si>
  <si>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</si>
  <si>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</si>
  <si>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</si>
  <si>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</si>
  <si>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</si>
  <si>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</si>
  <si>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</si>
  <si>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</si>
  <si>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</si>
  <si>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</si>
  <si>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</si>
  <si>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</si>
  <si>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</si>
  <si>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</si>
  <si>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</si>
  <si>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</si>
  <si>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</si>
  <si>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</si>
  <si>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</si>
  <si>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</si>
  <si>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</si>
  <si>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</si>
  <si>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</si>
  <si>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</si>
  <si>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</si>
  <si>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</si>
  <si>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</si>
  <si>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</si>
  <si>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</si>
  <si>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</si>
  <si>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</si>
  <si>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</si>
  <si>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</si>
  <si>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</si>
  <si>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</si>
  <si>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</si>
  <si>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</si>
  <si>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</si>
  <si>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</si>
  <si>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</si>
  <si>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</si>
  <si>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</si>
  <si>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</si>
  <si>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</si>
  <si>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</si>
  <si>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</si>
  <si>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</si>
  <si>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</si>
  <si>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</si>
  <si>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</si>
  <si>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</si>
  <si>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</si>
  <si>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</si>
  <si>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</si>
  <si>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</si>
  <si>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</si>
  <si>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</si>
  <si>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</si>
  <si>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</si>
  <si>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</si>
  <si>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</si>
  <si>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</si>
  <si>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</si>
  <si>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</si>
  <si>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</si>
  <si>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</si>
  <si>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</si>
  <si>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</si>
  <si>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</si>
  <si>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</si>
  <si>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</si>
  <si>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</si>
  <si>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</si>
  <si>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</si>
  <si>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</si>
  <si>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</si>
  <si>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</si>
  <si>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</si>
  <si>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</si>
  <si>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</si>
  <si>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</si>
  <si>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</si>
  <si>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</si>
  <si>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</si>
  <si>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</si>
  <si>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</si>
  <si>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</si>
  <si>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</si>
  <si>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</si>
  <si>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</si>
  <si>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</si>
  <si>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</si>
  <si>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</si>
  <si>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</si>
  <si>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</si>
  <si>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</si>
  <si>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</si>
  <si>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</si>
  <si>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</si>
  <si>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</si>
  <si>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</si>
  <si>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</si>
  <si>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</si>
  <si>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</si>
  <si>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</si>
  <si>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</si>
  <si>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</si>
  <si>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</si>
  <si>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</si>
  <si>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</si>
  <si>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</si>
  <si>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</si>
  <si>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</si>
  <si>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</si>
  <si>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</si>
  <si>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</si>
  <si>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</si>
  <si>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</si>
  <si>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</si>
  <si>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</si>
  <si>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</si>
  <si>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</si>
  <si>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</si>
  <si>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</si>
  <si>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</si>
  <si>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</si>
  <si>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</si>
  <si>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</si>
  <si>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</si>
  <si>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</si>
  <si>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</si>
  <si>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</si>
  <si>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</si>
  <si>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</si>
  <si>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</si>
  <si>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</si>
  <si>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</si>
  <si>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</si>
  <si>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</si>
  <si>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</si>
  <si>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</si>
  <si>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</si>
  <si>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</si>
  <si>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</si>
  <si>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</si>
  <si>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</si>
  <si>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</si>
  <si>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</si>
  <si>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</si>
  <si>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</si>
  <si>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</si>
  <si>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</si>
  <si>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</si>
  <si>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</si>
  <si>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</si>
  <si>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</si>
  <si>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</si>
  <si>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</si>
  <si>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</si>
  <si>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</si>
  <si>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</si>
  <si>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</si>
  <si>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</si>
  <si>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</si>
  <si>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</si>
  <si>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</si>
  <si>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</si>
  <si>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</si>
  <si>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</si>
  <si>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</si>
  <si>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</si>
  <si>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</si>
  <si>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</si>
  <si>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</si>
  <si>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</si>
  <si>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</si>
  <si>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</si>
  <si>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</si>
  <si>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</si>
  <si>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</si>
  <si>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</si>
  <si>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</si>
  <si>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</si>
  <si>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</si>
  <si>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</si>
  <si>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</si>
  <si>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</si>
  <si>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</si>
  <si>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</si>
  <si>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</si>
  <si>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</si>
  <si>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</si>
  <si>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</si>
  <si>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</si>
  <si>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</si>
  <si>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</si>
  <si>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</si>
  <si>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</si>
  <si>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</si>
  <si>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</si>
  <si>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</si>
  <si>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</si>
  <si>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</si>
  <si>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</si>
  <si>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</si>
  <si>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</si>
  <si>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</si>
  <si>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</si>
  <si>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</si>
  <si>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</si>
  <si>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</si>
  <si>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</si>
  <si>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</si>
  <si>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</si>
  <si>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</si>
  <si>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</si>
  <si>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</si>
  <si>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</si>
  <si>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</si>
  <si>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</si>
  <si>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</si>
  <si>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</si>
  <si>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</si>
  <si>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</si>
  <si>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</si>
  <si>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</si>
  <si>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</si>
  <si>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</si>
  <si>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</si>
  <si>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</si>
  <si>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</si>
  <si>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</si>
  <si>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</si>
  <si>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</si>
  <si>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</si>
  <si>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</si>
  <si>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</si>
  <si>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</si>
  <si>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</si>
  <si>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</si>
  <si>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</si>
  <si>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</si>
  <si>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</si>
  <si>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</si>
  <si>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</si>
  <si>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</si>
  <si>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</si>
  <si>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</si>
  <si>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</si>
  <si>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</si>
  <si>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</si>
  <si>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</si>
  <si>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</si>
  <si>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</si>
  <si>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</si>
  <si>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</si>
  <si>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</si>
  <si>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</si>
  <si>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</si>
  <si>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</si>
  <si>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</si>
  <si>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</si>
  <si>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</si>
  <si>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</si>
  <si>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</si>
  <si>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</si>
  <si>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</si>
  <si>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</si>
  <si>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</si>
  <si>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</si>
  <si>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</si>
  <si>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</si>
  <si>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</si>
  <si>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</si>
  <si>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</si>
  <si>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</si>
  <si>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</si>
  <si>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</si>
  <si>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</si>
  <si>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</si>
  <si>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</si>
  <si>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</si>
  <si>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</si>
  <si>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</si>
  <si>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</si>
  <si>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</si>
  <si>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</si>
  <si>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</si>
  <si>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</si>
  <si>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</si>
  <si>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</si>
  <si>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</si>
  <si>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</si>
  <si>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</si>
  <si>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</si>
  <si>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</si>
  <si>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</si>
  <si>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</si>
  <si>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</si>
  <si>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</si>
  <si>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</si>
  <si>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</si>
  <si>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</si>
  <si>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</si>
  <si>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</si>
  <si>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</si>
  <si>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</si>
  <si>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</si>
  <si>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</si>
  <si>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</si>
  <si>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</si>
  <si>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</si>
  <si>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</si>
  <si>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</si>
  <si>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</si>
  <si>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</si>
  <si>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</si>
  <si>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</si>
  <si>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</si>
  <si>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</si>
  <si>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</si>
  <si>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</si>
  <si>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</si>
  <si>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</si>
  <si>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</si>
  <si>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</si>
  <si>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</si>
  <si>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</si>
  <si>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</si>
  <si>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</si>
  <si>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</si>
  <si>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</si>
  <si>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</si>
  <si>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</si>
  <si>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</si>
  <si>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</si>
  <si>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</si>
  <si>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</si>
  <si>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</si>
  <si>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</si>
  <si>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</si>
  <si>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</si>
  <si>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</si>
  <si>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</si>
  <si>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</si>
  <si>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</si>
  <si>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</si>
  <si>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</si>
  <si>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</si>
  <si>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</si>
  <si>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</si>
  <si>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</si>
  <si>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</si>
  <si>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</si>
  <si>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</si>
  <si>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</si>
  <si>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</si>
  <si>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</si>
  <si>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</si>
  <si>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</si>
  <si>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</si>
  <si>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</si>
  <si>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</si>
  <si>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</si>
  <si>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</si>
  <si>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</si>
  <si>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</si>
  <si>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</si>
  <si>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</si>
  <si>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</si>
  <si>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</si>
  <si>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</si>
  <si>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</si>
  <si>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</si>
  <si>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</si>
  <si>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</si>
  <si>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</si>
  <si>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</si>
  <si>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</si>
  <si>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</si>
  <si>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</si>
  <si>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</si>
  <si>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</si>
  <si>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</si>
  <si>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</si>
  <si>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</si>
  <si>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</si>
  <si>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</si>
  <si>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</si>
  <si>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</si>
  <si>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</si>
  <si>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</si>
  <si>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</si>
  <si>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</si>
  <si>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</si>
  <si>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</si>
  <si>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</si>
  <si>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</si>
  <si>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</si>
  <si>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</si>
  <si>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</si>
  <si>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</si>
  <si>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</si>
  <si>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</si>
  <si>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</si>
  <si>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</si>
  <si>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</si>
  <si>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</si>
  <si>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</si>
  <si>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</si>
  <si>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</si>
  <si>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</si>
  <si>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</si>
  <si>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</si>
  <si>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</si>
  <si>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</si>
  <si>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</si>
  <si>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</si>
  <si>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</si>
  <si>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</si>
  <si>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</si>
  <si>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</si>
  <si>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</si>
  <si>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</si>
  <si>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</si>
  <si>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</si>
  <si>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</si>
  <si>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</si>
  <si>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</si>
  <si>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</si>
  <si>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</si>
  <si>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</si>
  <si>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</si>
  <si>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</si>
  <si>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</si>
  <si>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</si>
  <si>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</si>
  <si>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</si>
  <si>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</si>
  <si>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</si>
  <si>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</si>
  <si>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</si>
  <si>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</si>
  <si>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</si>
  <si>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</si>
  <si>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</si>
  <si>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</si>
  <si>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</si>
  <si>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</si>
  <si>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</si>
  <si>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</si>
  <si>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</si>
  <si>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</si>
  <si>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</si>
  <si>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</si>
  <si>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</si>
  <si>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</si>
  <si>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</si>
  <si>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</si>
  <si>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</si>
  <si>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</si>
  <si>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</si>
  <si>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</si>
  <si>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</si>
  <si>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</si>
  <si>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</si>
  <si>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</si>
  <si>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</si>
  <si>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</si>
  <si>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</si>
  <si>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</si>
  <si>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</si>
  <si>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</si>
  <si>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</si>
  <si>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</si>
  <si>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</si>
  <si>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</si>
  <si>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</si>
  <si>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</si>
  <si>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</si>
  <si>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</si>
  <si>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</si>
  <si>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</si>
  <si>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</si>
  <si>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</si>
  <si>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</si>
  <si>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</si>
  <si>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</si>
  <si>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</si>
  <si>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</si>
  <si>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</si>
  <si>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</si>
  <si>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</si>
  <si>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</si>
  <si>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</si>
  <si>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</si>
  <si>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</si>
  <si>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</si>
  <si>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</si>
  <si>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</si>
  <si>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</si>
  <si>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</si>
  <si>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</si>
  <si>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</si>
  <si>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</si>
  <si>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</si>
  <si>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</si>
  <si>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</si>
  <si>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</si>
  <si>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</si>
  <si>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</si>
  <si>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</si>
  <si>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</si>
  <si>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</si>
  <si>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</si>
  <si>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</si>
  <si>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</si>
  <si>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</si>
  <si>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</si>
  <si>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</si>
  <si>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</si>
  <si>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</si>
  <si>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</si>
  <si>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</si>
  <si>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</si>
  <si>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</si>
  <si>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</si>
  <si>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</si>
  <si>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</si>
  <si>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</si>
  <si>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</si>
  <si>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</si>
  <si>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</si>
  <si>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</si>
  <si>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</si>
  <si>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</si>
  <si>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</si>
  <si>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</si>
  <si>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</si>
  <si>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</si>
  <si>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</si>
  <si>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</si>
  <si>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</si>
  <si>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</si>
  <si>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</si>
  <si>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</si>
  <si>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</si>
  <si>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</si>
  <si>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</si>
  <si>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</si>
  <si>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</si>
  <si>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</si>
  <si>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</si>
  <si>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</si>
  <si>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</si>
  <si>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</si>
  <si>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</si>
  <si>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</si>
  <si>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</si>
  <si>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</si>
  <si>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</si>
  <si>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</si>
  <si>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</si>
  <si>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</si>
  <si>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</si>
  <si>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</si>
  <si>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</si>
  <si>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</si>
  <si>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</si>
  <si>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</si>
  <si>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</si>
  <si>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</si>
  <si>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</si>
  <si>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</si>
  <si>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</si>
  <si>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</si>
  <si>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</si>
  <si>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</si>
  <si>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</si>
  <si>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</si>
  <si>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</si>
  <si>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</si>
  <si>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</si>
  <si>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</si>
  <si>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</si>
  <si>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</si>
  <si>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</si>
  <si>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</si>
  <si>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</si>
  <si>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</si>
  <si>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</si>
  <si>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</si>
  <si>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</si>
  <si>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</si>
  <si>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</si>
  <si>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</si>
  <si>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</si>
  <si>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</si>
  <si>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</si>
  <si>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</si>
  <si>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</si>
  <si>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</si>
  <si>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</si>
  <si>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</si>
  <si>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</si>
  <si>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</si>
  <si>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</si>
  <si>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</si>
  <si>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</si>
  <si>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</si>
  <si>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</si>
  <si>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</si>
  <si>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</si>
  <si>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</si>
  <si>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</si>
  <si>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</si>
  <si>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</si>
  <si>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</si>
  <si>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</si>
  <si>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</si>
  <si>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</si>
  <si>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</si>
  <si>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</si>
  <si>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</si>
  <si>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</si>
  <si>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</si>
  <si>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</si>
  <si>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</si>
  <si>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</si>
  <si>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</si>
  <si>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</si>
  <si>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</si>
  <si>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</si>
  <si>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</si>
  <si>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</si>
  <si>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</si>
  <si>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</si>
  <si>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</si>
  <si>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</si>
  <si>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</si>
  <si>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</si>
  <si>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</si>
  <si>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</si>
  <si>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</si>
  <si>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</si>
  <si>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</si>
  <si>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</si>
  <si>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</si>
  <si>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</si>
  <si>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</si>
  <si>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</si>
  <si>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</si>
  <si>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</si>
  <si>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</si>
  <si>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</si>
  <si>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</si>
  <si>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</si>
  <si>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</si>
  <si>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</si>
  <si>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</si>
  <si>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</si>
  <si>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</si>
  <si>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</si>
  <si>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</si>
  <si>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</si>
  <si>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</si>
  <si>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</si>
  <si>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</si>
  <si>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</si>
  <si>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</si>
  <si>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</si>
  <si>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</si>
  <si>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</si>
  <si>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</si>
  <si>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</si>
  <si>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</si>
  <si>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</si>
  <si>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</si>
  <si>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</si>
  <si>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</si>
  <si>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</si>
  <si>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</si>
  <si>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</si>
  <si>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</si>
  <si>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</si>
  <si>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</si>
  <si>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</si>
  <si>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</si>
  <si>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</si>
  <si>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</si>
  <si>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</si>
  <si>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</si>
  <si>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</si>
  <si>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</si>
  <si>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</si>
  <si>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</si>
  <si>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</si>
  <si>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</si>
  <si>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</si>
  <si>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</si>
  <si>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</si>
  <si>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</si>
  <si>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</si>
  <si>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</si>
  <si>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</si>
  <si>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</si>
  <si>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</si>
  <si>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</si>
  <si>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</si>
  <si>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</si>
  <si>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</si>
  <si>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</si>
  <si>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</si>
  <si>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</si>
  <si>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</si>
  <si>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</si>
  <si>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</si>
  <si>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</si>
  <si>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</si>
  <si>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</si>
  <si>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</si>
  <si>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</si>
  <si>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</si>
  <si>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</si>
  <si>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</si>
  <si>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</si>
  <si>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</si>
  <si>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</si>
  <si>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</si>
  <si>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</si>
  <si>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</si>
  <si>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</si>
  <si>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</si>
  <si>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</si>
  <si>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</si>
  <si>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</si>
  <si>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</si>
  <si>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</si>
  <si>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</si>
  <si>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</si>
  <si>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</si>
  <si>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</si>
  <si>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</si>
  <si>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</si>
  <si>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</si>
  <si>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</si>
  <si>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</si>
  <si>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</si>
  <si>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</si>
  <si>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</si>
  <si>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</si>
  <si>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</si>
  <si>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</si>
  <si>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</si>
  <si>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</si>
  <si>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</si>
  <si>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</si>
  <si>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</si>
  <si>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</si>
  <si>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</si>
  <si>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</si>
  <si>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</si>
  <si>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</si>
  <si>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</si>
  <si>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</si>
  <si>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</si>
  <si>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</si>
  <si>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</si>
  <si>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</si>
  <si>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</si>
  <si>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</si>
  <si>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</si>
  <si>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</si>
  <si>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</si>
  <si>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</si>
  <si>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</si>
  <si>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</si>
  <si>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</si>
  <si>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</si>
  <si>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</si>
  <si>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</si>
  <si>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</si>
  <si>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</si>
  <si>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</si>
  <si>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</si>
  <si>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</si>
  <si>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</si>
  <si>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</si>
  <si>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</si>
  <si>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</si>
  <si>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</si>
  <si>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</si>
  <si>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</si>
  <si>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</si>
  <si>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</si>
  <si>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</si>
  <si>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</si>
  <si>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</si>
  <si>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</si>
  <si>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</si>
  <si>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</si>
  <si>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</si>
  <si>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</si>
  <si>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</si>
  <si>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</si>
  <si>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</si>
  <si>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</si>
  <si>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</si>
  <si>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</si>
  <si>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</si>
  <si>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</si>
  <si>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</si>
  <si>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</si>
  <si>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</si>
  <si>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</si>
  <si>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</si>
  <si>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</si>
  <si>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</si>
  <si>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</si>
  <si>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</si>
  <si>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</si>
  <si>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</si>
  <si>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</si>
  <si>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</si>
  <si>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</si>
  <si>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</si>
  <si>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</si>
  <si>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</si>
  <si>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</si>
  <si>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</si>
  <si>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</si>
  <si>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</si>
  <si>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</si>
  <si>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</si>
  <si>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</si>
  <si>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</si>
  <si>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</si>
  <si>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</si>
  <si>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</si>
  <si>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</si>
  <si>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</si>
  <si>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</si>
  <si>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</si>
  <si>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</si>
  <si>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</si>
  <si>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</si>
  <si>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</si>
  <si>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</si>
  <si>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</si>
  <si>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</si>
  <si>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</si>
  <si>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</si>
  <si>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</si>
  <si>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</si>
  <si>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</si>
  <si>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</si>
  <si>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</si>
  <si>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</si>
  <si>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</si>
  <si>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</si>
  <si>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</si>
  <si>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</si>
  <si>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</si>
  <si>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</si>
  <si>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</si>
  <si>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</si>
  <si>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</si>
  <si>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</si>
  <si>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</si>
  <si>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</si>
  <si>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</si>
  <si>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</si>
  <si>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</si>
  <si>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</si>
  <si>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</si>
  <si>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</si>
  <si>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</si>
  <si>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</si>
  <si>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</si>
  <si>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</si>
  <si>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</si>
  <si>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</si>
  <si>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</si>
  <si>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</si>
  <si>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</si>
  <si>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</si>
  <si>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</si>
  <si>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</si>
  <si>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</si>
  <si>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</si>
  <si>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</si>
  <si>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</si>
  <si>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</si>
  <si>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</si>
  <si>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</si>
  <si>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</si>
  <si>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</si>
  <si>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</si>
  <si>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</si>
  <si>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</si>
  <si>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</si>
  <si>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</si>
  <si>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</si>
  <si>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</si>
  <si>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</si>
  <si>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</si>
  <si>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</si>
  <si>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</si>
  <si>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</si>
  <si>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</si>
  <si>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</si>
  <si>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</si>
  <si>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</si>
  <si>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</si>
  <si>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</si>
  <si>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</si>
  <si>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</si>
  <si>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</si>
  <si>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</si>
  <si>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</si>
  <si>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</si>
  <si>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</si>
  <si>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</si>
  <si>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</si>
  <si>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</si>
  <si>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</si>
  <si>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</si>
  <si>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</si>
  <si>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</si>
  <si>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</si>
  <si>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</si>
  <si>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</si>
  <si>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</si>
  <si>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</si>
  <si>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</si>
  <si>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</si>
  <si>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</si>
  <si>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</si>
  <si>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</si>
  <si>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</si>
  <si>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</si>
  <si>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</si>
  <si>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</si>
  <si>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</si>
  <si>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</si>
  <si>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</si>
  <si>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</si>
  <si>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</si>
  <si>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</si>
  <si>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</si>
  <si>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</si>
  <si>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</si>
  <si>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</si>
  <si>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</si>
  <si>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</si>
  <si>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</si>
  <si>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</si>
  <si>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</si>
  <si>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</si>
  <si>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</si>
  <si>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</si>
  <si>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</si>
  <si>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</si>
  <si>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</si>
  <si>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</si>
  <si>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</si>
  <si>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</si>
  <si>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</si>
  <si>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</si>
  <si>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</si>
  <si>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</si>
  <si>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</si>
  <si>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</si>
  <si>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</si>
  <si>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</si>
  <si>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</si>
  <si>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</si>
  <si>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</si>
  <si>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</si>
  <si>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</si>
  <si>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</si>
  <si>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</si>
  <si>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</si>
  <si>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</si>
  <si>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</si>
  <si>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</si>
  <si>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</si>
  <si>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</si>
  <si>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</si>
  <si>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</si>
  <si>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</si>
  <si>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</si>
  <si>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</si>
  <si>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</si>
  <si>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</si>
  <si>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</si>
  <si>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</si>
  <si>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</si>
  <si>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</si>
  <si>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</si>
  <si>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</si>
  <si>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</si>
  <si>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</si>
  <si>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</si>
  <si>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</si>
  <si>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</si>
  <si>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</si>
  <si>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</si>
  <si>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</si>
  <si>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</si>
  <si>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</si>
  <si>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</si>
  <si>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</si>
  <si>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</si>
  <si>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</si>
  <si>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</si>
  <si>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</si>
  <si>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</si>
  <si>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</si>
  <si>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</si>
  <si>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</si>
  <si>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</si>
  <si>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</si>
  <si>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</si>
  <si>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</si>
  <si>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</si>
  <si>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</si>
  <si>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</si>
  <si>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</si>
  <si>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</si>
  <si>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</si>
  <si>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</si>
  <si>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</si>
  <si>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</si>
  <si>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</si>
  <si>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</si>
  <si>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</si>
  <si>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</si>
  <si>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</si>
  <si>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</si>
  <si>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</si>
  <si>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</si>
  <si>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</si>
  <si>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</si>
  <si>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</si>
  <si>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</si>
  <si>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</si>
  <si>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</si>
  <si>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</si>
  <si>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</si>
  <si>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</si>
  <si>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</si>
  <si>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</si>
  <si>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</si>
  <si>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</si>
  <si>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</si>
  <si>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</si>
  <si>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</si>
  <si>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</si>
  <si>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</si>
  <si>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</si>
  <si>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</si>
  <si>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</si>
  <si>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</si>
  <si>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</si>
  <si>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</si>
  <si>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</si>
  <si>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</si>
  <si>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</si>
  <si>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</si>
  <si>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</si>
  <si>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</si>
  <si>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</si>
  <si>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</si>
  <si>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</si>
  <si>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</si>
  <si>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</si>
  <si>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</si>
  <si>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</si>
  <si>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</si>
  <si>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</si>
  <si>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</si>
  <si>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</si>
  <si>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</si>
  <si>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</si>
  <si>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</si>
  <si>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</si>
  <si>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</si>
  <si>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</si>
  <si>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</si>
  <si>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</si>
  <si>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</si>
  <si>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</si>
  <si>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</si>
  <si>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</si>
  <si>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</si>
  <si>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</si>
  <si>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</si>
  <si>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</si>
  <si>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</si>
  <si>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</si>
  <si>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</si>
  <si>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</si>
  <si>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</si>
  <si>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</si>
  <si>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</si>
  <si>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</si>
  <si>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</si>
  <si>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</si>
  <si>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</si>
  <si>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</si>
  <si>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</si>
  <si>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</si>
  <si>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</si>
  <si>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</si>
  <si>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</si>
  <si>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</si>
  <si>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</si>
  <si>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</si>
  <si>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</si>
  <si>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</si>
  <si>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</si>
  <si>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</si>
  <si>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</si>
  <si>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</si>
  <si>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</si>
  <si>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</si>
  <si>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</si>
  <si>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</si>
  <si>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</si>
  <si>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</si>
  <si>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</si>
  <si>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</si>
  <si>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</si>
  <si>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</si>
  <si>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</si>
  <si>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</si>
  <si>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</si>
  <si>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</si>
  <si>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</si>
  <si>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</si>
  <si>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</si>
  <si>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</si>
  <si>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</si>
  <si>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</si>
  <si>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</si>
  <si>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</si>
  <si>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</si>
  <si>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</si>
  <si>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</si>
  <si>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</si>
  <si>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</si>
  <si>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</si>
  <si>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</si>
  <si>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</si>
  <si>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</si>
  <si>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</si>
  <si>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</si>
  <si>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</si>
  <si>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</si>
  <si>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</si>
  <si>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</si>
  <si>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</si>
  <si>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</si>
  <si>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</si>
  <si>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</si>
  <si>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</si>
  <si>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</si>
  <si>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</si>
  <si>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</si>
  <si>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</si>
  <si>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</si>
  <si>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</si>
  <si>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</si>
  <si>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</si>
  <si>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</si>
  <si>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</si>
  <si>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</si>
  <si>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</si>
  <si>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</si>
  <si>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</si>
  <si>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</si>
  <si>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</si>
  <si>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</si>
  <si>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</si>
  <si>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</si>
  <si>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</si>
  <si>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</si>
  <si>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</si>
  <si>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</si>
  <si>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</si>
  <si>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</si>
  <si>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</si>
  <si>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</si>
  <si>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</si>
  <si>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</si>
  <si>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</si>
  <si>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</si>
  <si>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</si>
  <si>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</si>
  <si>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</si>
  <si>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</si>
  <si>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</si>
  <si>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</si>
  <si>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</si>
  <si>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</si>
  <si>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</si>
  <si>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</si>
  <si>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</si>
  <si>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</si>
  <si>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</si>
  <si>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</si>
  <si>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</si>
  <si>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</si>
  <si>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</si>
  <si>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</si>
  <si>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</si>
  <si>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</si>
  <si>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</si>
  <si>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</si>
  <si>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</si>
  <si>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</si>
  <si>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</si>
  <si>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</si>
  <si>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</si>
  <si>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</si>
  <si>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</si>
  <si>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</si>
  <si>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</si>
  <si>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</si>
  <si>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</si>
  <si>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</si>
  <si>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</si>
  <si>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</si>
  <si>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</si>
  <si>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</si>
  <si>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</si>
  <si>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</si>
  <si>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</si>
  <si>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</si>
  <si>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</si>
  <si>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</si>
  <si>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</si>
  <si>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</si>
  <si>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</si>
  <si>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</si>
  <si>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</si>
  <si>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</si>
  <si>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</si>
  <si>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</si>
  <si>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</si>
  <si>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</si>
  <si>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</si>
  <si>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</si>
  <si>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</si>
  <si>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</si>
  <si>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</si>
  <si>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</si>
  <si>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</si>
  <si>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</si>
  <si>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</si>
  <si>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</si>
  <si>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</si>
  <si>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</si>
  <si>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</si>
  <si>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</si>
  <si>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</si>
  <si>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</si>
  <si>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</si>
  <si>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</si>
  <si>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</si>
  <si>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</si>
  <si>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</si>
  <si>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</si>
  <si>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</si>
  <si>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</si>
  <si>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</si>
  <si>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</si>
  <si>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</si>
  <si>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</si>
  <si>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</si>
  <si>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</si>
  <si>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</si>
  <si>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</si>
  <si>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</si>
  <si>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</si>
  <si>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</si>
  <si>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</si>
  <si>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</si>
  <si>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</si>
  <si>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</si>
  <si>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</si>
  <si>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</si>
  <si>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</si>
  <si>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</si>
  <si>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</si>
  <si>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</si>
  <si>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</si>
  <si>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</si>
  <si>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</si>
  <si>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</si>
  <si>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</si>
  <si>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</si>
  <si>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</si>
  <si>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</si>
  <si>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</si>
  <si>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</si>
  <si>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</si>
  <si>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</si>
  <si>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</si>
  <si>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</si>
  <si>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</si>
  <si>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</si>
  <si>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</si>
  <si>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</si>
  <si>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</si>
  <si>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</si>
  <si>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</si>
  <si>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</si>
  <si>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</si>
  <si>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</si>
  <si>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</si>
  <si>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</si>
  <si>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</si>
  <si>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</si>
  <si>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</si>
  <si>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</si>
  <si>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</si>
  <si>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</si>
  <si>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</si>
  <si>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</si>
  <si>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</si>
  <si>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</si>
  <si>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</si>
  <si>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</si>
  <si>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</si>
  <si>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</si>
  <si>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</si>
  <si>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</si>
  <si>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</si>
  <si>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</si>
  <si>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</si>
  <si>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</si>
  <si>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</si>
  <si>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</si>
  <si>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</si>
  <si>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</si>
  <si>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</si>
  <si>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</si>
  <si>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</si>
  <si>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</si>
  <si>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</si>
  <si>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</si>
  <si>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</si>
  <si>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</si>
  <si>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</si>
  <si>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</si>
  <si>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</si>
  <si>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</si>
  <si>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</si>
  <si>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</si>
  <si>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</si>
  <si>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</si>
  <si>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</si>
  <si>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</si>
  <si>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</si>
  <si>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</si>
  <si>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</si>
  <si>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</si>
  <si>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</si>
  <si>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</si>
  <si>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</si>
  <si>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</si>
  <si>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</si>
  <si>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</si>
  <si>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</si>
  <si>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</si>
  <si>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</si>
  <si>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</si>
  <si>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</si>
  <si>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</si>
  <si>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</si>
  <si>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</si>
  <si>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</si>
  <si>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</si>
  <si>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</si>
  <si>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</si>
  <si>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</si>
  <si>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</si>
  <si>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</si>
  <si>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</si>
  <si>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</si>
  <si>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</si>
  <si>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</si>
  <si>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</si>
  <si>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</si>
  <si>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</si>
  <si>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</si>
  <si>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</si>
  <si>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</si>
  <si>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</si>
  <si>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</si>
  <si>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</si>
  <si>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</si>
  <si>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</si>
  <si>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</si>
  <si>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</si>
  <si>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</si>
  <si>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</si>
  <si>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</si>
  <si>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</si>
  <si>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</si>
  <si>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</si>
  <si>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</si>
  <si>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</si>
  <si>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</si>
  <si>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</si>
  <si>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</si>
  <si>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</si>
  <si>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</si>
  <si>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</si>
  <si>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</si>
  <si>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</si>
  <si>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</si>
  <si>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</si>
  <si>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</si>
  <si>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</si>
  <si>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</si>
  <si>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</si>
  <si>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</si>
  <si>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</si>
  <si>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</si>
  <si>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</si>
  <si>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</si>
  <si>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</si>
  <si>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</si>
  <si>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</si>
  <si>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</si>
  <si>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</si>
  <si>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</si>
  <si>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</si>
  <si>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</si>
  <si>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</si>
  <si>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</si>
  <si>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</si>
  <si>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</si>
  <si>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</si>
  <si>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</si>
  <si>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</si>
  <si>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</si>
  <si>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</si>
  <si>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</si>
  <si>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</si>
  <si>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</si>
  <si>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</si>
  <si>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</si>
  <si>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</si>
  <si>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</si>
  <si>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</si>
  <si>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</si>
  <si>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</si>
  <si>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</si>
  <si>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</si>
  <si>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</si>
  <si>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</si>
  <si>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</si>
  <si>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</si>
  <si>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</si>
  <si>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</si>
  <si>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</si>
  <si>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</si>
  <si>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</si>
  <si>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</si>
  <si>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</si>
  <si>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</si>
  <si>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</si>
  <si>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</si>
  <si>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</si>
  <si>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</si>
  <si>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</si>
  <si>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</si>
  <si>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</si>
  <si>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</si>
  <si>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</si>
  <si>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</si>
  <si>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</si>
  <si>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</si>
  <si>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</si>
  <si>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</si>
  <si>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</si>
  <si>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</si>
  <si>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</si>
  <si>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</si>
  <si>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</si>
  <si>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</si>
  <si>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</si>
  <si>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</si>
  <si>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</si>
  <si>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</si>
  <si>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</si>
  <si>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</si>
  <si>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</si>
  <si>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</si>
  <si>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</si>
  <si>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</si>
  <si>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</si>
  <si>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</si>
  <si>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</si>
  <si>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</si>
  <si>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</si>
  <si>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</si>
  <si>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</si>
  <si>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</si>
  <si>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</si>
  <si>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</si>
  <si>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</si>
  <si>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</si>
  <si>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</si>
  <si>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</si>
  <si>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</si>
  <si>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</si>
  <si>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</si>
  <si>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</si>
  <si>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</si>
  <si>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</si>
  <si>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</si>
  <si>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</si>
  <si>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</si>
  <si>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</si>
  <si>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</si>
  <si>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</si>
  <si>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</si>
  <si>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</si>
  <si>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</si>
  <si>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</si>
  <si>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</si>
  <si>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</si>
  <si>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</si>
  <si>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</si>
  <si>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</si>
  <si>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</si>
  <si>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</si>
  <si>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</si>
  <si>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</si>
  <si>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</si>
  <si>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</si>
  <si>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</si>
  <si>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</si>
  <si>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</si>
  <si>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</si>
  <si>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</si>
  <si>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</si>
  <si>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</si>
  <si>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</si>
  <si>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</si>
  <si>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</si>
  <si>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</si>
  <si>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</si>
  <si>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</si>
  <si>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</si>
  <si>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</si>
  <si>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</si>
  <si>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</si>
  <si>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</si>
  <si>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</si>
  <si>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</si>
  <si>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</si>
  <si>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</si>
  <si>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</si>
  <si>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</si>
  <si>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</si>
  <si>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</si>
  <si>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</si>
  <si>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</si>
  <si>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</si>
  <si>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</si>
  <si>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</si>
  <si>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</si>
  <si>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</si>
  <si>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</si>
  <si>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</si>
  <si>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</si>
  <si>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</si>
  <si>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</si>
  <si>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</si>
  <si>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</si>
  <si>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</si>
  <si>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</si>
  <si>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</si>
  <si>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</si>
  <si>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</si>
  <si>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</si>
  <si>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</si>
  <si>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</si>
  <si>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</si>
  <si>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</si>
  <si>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</si>
  <si>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</si>
  <si>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</si>
  <si>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</si>
  <si>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</si>
  <si>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</si>
  <si>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</si>
  <si>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</si>
  <si>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</si>
  <si>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</si>
  <si>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</si>
  <si>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</si>
  <si>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</si>
  <si>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</si>
  <si>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</si>
  <si>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</si>
  <si>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</si>
  <si>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</si>
  <si>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</si>
  <si>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</si>
  <si>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</si>
  <si>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</si>
  <si>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</si>
  <si>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</si>
  <si>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</si>
  <si>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</si>
  <si>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</si>
  <si>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</si>
  <si>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</si>
  <si>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</si>
  <si>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</si>
  <si>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</si>
  <si>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</si>
  <si>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</si>
  <si>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</si>
  <si>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</si>
  <si>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</si>
  <si>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</si>
  <si>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</si>
  <si>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</si>
  <si>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</si>
  <si>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</si>
  <si>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</si>
  <si>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</si>
  <si>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</si>
  <si>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</si>
  <si>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</si>
  <si>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</si>
  <si>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</si>
  <si>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</si>
  <si>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</si>
  <si>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</si>
  <si>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</si>
  <si>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</si>
  <si>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</si>
  <si>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</si>
  <si>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</si>
  <si>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</si>
  <si>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</si>
  <si>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</si>
  <si>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</si>
  <si>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</si>
  <si>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</si>
  <si>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</si>
  <si>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</si>
  <si>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</si>
  <si>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</si>
  <si>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</si>
  <si>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</si>
  <si>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</si>
  <si>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</si>
  <si>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</si>
  <si>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</si>
  <si>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</si>
  <si>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</si>
  <si>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</si>
  <si>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</si>
  <si>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</si>
  <si>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</si>
  <si>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</si>
  <si>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</si>
  <si>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</si>
  <si>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</si>
  <si>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</si>
  <si>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</si>
  <si>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</si>
  <si>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</si>
  <si>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</si>
  <si>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</si>
  <si>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</si>
  <si>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</si>
  <si>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</si>
  <si>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</si>
  <si>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</si>
  <si>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</si>
  <si>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</si>
  <si>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</si>
  <si>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</si>
  <si>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</si>
  <si>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</si>
  <si>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</si>
  <si>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</si>
  <si>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</si>
  <si>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</si>
  <si>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</si>
  <si>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</si>
  <si>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</si>
  <si>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</si>
  <si>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</si>
  <si>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</si>
  <si>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</si>
  <si>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</si>
  <si>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</si>
  <si>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</si>
  <si>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</si>
  <si>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</si>
  <si>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</si>
  <si>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</si>
  <si>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</si>
  <si>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</si>
  <si>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</si>
  <si>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</si>
  <si>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</si>
  <si>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</si>
  <si>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</si>
  <si>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</si>
  <si>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</si>
  <si>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</si>
  <si>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</si>
  <si>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</si>
  <si>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</si>
  <si>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</si>
  <si>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</si>
  <si>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</si>
  <si>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</si>
  <si>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</si>
  <si>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</si>
  <si>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</si>
  <si>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</si>
  <si>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</si>
  <si>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</si>
  <si>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</si>
  <si>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</si>
  <si>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</si>
  <si>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</si>
  <si>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</si>
  <si>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</si>
  <si>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</si>
  <si>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</si>
  <si>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</si>
  <si>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</si>
  <si>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</si>
  <si>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</si>
  <si>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</si>
  <si>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</si>
  <si>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</si>
  <si>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</si>
  <si>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</si>
  <si>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</si>
  <si>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</si>
  <si>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</si>
  <si>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</si>
  <si>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</si>
  <si>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</si>
  <si>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</si>
  <si>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</si>
  <si>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</si>
  <si>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</si>
  <si>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</si>
  <si>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</si>
  <si>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</si>
  <si>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</si>
  <si>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</si>
  <si>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</si>
  <si>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</si>
  <si>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</si>
  <si>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</si>
  <si>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</si>
  <si>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</si>
  <si>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</si>
  <si>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</si>
  <si>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</si>
  <si>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</si>
  <si>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</si>
  <si>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</si>
  <si>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</si>
  <si>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</si>
  <si>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</si>
  <si>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</si>
  <si>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</si>
  <si>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</si>
  <si>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</si>
  <si>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</si>
  <si>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</si>
  <si>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</si>
  <si>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</si>
  <si>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</si>
  <si>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</si>
  <si>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</si>
  <si>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</si>
  <si>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</si>
  <si>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</si>
  <si>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</si>
  <si>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</si>
  <si>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</si>
  <si>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</si>
  <si>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</si>
  <si>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</si>
  <si>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</si>
  <si>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</si>
  <si>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</si>
  <si>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</si>
  <si>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</si>
  <si>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</si>
  <si>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</si>
  <si>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</si>
  <si>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</si>
  <si>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</si>
  <si>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</si>
  <si>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</si>
  <si>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</si>
  <si>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</si>
  <si>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</si>
  <si>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</si>
  <si>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</si>
  <si>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</si>
  <si>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</si>
  <si>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</si>
  <si>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</si>
  <si>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</si>
  <si>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</si>
  <si>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</si>
  <si>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</si>
  <si>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</si>
  <si>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</si>
  <si>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</si>
  <si>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</si>
  <si>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</si>
  <si>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</si>
  <si>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</si>
  <si>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</si>
  <si>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</si>
  <si>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</si>
  <si>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</si>
  <si>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</si>
  <si>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</si>
  <si>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</si>
  <si>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</si>
  <si>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</si>
  <si>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</si>
  <si>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</si>
  <si>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</si>
  <si>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</si>
  <si>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</si>
  <si>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</si>
  <si>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</si>
  <si>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</si>
  <si>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</si>
  <si>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</si>
  <si>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</si>
  <si>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</si>
  <si>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</si>
  <si>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</si>
  <si>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</si>
  <si>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</si>
  <si>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</si>
  <si>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</si>
  <si>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</si>
  <si>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</si>
  <si>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</si>
  <si>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</si>
  <si>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</si>
  <si>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</si>
  <si>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</si>
  <si>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</si>
  <si>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</si>
  <si>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</si>
  <si>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</si>
  <si>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</si>
  <si>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</si>
  <si>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</si>
  <si>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</si>
  <si>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</si>
  <si>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</si>
  <si>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</si>
  <si>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</si>
  <si>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</si>
  <si>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</si>
  <si>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</si>
  <si>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</si>
  <si>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</si>
  <si>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</si>
  <si>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</si>
  <si>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</si>
  <si>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</si>
  <si>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</si>
  <si>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</si>
  <si>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</si>
  <si>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</si>
  <si>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</si>
  <si>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</si>
  <si>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</si>
  <si>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</si>
  <si>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</si>
  <si>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</si>
  <si>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</si>
  <si>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</si>
  <si>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</si>
  <si>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</si>
  <si>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</si>
  <si>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</si>
  <si>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</si>
  <si>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</si>
  <si>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</si>
  <si>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</si>
  <si>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</si>
  <si>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</si>
  <si>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</si>
  <si>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</si>
  <si>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</si>
  <si>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</si>
  <si>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</si>
  <si>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</si>
  <si>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</si>
  <si>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</si>
  <si>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</si>
  <si>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</si>
  <si>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</si>
  <si>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</si>
  <si>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</si>
  <si>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</si>
  <si>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</si>
  <si>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</si>
  <si>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</si>
  <si>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</si>
  <si>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</si>
  <si>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</si>
  <si>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</si>
  <si>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</si>
  <si>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</si>
  <si>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</si>
  <si>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</si>
  <si>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</si>
  <si>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</si>
  <si>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</si>
  <si>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</si>
  <si>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</si>
  <si>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</si>
  <si>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</si>
  <si>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</si>
  <si>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</si>
  <si>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</si>
  <si>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</si>
  <si>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</si>
  <si>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</si>
  <si>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</si>
  <si>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</si>
  <si>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</si>
  <si>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</si>
  <si>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</si>
  <si>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</si>
  <si>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</si>
  <si>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</si>
  <si>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</si>
  <si>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</si>
  <si>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</si>
  <si>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</si>
  <si>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</si>
  <si>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</si>
  <si>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</si>
  <si>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</si>
  <si>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</si>
  <si>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</si>
  <si>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</si>
  <si>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</si>
  <si>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</si>
  <si>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</si>
  <si>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</si>
  <si>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</si>
  <si>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</si>
  <si>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</si>
  <si>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</si>
  <si>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</si>
  <si>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</si>
  <si>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</si>
  <si>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</si>
  <si>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</si>
  <si>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</si>
  <si>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</si>
  <si>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</si>
  <si>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</si>
  <si>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</si>
  <si>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</si>
  <si>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</si>
  <si>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</si>
  <si>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</si>
  <si>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</si>
  <si>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</si>
  <si>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</si>
  <si>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</si>
  <si>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</si>
  <si>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</si>
  <si>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</si>
  <si>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</si>
  <si>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</si>
  <si>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</si>
  <si>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</si>
  <si>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</si>
  <si>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</si>
  <si>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</si>
  <si>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</si>
  <si>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</si>
  <si>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</si>
  <si>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</si>
  <si>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</si>
  <si>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</si>
  <si>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</si>
  <si>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</si>
  <si>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</si>
  <si>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</si>
  <si>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</si>
  <si>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</si>
  <si>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</si>
  <si>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</si>
  <si>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</si>
  <si>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</si>
  <si>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</si>
  <si>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</si>
  <si>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</si>
  <si>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</si>
  <si>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</si>
  <si>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</si>
  <si>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</si>
  <si>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</si>
  <si>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</si>
  <si>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</si>
  <si>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</si>
  <si>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</si>
  <si>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</si>
  <si>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</si>
  <si>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</si>
  <si>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</si>
  <si>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</si>
  <si>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</si>
  <si>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</si>
  <si>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</si>
  <si>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</si>
  <si>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</si>
  <si>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</si>
  <si>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</si>
  <si>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</si>
  <si>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</si>
  <si>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</si>
  <si>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</si>
  <si>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</si>
  <si>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</si>
  <si>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</si>
  <si>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</si>
  <si>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</si>
  <si>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</si>
  <si>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</si>
  <si>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</si>
  <si>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</si>
  <si>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</si>
  <si>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</si>
  <si>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</si>
  <si>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</si>
  <si>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</si>
  <si>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</si>
  <si>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</si>
  <si>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</si>
  <si>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</si>
  <si>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</si>
  <si>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</si>
  <si>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</si>
  <si>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</si>
  <si>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</si>
  <si>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</si>
  <si>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</si>
  <si>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</si>
  <si>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</si>
  <si>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</si>
  <si>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</si>
  <si>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</si>
  <si>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</si>
  <si>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</si>
  <si>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</si>
  <si>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</si>
  <si>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</si>
  <si>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</si>
  <si>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</si>
  <si>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</si>
  <si>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</si>
  <si>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</si>
  <si>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</si>
  <si>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</si>
  <si>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</si>
  <si>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</si>
  <si>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</si>
  <si>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</si>
  <si>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</si>
  <si>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</si>
  <si>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</si>
  <si>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</si>
  <si>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</si>
  <si>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</si>
  <si>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</si>
  <si>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</si>
  <si>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</si>
  <si>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</si>
  <si>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</si>
  <si>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</si>
  <si>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</si>
  <si>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</si>
  <si>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</si>
  <si>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</si>
  <si>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</si>
  <si>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</si>
  <si>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</si>
  <si>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</si>
  <si>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</si>
  <si>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</si>
  <si>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</si>
  <si>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</si>
  <si>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</si>
  <si>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</si>
  <si>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</si>
  <si>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</si>
  <si>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</si>
  <si>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</si>
  <si>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</si>
  <si>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</si>
  <si>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</si>
  <si>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</si>
  <si>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</si>
  <si>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</si>
  <si>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</si>
  <si>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</si>
  <si>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</si>
  <si>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</si>
  <si>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</si>
  <si>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</si>
  <si>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</si>
  <si>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</si>
  <si>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</si>
  <si>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</si>
  <si>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</si>
  <si>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</si>
  <si>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</si>
  <si>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</si>
  <si>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</si>
  <si>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</si>
  <si>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</si>
  <si>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</si>
  <si>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</si>
  <si>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</si>
  <si>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</si>
  <si>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</si>
  <si>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</si>
  <si>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</si>
  <si>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</si>
  <si>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</si>
  <si>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</si>
  <si>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</si>
  <si>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</si>
  <si>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</si>
  <si>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</si>
  <si>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</si>
  <si>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</si>
  <si>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</si>
  <si>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</si>
  <si>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</si>
  <si>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</si>
  <si>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</si>
  <si>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</si>
  <si>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</si>
  <si>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</si>
  <si>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</si>
  <si>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</si>
  <si>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</si>
  <si>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</si>
  <si>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</si>
  <si>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</si>
  <si>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</si>
  <si>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</si>
  <si>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</si>
  <si>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</si>
  <si>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</si>
  <si>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</si>
  <si>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</si>
  <si>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</si>
  <si>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</si>
  <si>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</si>
  <si>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</si>
  <si>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</si>
  <si>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</si>
  <si>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</si>
  <si>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</si>
  <si>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</si>
  <si>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</si>
  <si>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</si>
  <si>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</si>
  <si>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</si>
  <si>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</si>
  <si>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</si>
  <si>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</si>
  <si>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</si>
  <si>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</si>
  <si>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</si>
  <si>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</si>
  <si>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</si>
  <si>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</si>
  <si>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</si>
  <si>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</si>
  <si>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</si>
  <si>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</si>
  <si>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</si>
  <si>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</si>
  <si>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</si>
  <si>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</si>
  <si>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</si>
  <si>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</si>
  <si>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</si>
  <si>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</si>
  <si>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</si>
  <si>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</si>
  <si>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</si>
  <si>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</si>
  <si>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</si>
  <si>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</si>
  <si>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</si>
  <si>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</si>
  <si>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</si>
  <si>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</si>
  <si>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</si>
  <si>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</si>
  <si>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</si>
  <si>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</si>
  <si>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</si>
  <si>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</si>
  <si>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</si>
  <si>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</si>
  <si>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</si>
  <si>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</si>
  <si>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</si>
  <si>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</si>
  <si>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</si>
  <si>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</si>
  <si>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</si>
  <si>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</si>
  <si>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</si>
  <si>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</si>
  <si>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</si>
  <si>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</si>
  <si>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</si>
  <si>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</si>
  <si>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</si>
  <si>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</si>
  <si>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</si>
  <si>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</si>
  <si>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</si>
  <si>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</si>
  <si>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</si>
  <si>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</si>
  <si>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</si>
  <si>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</si>
  <si>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</si>
  <si>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</si>
  <si>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</si>
  <si>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</si>
  <si>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</si>
  <si>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</si>
  <si>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</si>
  <si>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</si>
  <si>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</si>
  <si>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</si>
  <si>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</si>
  <si>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</si>
  <si>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</si>
  <si>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</si>
  <si>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</si>
  <si>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</si>
  <si>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</si>
  <si>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</si>
  <si>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</si>
  <si>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</si>
  <si>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</si>
  <si>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</si>
  <si>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</si>
  <si>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</si>
  <si>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</si>
  <si>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</si>
  <si>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</si>
  <si>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</si>
  <si>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</si>
  <si>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</si>
  <si>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</si>
  <si>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</si>
  <si>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</si>
  <si>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</si>
  <si>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</si>
  <si>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</si>
  <si>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</si>
  <si>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</si>
  <si>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</si>
  <si>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</si>
  <si>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</si>
  <si>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</si>
  <si>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</si>
  <si>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</si>
  <si>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</si>
  <si>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</si>
  <si>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</si>
  <si>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</si>
  <si>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</si>
  <si>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</si>
  <si>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</si>
  <si>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</si>
  <si>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</si>
  <si>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</si>
  <si>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</si>
  <si>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</si>
  <si>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</si>
  <si>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</si>
  <si>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</si>
  <si>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</si>
  <si>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</si>
  <si>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</si>
  <si>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</si>
  <si>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</si>
  <si>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</si>
  <si>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</si>
  <si>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</si>
  <si>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</si>
  <si>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</si>
  <si>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</si>
  <si>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</si>
  <si>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</si>
  <si>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</si>
  <si>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</si>
  <si>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</si>
  <si>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</si>
  <si>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</si>
  <si>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</si>
  <si>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</si>
  <si>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</si>
  <si>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</si>
  <si>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</si>
  <si>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</si>
  <si>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</si>
  <si>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</si>
  <si>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</si>
  <si>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</si>
  <si>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</si>
  <si>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</si>
  <si>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</si>
  <si>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</si>
  <si>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</si>
  <si>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</si>
  <si>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</si>
  <si>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</si>
  <si>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</si>
  <si>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</si>
  <si>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</si>
  <si>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</si>
  <si>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</si>
  <si>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</si>
  <si>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</si>
  <si>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</si>
  <si>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</si>
  <si>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</si>
  <si>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</si>
  <si>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</si>
  <si>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</si>
  <si>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</si>
  <si>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</si>
  <si>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</si>
  <si>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</si>
  <si>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</si>
  <si>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</si>
  <si>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</si>
  <si>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</si>
  <si>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</si>
  <si>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</si>
  <si>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</si>
  <si>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</si>
  <si>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</si>
  <si>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</si>
  <si>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</si>
  <si>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</si>
  <si>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</si>
  <si>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</si>
  <si>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</si>
  <si>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</si>
  <si>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</si>
  <si>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</si>
  <si>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</si>
  <si>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</si>
  <si>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</si>
  <si>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</si>
  <si>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</si>
  <si>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</si>
  <si>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</si>
  <si>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</si>
  <si>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</si>
  <si>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</si>
  <si>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</si>
  <si>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</si>
  <si>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</si>
  <si>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</si>
  <si>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</si>
  <si>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</si>
  <si>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</si>
  <si>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</si>
  <si>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</si>
  <si>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</si>
  <si>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</si>
  <si>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</si>
  <si>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</si>
  <si>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</si>
  <si>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</si>
  <si>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</si>
  <si>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</si>
  <si>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</si>
  <si>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</si>
  <si>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</si>
  <si>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</si>
  <si>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</si>
  <si>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</si>
  <si>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</si>
  <si>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</si>
  <si>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</si>
  <si>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</si>
  <si>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</si>
  <si>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</si>
  <si>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</si>
  <si>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</si>
  <si>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</si>
  <si>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</si>
  <si>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</si>
  <si>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</si>
  <si>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</si>
  <si>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</si>
  <si>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</si>
  <si>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</si>
  <si>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</si>
  <si>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</si>
  <si>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</si>
  <si>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</si>
  <si>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</si>
  <si>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</si>
  <si>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</si>
  <si>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</si>
  <si>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</si>
  <si>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</si>
  <si>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</si>
  <si>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</si>
  <si>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</si>
  <si>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</si>
  <si>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</si>
  <si>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</si>
  <si>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</si>
  <si>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</si>
  <si>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</si>
  <si>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</si>
  <si>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</si>
  <si>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</si>
  <si>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</si>
  <si>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</si>
  <si>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</si>
  <si>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</si>
  <si>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</si>
  <si>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</si>
  <si>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</si>
  <si>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</si>
  <si>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</si>
  <si>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</si>
  <si>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</si>
  <si>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</si>
  <si>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</si>
  <si>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</si>
  <si>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</si>
  <si>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</si>
  <si>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</si>
  <si>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</si>
  <si>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</si>
  <si>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</si>
  <si>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</si>
  <si>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</si>
  <si>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</si>
  <si>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</si>
  <si>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</si>
  <si>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</si>
  <si>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</si>
  <si>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</si>
  <si>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</si>
  <si>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</si>
  <si>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</si>
  <si>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</si>
  <si>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</si>
  <si>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</si>
  <si>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</si>
  <si>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</si>
  <si>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</si>
  <si>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</si>
  <si>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</si>
  <si>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</si>
  <si>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</si>
  <si>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</si>
  <si>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</si>
  <si>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</si>
  <si>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</si>
  <si>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</si>
  <si>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</si>
  <si>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</si>
  <si>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</si>
  <si>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</si>
  <si>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</si>
  <si>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</si>
  <si>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</si>
  <si>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</si>
  <si>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</si>
  <si>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</si>
  <si>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</si>
  <si>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</si>
  <si>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</si>
  <si>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</si>
  <si>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</si>
  <si>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</si>
  <si>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</si>
  <si>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</si>
  <si>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</si>
  <si>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</si>
  <si>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</si>
  <si>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</si>
  <si>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</si>
  <si>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</si>
  <si>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</si>
  <si>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</si>
  <si>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</si>
  <si>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</si>
  <si>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</si>
  <si>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</si>
  <si>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</si>
  <si>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</si>
  <si>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</si>
  <si>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</si>
  <si>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</si>
  <si>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</si>
  <si>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</si>
  <si>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</si>
  <si>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</si>
  <si>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</si>
  <si>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</si>
  <si>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</si>
  <si>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</si>
  <si>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</si>
  <si>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</si>
  <si>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</si>
  <si>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</si>
  <si>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</si>
  <si>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</si>
  <si>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</si>
  <si>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</si>
  <si>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</si>
  <si>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</si>
  <si>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</si>
  <si>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</si>
  <si>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</si>
  <si>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</si>
  <si>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</si>
  <si>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</si>
  <si>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</si>
  <si>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</si>
  <si>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</si>
  <si>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</si>
  <si>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</si>
  <si>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</si>
  <si>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</si>
  <si>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</si>
  <si>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</si>
  <si>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</si>
  <si>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</si>
  <si>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</si>
  <si>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</si>
  <si>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</si>
  <si>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</si>
  <si>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</si>
  <si>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</si>
  <si>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</si>
  <si>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</si>
  <si>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</si>
  <si>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</si>
  <si>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</si>
  <si>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</si>
  <si>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</si>
  <si>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</si>
  <si>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</si>
  <si>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</si>
  <si>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</si>
  <si>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</si>
  <si>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</si>
  <si>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</si>
  <si>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</si>
  <si>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</si>
  <si>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</si>
  <si>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</si>
  <si>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</si>
  <si>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</si>
  <si>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</si>
  <si>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</si>
  <si>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</si>
  <si>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</si>
  <si>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</si>
  <si>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</si>
  <si>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</si>
  <si>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</si>
  <si>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</si>
  <si>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</si>
  <si>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</si>
  <si>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</si>
  <si>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</si>
  <si>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</si>
  <si>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</si>
  <si>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</si>
  <si>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</si>
  <si>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</si>
  <si>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</si>
  <si>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</si>
  <si>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</si>
  <si>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</si>
  <si>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</si>
  <si>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</si>
  <si>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</si>
  <si>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</si>
  <si>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</si>
  <si>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</si>
  <si>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</si>
  <si>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</si>
  <si>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</si>
  <si>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</si>
  <si>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</si>
  <si>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</si>
  <si>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</si>
  <si>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</si>
  <si>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</si>
  <si>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</si>
  <si>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</si>
  <si>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</si>
  <si>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</si>
  <si>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</si>
  <si>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</si>
  <si>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</si>
  <si>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</si>
  <si>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</si>
  <si>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</si>
  <si>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</si>
  <si>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</si>
  <si>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</si>
  <si>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</si>
  <si>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</si>
  <si>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</si>
  <si>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</si>
  <si>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</si>
  <si>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</si>
  <si>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</si>
  <si>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</si>
  <si>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</si>
  <si>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</si>
  <si>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</si>
  <si>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</si>
  <si>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</si>
  <si>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</si>
  <si>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</si>
  <si>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</si>
  <si>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</si>
  <si>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</si>
  <si>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</si>
  <si>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</si>
  <si>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</si>
  <si>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</si>
  <si>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</si>
  <si>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</si>
  <si>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</si>
  <si>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</si>
  <si>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</si>
  <si>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</si>
  <si>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</si>
  <si>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</si>
  <si>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</si>
  <si>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</si>
  <si>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</si>
  <si>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</si>
  <si>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</si>
  <si>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</si>
  <si>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</si>
  <si>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</si>
  <si>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</si>
  <si>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</si>
  <si>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</si>
  <si>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</si>
  <si>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</si>
  <si>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</si>
  <si>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</si>
  <si>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</si>
  <si>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</si>
  <si>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</si>
  <si>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</si>
  <si>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</si>
  <si>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</si>
  <si>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</si>
  <si>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</si>
  <si>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</si>
  <si>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</si>
  <si>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</si>
  <si>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</si>
  <si>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</si>
  <si>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</si>
  <si>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</si>
  <si>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</si>
  <si>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</si>
  <si>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</si>
  <si>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</si>
  <si>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</si>
  <si>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</si>
  <si>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</si>
  <si>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</si>
  <si>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</si>
  <si>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</si>
  <si>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</si>
  <si>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</si>
  <si>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</si>
  <si>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</si>
  <si>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</si>
  <si>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</si>
  <si>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</si>
  <si>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</si>
  <si>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</si>
  <si>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</si>
  <si>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</si>
  <si>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</si>
  <si>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</si>
  <si>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</si>
  <si>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</si>
  <si>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</si>
  <si>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</si>
  <si>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</si>
  <si>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</si>
  <si>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</si>
  <si>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</si>
  <si>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</si>
  <si>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</si>
  <si>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</si>
  <si>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</si>
  <si>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</si>
  <si>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</si>
  <si>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</si>
  <si>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</si>
  <si>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</si>
  <si>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</si>
  <si>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</si>
  <si>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</si>
  <si>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</si>
  <si>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</si>
  <si>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</si>
  <si>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</si>
  <si>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</si>
  <si>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</si>
  <si>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</si>
  <si>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</si>
  <si>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</si>
  <si>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</si>
  <si>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</si>
  <si>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</si>
  <si>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</si>
  <si>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</si>
  <si>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</si>
  <si>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</si>
  <si>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</si>
  <si>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</si>
  <si>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</si>
  <si>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</si>
  <si>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</si>
  <si>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</si>
  <si>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</si>
  <si>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</si>
  <si>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</si>
  <si>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</si>
  <si>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</si>
  <si>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</si>
  <si>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</si>
  <si>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</si>
  <si>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</si>
  <si>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</si>
  <si>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</si>
  <si>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</si>
  <si>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</si>
  <si>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</si>
  <si>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</si>
  <si>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</si>
  <si>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</si>
  <si>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</si>
  <si>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</si>
  <si>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</si>
  <si>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</si>
  <si>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</si>
  <si>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</si>
  <si>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</si>
  <si>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</si>
  <si>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</si>
  <si>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</si>
  <si>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</si>
  <si>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</si>
  <si>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</si>
  <si>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</si>
  <si>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</si>
  <si>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</si>
  <si>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</si>
  <si>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</si>
  <si>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</si>
  <si>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</si>
  <si>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</si>
  <si>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</si>
  <si>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</si>
  <si>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</si>
  <si>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</si>
  <si>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</si>
  <si>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</si>
  <si>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</si>
  <si>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</si>
  <si>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</si>
  <si>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</si>
  <si>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</si>
  <si>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</si>
  <si>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</si>
  <si>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</si>
  <si>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</si>
  <si>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</si>
  <si>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</si>
  <si>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</si>
  <si>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</si>
  <si>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</si>
  <si>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</si>
  <si>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</si>
  <si>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</si>
  <si>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</si>
  <si>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</si>
  <si>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</si>
  <si>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</si>
  <si>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</si>
  <si>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</si>
  <si>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</si>
  <si>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</si>
  <si>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</si>
  <si>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</si>
  <si>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</si>
  <si>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</si>
  <si>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</si>
  <si>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</si>
  <si>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</si>
  <si>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</si>
  <si>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</si>
  <si>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</si>
  <si>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</si>
  <si>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</si>
  <si>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</si>
  <si>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</si>
  <si>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</si>
  <si>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</si>
  <si>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</si>
  <si>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</si>
  <si>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</si>
  <si>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</si>
  <si>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</si>
  <si>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</si>
  <si>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</si>
  <si>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</si>
  <si>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</si>
  <si>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</si>
  <si>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</si>
  <si>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</si>
  <si>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</si>
  <si>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</si>
  <si>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</si>
  <si>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</si>
  <si>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</si>
  <si>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</si>
  <si>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</si>
  <si>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</si>
  <si>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</si>
  <si>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</si>
  <si>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</si>
  <si>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</si>
  <si>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</si>
  <si>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</si>
  <si>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</si>
  <si>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</si>
  <si>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</si>
  <si>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</si>
  <si>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</si>
  <si>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</si>
  <si>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</si>
  <si>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</si>
  <si>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</si>
  <si>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</si>
  <si>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</si>
  <si>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</si>
  <si>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</si>
  <si>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</si>
  <si>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</si>
  <si>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</si>
  <si>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</si>
  <si>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</si>
  <si>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</si>
  <si>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</si>
  <si>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</si>
  <si>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</si>
  <si>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</si>
  <si>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</si>
  <si>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</si>
  <si>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</si>
  <si>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</si>
  <si>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</si>
  <si>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</si>
  <si>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</si>
  <si>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</si>
  <si>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</si>
  <si>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</si>
  <si>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</si>
  <si>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</si>
  <si>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</si>
  <si>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</si>
  <si>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</si>
  <si>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</si>
  <si>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</si>
  <si>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</si>
  <si>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</si>
  <si>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</si>
  <si>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</si>
  <si>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</si>
  <si>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</si>
  <si>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</si>
  <si>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</si>
  <si>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</si>
  <si>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</si>
  <si>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</si>
  <si>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</si>
  <si>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</si>
  <si>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</si>
  <si>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</si>
  <si>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</si>
  <si>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</si>
  <si>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</si>
  <si>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</si>
  <si>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</si>
  <si>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</si>
  <si>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</si>
  <si>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</si>
  <si>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</si>
  <si>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</si>
  <si>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</si>
  <si>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</si>
  <si>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</si>
  <si>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</si>
  <si>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</si>
  <si>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</si>
  <si>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</si>
  <si>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</si>
  <si>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</si>
  <si>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</si>
  <si>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</si>
  <si>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</si>
  <si>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</si>
  <si>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</si>
  <si>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</si>
  <si>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</si>
  <si>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</si>
  <si>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</si>
  <si>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</si>
  <si>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</si>
  <si>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</si>
  <si>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</si>
  <si>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</si>
  <si>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</si>
  <si>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</si>
  <si>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</si>
  <si>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</si>
  <si>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</si>
  <si>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</si>
  <si>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</si>
  <si>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</si>
  <si>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</si>
  <si>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</si>
  <si>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</si>
  <si>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</si>
  <si>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</si>
  <si>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</si>
  <si>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</si>
  <si>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</si>
  <si>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</si>
  <si>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</si>
  <si>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</si>
  <si>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</si>
  <si>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</si>
  <si>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</si>
  <si>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</si>
  <si>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</si>
  <si>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</si>
  <si>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</si>
  <si>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</si>
  <si>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</si>
  <si>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</si>
  <si>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</si>
  <si>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</si>
  <si>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</si>
  <si>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</si>
  <si>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</si>
  <si>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</si>
  <si>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</si>
  <si>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</si>
  <si>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</si>
  <si>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</si>
  <si>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</si>
  <si>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</si>
  <si>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</si>
  <si>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</si>
  <si>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</si>
  <si>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</si>
  <si>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</si>
  <si>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</si>
  <si>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</si>
  <si>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</si>
  <si>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</si>
  <si>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</si>
  <si>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</si>
  <si>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</si>
  <si>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</si>
  <si>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</si>
  <si>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</si>
  <si>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</si>
  <si>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</si>
  <si>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</si>
  <si>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</si>
  <si>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</si>
  <si>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</si>
  <si>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</si>
  <si>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</si>
  <si>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</si>
  <si>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</si>
  <si>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</si>
  <si>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</si>
  <si>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</si>
  <si>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</si>
  <si>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</si>
  <si>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</si>
  <si>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</si>
  <si>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</si>
  <si>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</si>
  <si>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</si>
  <si>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</si>
  <si>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</si>
  <si>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</si>
  <si>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</si>
  <si>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</si>
  <si>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</si>
  <si>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</si>
  <si>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</si>
  <si>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</si>
  <si>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</si>
  <si>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</si>
  <si>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</si>
  <si>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</si>
  <si>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</si>
  <si>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</si>
  <si>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</si>
  <si>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</si>
  <si>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</si>
  <si>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</si>
  <si>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</si>
  <si>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</si>
  <si>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</si>
  <si>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</si>
  <si>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</si>
  <si>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</si>
  <si>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</si>
  <si>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</si>
  <si>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</si>
  <si>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</si>
  <si>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</si>
  <si>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</si>
  <si>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</si>
  <si>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</si>
  <si>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</si>
  <si>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</si>
  <si>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</si>
  <si>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</si>
  <si>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</si>
  <si>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</si>
  <si>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</si>
  <si>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</si>
  <si>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</si>
  <si>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</si>
  <si>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</si>
  <si>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</si>
  <si>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</si>
  <si>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</si>
  <si>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</si>
  <si>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</si>
  <si>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</si>
  <si>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</si>
  <si>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</si>
  <si>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</si>
  <si>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</si>
  <si>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</si>
  <si>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</si>
  <si>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</si>
  <si>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</si>
  <si>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</si>
  <si>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</si>
  <si>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</si>
  <si>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</si>
  <si>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</si>
  <si>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</si>
  <si>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</si>
  <si>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</si>
  <si>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</si>
  <si>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</si>
  <si>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</si>
  <si>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</si>
  <si>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</si>
  <si>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</si>
  <si>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</si>
  <si>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</si>
  <si>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</si>
  <si>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</si>
  <si>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</si>
  <si>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</si>
  <si>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</si>
  <si>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</si>
  <si>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</si>
  <si>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</si>
  <si>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</si>
  <si>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</si>
  <si>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</si>
  <si>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</si>
  <si>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</si>
  <si>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</si>
  <si>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</si>
  <si>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</si>
  <si>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</si>
  <si>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</si>
  <si>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</si>
  <si>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</si>
  <si>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</si>
  <si>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</si>
  <si>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</si>
  <si>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</si>
  <si>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</si>
  <si>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</si>
  <si>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</si>
  <si>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</si>
  <si>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</si>
  <si>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</si>
  <si>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</si>
  <si>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</si>
  <si>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</si>
  <si>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</si>
  <si>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</si>
  <si>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</si>
  <si>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</si>
  <si>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</si>
  <si>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</si>
  <si>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</si>
  <si>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</si>
  <si>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</si>
  <si>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</si>
  <si>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</si>
  <si>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</si>
  <si>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</si>
  <si>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</si>
  <si>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</si>
  <si>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</si>
  <si>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</si>
  <si>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</si>
  <si>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</si>
  <si>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</si>
  <si>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</si>
  <si>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</si>
  <si>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</si>
  <si>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</si>
  <si>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</si>
  <si>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</si>
  <si>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</si>
  <si>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</si>
  <si>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</si>
  <si>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</si>
  <si>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</si>
  <si>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</si>
  <si>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</si>
  <si>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</si>
  <si>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</si>
  <si>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</si>
  <si>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</si>
  <si>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</si>
  <si>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</si>
  <si>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</si>
  <si>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</si>
  <si>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</si>
  <si>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</si>
  <si>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</si>
  <si>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</si>
  <si>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</si>
  <si>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</si>
  <si>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</si>
  <si>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</si>
  <si>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</si>
  <si>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</si>
  <si>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</si>
  <si>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</si>
  <si>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</si>
  <si>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</si>
  <si>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</si>
  <si>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</si>
  <si>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</si>
  <si>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</si>
  <si>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</si>
  <si>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</si>
  <si>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</si>
  <si>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</si>
  <si>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</si>
  <si>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</si>
  <si>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</si>
  <si>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</si>
  <si>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</si>
  <si>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</si>
  <si>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</si>
  <si>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</si>
  <si>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</si>
  <si>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</si>
  <si>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</si>
  <si>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</si>
  <si>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</si>
  <si>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</si>
  <si>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</si>
  <si>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</si>
  <si>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</si>
  <si>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</si>
  <si>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</si>
  <si>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</si>
  <si>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</si>
  <si>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</si>
  <si>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</si>
  <si>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</si>
  <si>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</si>
  <si>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</si>
  <si>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</si>
  <si>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</si>
  <si>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</si>
  <si>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</si>
  <si>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</si>
  <si>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</si>
  <si>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</si>
  <si>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</si>
  <si>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</si>
  <si>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</si>
  <si>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</si>
  <si>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</si>
  <si>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</si>
  <si>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</si>
  <si>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</si>
  <si>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</si>
  <si>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</si>
  <si>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</si>
  <si>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</si>
  <si>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</si>
  <si>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</si>
  <si>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</si>
  <si>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</si>
  <si>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</si>
  <si>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</si>
  <si>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</si>
  <si>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</si>
  <si>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</si>
  <si>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</si>
  <si>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</si>
  <si>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</si>
  <si>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</si>
  <si>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</si>
  <si>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</si>
  <si>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</si>
  <si>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</si>
  <si>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</si>
  <si>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</si>
  <si>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</si>
  <si>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</si>
  <si>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</si>
  <si>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</si>
  <si>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</si>
  <si>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</si>
  <si>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</si>
  <si>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</si>
  <si>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</si>
  <si>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</si>
  <si>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</si>
  <si>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</si>
  <si>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</si>
  <si>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</si>
  <si>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</si>
  <si>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</si>
  <si>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</si>
  <si>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</si>
  <si>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</si>
  <si>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</si>
  <si>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</si>
  <si>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</si>
  <si>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</si>
  <si>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</si>
  <si>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</si>
  <si>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</si>
  <si>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</si>
  <si>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</si>
  <si>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</si>
  <si>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</si>
  <si>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</si>
  <si>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</si>
  <si>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</si>
  <si>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</si>
  <si>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</si>
  <si>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</si>
  <si>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</si>
  <si>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</si>
  <si>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</si>
  <si>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</si>
  <si>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</si>
  <si>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</si>
  <si>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</si>
  <si>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</si>
  <si>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</si>
  <si>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</si>
  <si>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</si>
  <si>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</si>
  <si>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</si>
  <si>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</si>
  <si>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</si>
  <si>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</si>
  <si>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</si>
  <si>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</si>
  <si>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</si>
  <si>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</si>
  <si>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</si>
  <si>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</si>
  <si>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</si>
  <si>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</si>
  <si>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</si>
  <si>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</si>
  <si>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</si>
  <si>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</si>
  <si>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</si>
  <si>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</si>
  <si>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</si>
  <si>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</si>
  <si>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</si>
  <si>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</si>
  <si>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</si>
  <si>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</si>
  <si>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</si>
  <si>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</si>
  <si>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</si>
  <si>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</si>
  <si>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</si>
  <si>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</si>
  <si>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</si>
  <si>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</si>
  <si>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</si>
  <si>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</si>
  <si>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</si>
  <si>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</si>
  <si>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</si>
  <si>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</si>
  <si>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</si>
  <si>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</si>
  <si>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</si>
  <si>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</si>
  <si>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</si>
  <si>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</si>
  <si>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</si>
  <si>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</si>
  <si>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</si>
  <si>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</si>
  <si>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</si>
  <si>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</si>
  <si>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</si>
  <si>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</si>
  <si>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</si>
  <si>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</si>
  <si>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</si>
  <si>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</si>
  <si>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</si>
  <si>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</si>
  <si>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</si>
  <si>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</si>
  <si>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</si>
  <si>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</si>
  <si>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</si>
  <si>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</si>
  <si>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</si>
  <si>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</si>
  <si>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</si>
  <si>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</si>
  <si>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</si>
  <si>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</si>
  <si>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</si>
  <si>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</si>
  <si>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</si>
  <si>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</si>
  <si>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</si>
  <si>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</si>
  <si>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</si>
  <si>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</si>
  <si>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</si>
  <si>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</si>
  <si>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</si>
  <si>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</si>
  <si>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</si>
  <si>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</si>
  <si>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</si>
  <si>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</si>
  <si>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</si>
  <si>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</si>
  <si>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</si>
  <si>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</si>
  <si>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</si>
  <si>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</si>
  <si>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</si>
  <si>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</si>
  <si>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</si>
  <si>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</si>
  <si>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</si>
  <si>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</si>
  <si>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</si>
  <si>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</si>
  <si>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</si>
  <si>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</si>
  <si>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</si>
  <si>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</si>
  <si>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</si>
  <si>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</si>
  <si>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</si>
  <si>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</si>
  <si>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</si>
  <si>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</si>
  <si>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</si>
  <si>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</si>
  <si>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</si>
  <si>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</si>
  <si>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</si>
  <si>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</si>
  <si>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</si>
  <si>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</si>
  <si>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</si>
  <si>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</si>
  <si>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</si>
  <si>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</si>
  <si>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</si>
  <si>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</si>
  <si>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</si>
  <si>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</si>
  <si>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</si>
  <si>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</si>
  <si>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</si>
  <si>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</si>
  <si>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</si>
  <si>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</si>
  <si>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</si>
  <si>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</si>
  <si>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</si>
  <si>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</si>
  <si>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</si>
  <si>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</si>
  <si>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</si>
  <si>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</si>
  <si>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</si>
  <si>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</si>
  <si>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</si>
  <si>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</si>
  <si>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</si>
  <si>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</si>
  <si>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</si>
  <si>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</si>
  <si>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</si>
  <si>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</si>
  <si>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</si>
  <si>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</si>
  <si>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</si>
  <si>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</si>
  <si>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</si>
  <si>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</si>
  <si>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</si>
  <si>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</si>
  <si>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</si>
  <si>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</si>
  <si>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</si>
  <si>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</si>
  <si>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</si>
  <si>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</si>
  <si>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</si>
  <si>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</si>
  <si>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</si>
  <si>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</si>
  <si>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</si>
  <si>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</si>
  <si>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</si>
  <si>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</si>
  <si>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</si>
  <si>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</si>
  <si>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</si>
  <si>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</si>
  <si>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</si>
  <si>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</si>
  <si>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</si>
  <si>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</si>
  <si>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</si>
  <si>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</si>
  <si>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</si>
  <si>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</si>
  <si>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</si>
  <si>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</si>
  <si>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</si>
  <si>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</si>
  <si>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</si>
  <si>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</si>
  <si>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</si>
  <si>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</si>
  <si>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</si>
  <si>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</si>
  <si>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</si>
  <si>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</si>
  <si>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</si>
  <si>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</si>
  <si>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</si>
  <si>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</si>
  <si>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</si>
  <si>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</si>
  <si>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</si>
  <si>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</si>
  <si>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</si>
  <si>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</si>
  <si>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</si>
  <si>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</si>
  <si>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</si>
  <si>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</si>
  <si>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</si>
  <si>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</si>
  <si>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</si>
  <si>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</si>
  <si>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</si>
  <si>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</si>
  <si>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</si>
  <si>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</si>
  <si>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</si>
  <si>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</si>
  <si>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</si>
  <si>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</si>
  <si>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</si>
  <si>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</si>
  <si>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</si>
  <si>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</si>
  <si>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</si>
  <si>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</si>
  <si>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</si>
  <si>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</si>
  <si>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</si>
  <si>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</si>
  <si>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</si>
  <si>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</si>
  <si>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</si>
  <si>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</si>
  <si>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</si>
  <si>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</si>
  <si>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</si>
  <si>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</si>
  <si>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</si>
  <si>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</si>
  <si>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</si>
  <si>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</si>
  <si>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</si>
  <si>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</si>
  <si>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</si>
  <si>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</si>
  <si>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</si>
  <si>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</si>
  <si>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</si>
  <si>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</si>
  <si>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</si>
  <si>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</si>
  <si>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</si>
  <si>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</si>
  <si>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</si>
  <si>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</si>
  <si>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</si>
  <si>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</si>
  <si>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</si>
  <si>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</si>
  <si>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</si>
  <si>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</si>
  <si>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</si>
  <si>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</si>
  <si>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</si>
  <si>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</si>
  <si>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</si>
  <si>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</si>
  <si>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</si>
  <si>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</si>
  <si>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</si>
  <si>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</si>
  <si>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</si>
  <si>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</si>
  <si>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</si>
  <si>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</si>
  <si>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</si>
  <si>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</si>
  <si>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</si>
  <si>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</si>
  <si>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</si>
  <si>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</si>
  <si>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</si>
  <si>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</si>
  <si>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</si>
  <si>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</si>
  <si>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</si>
  <si>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</si>
  <si>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</si>
  <si>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</si>
  <si>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</si>
  <si>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</si>
  <si>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</si>
  <si>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</si>
  <si>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</si>
  <si>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</si>
  <si>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</si>
  <si>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</si>
  <si>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</si>
  <si>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</si>
  <si>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</si>
  <si>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</si>
  <si>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</si>
  <si>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</si>
  <si>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</si>
  <si>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</si>
  <si>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</si>
  <si>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</si>
  <si>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</si>
  <si>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</si>
  <si>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</si>
  <si>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</si>
  <si>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</si>
  <si>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</si>
  <si>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</si>
  <si>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</si>
  <si>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</si>
  <si>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</si>
  <si>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</si>
  <si>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</si>
  <si>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</si>
  <si>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</si>
  <si>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</si>
  <si>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</si>
  <si>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</si>
  <si>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</si>
  <si>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</si>
  <si>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</si>
  <si>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</si>
  <si>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</si>
  <si>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</si>
  <si>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</si>
  <si>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</si>
  <si>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</si>
  <si>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</si>
  <si>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</si>
  <si>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</si>
  <si>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</si>
  <si>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</si>
  <si>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</si>
  <si>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</si>
  <si>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</si>
  <si>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</si>
  <si>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</si>
  <si>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</si>
  <si>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</si>
  <si>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</si>
  <si>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</si>
  <si>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</si>
  <si>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</si>
  <si>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</si>
  <si>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</si>
  <si>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</si>
  <si>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</si>
  <si>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</si>
  <si>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</si>
  <si>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</si>
  <si>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</si>
  <si>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</si>
  <si>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</si>
  <si>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</si>
  <si>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</si>
  <si>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</si>
  <si>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</si>
  <si>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</si>
  <si>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</si>
  <si>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</si>
  <si>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</si>
  <si>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</si>
  <si>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</si>
  <si>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</si>
  <si>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</si>
  <si>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</si>
  <si>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</si>
  <si>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</si>
  <si>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</si>
  <si>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</si>
  <si>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</si>
  <si>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</si>
  <si>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</si>
  <si>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</si>
  <si>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</si>
  <si>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</si>
  <si>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</si>
  <si>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</si>
  <si>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</si>
  <si>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</si>
  <si>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</si>
  <si>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</si>
  <si>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</si>
  <si>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</si>
  <si>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</si>
  <si>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</si>
  <si>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</si>
  <si>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</si>
  <si>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</si>
  <si>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</si>
  <si>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</si>
  <si>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</si>
  <si>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</si>
  <si>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</si>
  <si>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</si>
  <si>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</si>
  <si>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</si>
  <si>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</si>
  <si>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</si>
  <si>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</si>
  <si>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</si>
  <si>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</si>
  <si>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</si>
  <si>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</si>
  <si>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</si>
  <si>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</si>
  <si>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</si>
  <si>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</si>
  <si>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</si>
  <si>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</si>
  <si>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</si>
  <si>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</si>
  <si>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</si>
  <si>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</si>
  <si>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</si>
  <si>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</si>
  <si>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</si>
  <si>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</si>
  <si>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</si>
  <si>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</si>
  <si>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</si>
  <si>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</si>
  <si>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</si>
  <si>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</si>
  <si>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</si>
  <si>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</si>
  <si>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</si>
  <si>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</si>
  <si>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</si>
  <si>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</si>
  <si>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</si>
  <si>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</si>
  <si>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</si>
  <si>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</si>
  <si>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</si>
  <si>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</si>
  <si>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</si>
  <si>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</si>
  <si>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</si>
  <si>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</si>
  <si>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</si>
  <si>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</si>
  <si>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</si>
  <si>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</si>
  <si>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</si>
  <si>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</si>
  <si>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</si>
  <si>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</si>
  <si>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</si>
  <si>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</si>
  <si>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</si>
  <si>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</si>
  <si>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</si>
  <si>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</si>
  <si>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</si>
  <si>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</si>
  <si>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</si>
  <si>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</si>
  <si>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</si>
  <si>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</si>
  <si>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</si>
  <si>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</si>
  <si>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</si>
  <si>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</si>
  <si>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</si>
  <si>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</si>
  <si>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</si>
  <si>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</si>
  <si>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</si>
  <si>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</si>
  <si>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</si>
  <si>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</si>
  <si>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</si>
  <si>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</si>
  <si>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</si>
  <si>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</si>
  <si>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</si>
  <si>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</si>
  <si>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</si>
  <si>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</si>
  <si>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</si>
  <si>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</si>
  <si>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</si>
  <si>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</si>
  <si>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</si>
  <si>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</si>
  <si>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</si>
  <si>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</si>
  <si>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</si>
  <si>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</si>
  <si>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</si>
  <si>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</si>
  <si>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</si>
  <si>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</si>
  <si>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</si>
  <si>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</si>
  <si>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</si>
  <si>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</si>
  <si>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</si>
  <si>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</si>
  <si>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</si>
  <si>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</si>
  <si>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</si>
  <si>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</si>
  <si>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</si>
  <si>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</si>
  <si>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</si>
  <si>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</si>
  <si>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</si>
  <si>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</si>
  <si>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</si>
  <si>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</si>
  <si>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</si>
  <si>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</si>
  <si>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</si>
  <si>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</si>
  <si>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</si>
  <si>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</si>
  <si>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</si>
  <si>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</si>
  <si>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</si>
  <si>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</si>
  <si>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</si>
  <si>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</si>
  <si>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</si>
  <si>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</si>
  <si>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</si>
  <si>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</si>
  <si>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</si>
  <si>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</si>
  <si>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</si>
  <si>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</si>
  <si>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</si>
  <si>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</si>
  <si>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</si>
  <si>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</si>
  <si>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</si>
  <si>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</si>
  <si>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</si>
  <si>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</si>
  <si>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</si>
  <si>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</si>
  <si>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</si>
  <si>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</si>
  <si>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</si>
  <si>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</si>
  <si>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</si>
  <si>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</si>
  <si>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</si>
  <si>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</si>
  <si>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</si>
  <si>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</si>
  <si>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</si>
  <si>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</si>
  <si>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</si>
  <si>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</si>
  <si>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</si>
  <si>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</si>
  <si>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</si>
  <si>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</si>
  <si>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</si>
  <si>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</si>
  <si>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</si>
  <si>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</si>
  <si>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</si>
  <si>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</si>
  <si>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</si>
  <si>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</si>
  <si>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</si>
  <si>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</si>
  <si>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</si>
  <si>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</si>
  <si>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</si>
  <si>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</si>
  <si>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</si>
  <si>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</si>
  <si>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</si>
  <si>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</si>
  <si>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</si>
  <si>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</si>
  <si>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</si>
  <si>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</si>
  <si>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</si>
  <si>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</si>
  <si>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</si>
  <si>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</si>
  <si>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</si>
  <si>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</si>
  <si>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</si>
  <si>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</si>
  <si>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</si>
  <si>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</si>
  <si>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</si>
  <si>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</si>
  <si>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</si>
  <si>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</si>
  <si>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</si>
  <si>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</si>
  <si>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</si>
  <si>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</si>
  <si>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</si>
  <si>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</si>
  <si>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</si>
  <si>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</si>
  <si>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</si>
  <si>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</si>
  <si>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</si>
  <si>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</si>
  <si>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</si>
  <si>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</si>
  <si>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</si>
  <si>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</si>
  <si>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</si>
  <si>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</si>
  <si>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</si>
  <si>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</si>
  <si>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</si>
  <si>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</si>
  <si>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</si>
  <si>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</si>
  <si>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</si>
  <si>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</si>
  <si>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</si>
  <si>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</si>
  <si>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</si>
  <si>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</si>
  <si>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</si>
  <si>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</si>
  <si>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</si>
  <si>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</si>
  <si>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</si>
  <si>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</si>
  <si>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</si>
  <si>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</si>
  <si>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</si>
  <si>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</si>
  <si>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</si>
  <si>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</si>
  <si>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</si>
  <si>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</si>
  <si>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</si>
  <si>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</si>
  <si>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</si>
  <si>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</si>
  <si>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</si>
  <si>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</si>
  <si>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</si>
  <si>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</si>
  <si>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</si>
  <si>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</si>
  <si>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</si>
  <si>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</si>
  <si>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</si>
  <si>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</si>
  <si>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</si>
  <si>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</si>
  <si>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</si>
  <si>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</si>
  <si>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</si>
  <si>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</si>
  <si>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</si>
  <si>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</si>
  <si>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</si>
  <si>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</si>
  <si>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</si>
  <si>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</si>
  <si>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</si>
  <si>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</si>
  <si>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</si>
  <si>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</si>
  <si>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</si>
  <si>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</si>
  <si>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</si>
  <si>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</si>
  <si>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</si>
  <si>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</si>
  <si>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</si>
  <si>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</si>
  <si>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</si>
  <si>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</si>
  <si>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</si>
  <si>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</si>
  <si>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</si>
  <si>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</si>
  <si>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</si>
  <si>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</si>
  <si>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</si>
  <si>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</si>
  <si>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</si>
  <si>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</si>
  <si>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</si>
  <si>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</si>
  <si>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</si>
  <si>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</si>
  <si>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</si>
  <si>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</si>
  <si>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</si>
  <si>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</si>
  <si>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</si>
  <si>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</si>
  <si>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</si>
  <si>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</si>
  <si>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</si>
  <si>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</si>
  <si>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</si>
  <si>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</si>
  <si>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</si>
  <si>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</si>
  <si>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</si>
  <si>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</si>
  <si>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</si>
  <si>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</si>
  <si>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</si>
  <si>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</si>
  <si>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</si>
  <si>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</si>
  <si>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</si>
  <si>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</si>
  <si>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</si>
  <si>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</si>
  <si>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</si>
  <si>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</si>
  <si>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</si>
  <si>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</si>
  <si>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</si>
  <si>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</si>
  <si>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</si>
  <si>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</si>
  <si>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</si>
  <si>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</si>
  <si>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</si>
  <si>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</si>
  <si>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</si>
  <si>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</si>
  <si>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</si>
  <si>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</si>
  <si>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</si>
  <si>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</si>
  <si>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</si>
  <si>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</si>
  <si>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</si>
  <si>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</si>
  <si>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</si>
  <si>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</si>
  <si>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</si>
  <si>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</si>
  <si>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</si>
  <si>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</si>
  <si>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</si>
  <si>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</si>
  <si>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</si>
  <si>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</si>
  <si>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</si>
  <si>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</si>
  <si>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</si>
  <si>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</si>
  <si>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</si>
  <si>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</si>
  <si>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</si>
  <si>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</si>
  <si>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</si>
  <si>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</si>
  <si>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</si>
  <si>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</si>
  <si>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</si>
  <si>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</si>
  <si>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</si>
  <si>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</si>
  <si>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</si>
  <si>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</si>
  <si>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</si>
  <si>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</si>
  <si>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</si>
  <si>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</si>
  <si>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</si>
  <si>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</si>
  <si>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</si>
  <si>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</si>
  <si>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</si>
  <si>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</si>
  <si>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</si>
  <si>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</si>
  <si>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</si>
  <si>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</si>
  <si>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</si>
  <si>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</si>
  <si>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</si>
  <si>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</si>
  <si>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</si>
  <si>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</si>
  <si>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</si>
  <si>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</si>
  <si>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</si>
  <si>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</si>
  <si>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</si>
  <si>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</si>
  <si>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</si>
  <si>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</si>
  <si>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</si>
  <si>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</si>
  <si>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</si>
  <si>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</si>
  <si>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</si>
  <si>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</si>
  <si>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</si>
  <si>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</si>
  <si>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</si>
  <si>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</si>
  <si>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</si>
  <si>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</si>
  <si>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</si>
  <si>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</si>
  <si>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</si>
  <si>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</si>
  <si>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</si>
  <si>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</si>
  <si>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</si>
  <si>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</si>
  <si>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</si>
  <si>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</si>
  <si>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</si>
  <si>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</si>
  <si>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</si>
  <si>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</si>
  <si>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</si>
  <si>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</si>
  <si>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</si>
  <si>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</si>
  <si>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</si>
  <si>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</si>
  <si>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</si>
  <si>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</si>
  <si>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</si>
  <si>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</si>
  <si>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</si>
  <si>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</si>
  <si>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</si>
  <si>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</si>
  <si>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</si>
  <si>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</si>
  <si>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</si>
  <si>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</si>
  <si>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</si>
  <si>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</si>
  <si>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</si>
  <si>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</si>
  <si>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</si>
  <si>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</si>
  <si>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</si>
  <si>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</si>
  <si>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</si>
  <si>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</si>
  <si>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</si>
  <si>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</si>
  <si>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</si>
  <si>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</si>
  <si>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</si>
  <si>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</si>
  <si>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</si>
  <si>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</si>
  <si>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</si>
  <si>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</si>
  <si>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</si>
  <si>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</si>
  <si>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</si>
  <si>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</si>
  <si>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</si>
  <si>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</si>
  <si>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</si>
  <si>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</si>
  <si>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</si>
  <si>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</si>
  <si>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</si>
  <si>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</si>
  <si>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</si>
  <si>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</si>
  <si>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</si>
  <si>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</si>
  <si>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</si>
  <si>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</si>
  <si>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</si>
  <si>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</si>
  <si>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</si>
  <si>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</si>
  <si>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</si>
  <si>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</si>
  <si>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</si>
  <si>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</si>
  <si>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</si>
  <si>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</si>
  <si>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</si>
  <si>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</si>
  <si>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</si>
  <si>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</si>
  <si>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</si>
  <si>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</si>
  <si>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</si>
  <si>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</si>
  <si>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</si>
  <si>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</si>
  <si>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</si>
  <si>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</si>
  <si>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</si>
  <si>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</si>
  <si>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</si>
  <si>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</si>
  <si>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</si>
  <si>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</si>
  <si>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</si>
  <si>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</si>
  <si>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</si>
  <si>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</si>
  <si>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</si>
  <si>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</si>
  <si>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</si>
  <si>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</si>
  <si>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</si>
  <si>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</si>
  <si>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</si>
  <si>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</si>
  <si>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</si>
  <si>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</si>
  <si>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</si>
  <si>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</si>
  <si>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</si>
  <si>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</si>
  <si>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</si>
  <si>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</si>
  <si>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</si>
  <si>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</si>
  <si>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</si>
  <si>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</si>
  <si>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</si>
  <si>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</si>
  <si>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</si>
  <si>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</si>
  <si>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</si>
  <si>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</si>
  <si>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</si>
  <si>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</si>
  <si>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</si>
  <si>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</si>
  <si>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</si>
  <si>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</si>
  <si>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</si>
  <si>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</si>
  <si>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</si>
  <si>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</si>
  <si>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</si>
  <si>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</si>
  <si>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</si>
  <si>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</si>
  <si>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</si>
  <si>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</si>
  <si>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</si>
  <si>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</si>
  <si>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</si>
  <si>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</si>
  <si>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</si>
  <si>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</si>
  <si>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</si>
  <si>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</si>
  <si>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</si>
  <si>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</si>
  <si>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</si>
  <si>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</si>
  <si>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</si>
  <si>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</si>
  <si>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</si>
  <si>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</si>
  <si>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</si>
  <si>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</si>
  <si>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</si>
  <si>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</si>
  <si>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</si>
  <si>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</si>
  <si>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</si>
  <si>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</si>
  <si>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</si>
  <si>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</si>
  <si>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</si>
  <si>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</si>
  <si>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</si>
  <si>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</si>
  <si>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</si>
  <si>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</si>
  <si>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</si>
  <si>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</si>
  <si>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</si>
  <si>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</si>
  <si>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</si>
  <si>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</si>
  <si>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</si>
  <si>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</si>
  <si>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</si>
  <si>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</si>
  <si>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</si>
  <si>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</si>
  <si>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</si>
  <si>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</si>
  <si>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</si>
  <si>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</si>
  <si>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</si>
  <si>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</si>
  <si>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</si>
  <si>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</si>
  <si>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</si>
  <si>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</si>
  <si>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</si>
  <si>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</si>
  <si>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</si>
  <si>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</si>
  <si>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</si>
  <si>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</si>
  <si>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</si>
  <si>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</si>
  <si>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</si>
  <si>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</si>
  <si>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</si>
  <si>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</si>
  <si>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</si>
  <si>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</si>
  <si>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</si>
  <si>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</si>
  <si>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</si>
  <si>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</si>
  <si>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</si>
  <si>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</si>
  <si>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</si>
  <si>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</si>
  <si>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</si>
  <si>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</si>
  <si>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</si>
  <si>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</si>
  <si>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</si>
  <si>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</si>
  <si>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</si>
  <si>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</si>
  <si>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</si>
  <si>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</si>
  <si>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</si>
  <si>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</si>
  <si>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</si>
  <si>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</si>
  <si>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</si>
  <si>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</si>
  <si>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</si>
  <si>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</si>
  <si>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</si>
  <si>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</si>
  <si>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</si>
  <si>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</si>
  <si>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</si>
  <si>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</si>
  <si>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</si>
  <si>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</si>
  <si>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</si>
  <si>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</si>
  <si>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</si>
  <si>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</si>
  <si>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</si>
  <si>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</si>
  <si>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</si>
  <si>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</si>
  <si>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</si>
  <si>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</si>
  <si>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</si>
  <si>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</si>
  <si>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</si>
  <si>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</si>
  <si>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</si>
  <si>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</si>
  <si>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</si>
  <si>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</si>
  <si>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</si>
  <si>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</si>
  <si>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</si>
  <si>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</si>
  <si>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</si>
  <si>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</si>
  <si>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</si>
  <si>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</si>
  <si>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</si>
  <si>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</si>
  <si>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</si>
  <si>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</si>
  <si>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</si>
  <si>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</si>
  <si>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</si>
  <si>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</si>
  <si>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</si>
  <si>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</si>
  <si>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</si>
  <si>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</si>
  <si>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</si>
  <si>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</si>
  <si>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</si>
  <si>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</si>
  <si>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</si>
  <si>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</si>
  <si>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</si>
  <si>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</si>
  <si>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</si>
  <si>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</si>
  <si>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</si>
  <si>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</si>
  <si>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</si>
  <si>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</si>
  <si>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</si>
  <si>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</si>
  <si>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</si>
  <si>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</si>
  <si>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</si>
  <si>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</si>
  <si>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</si>
  <si>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</si>
  <si>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</si>
  <si>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</si>
  <si>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</si>
  <si>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</si>
  <si>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</si>
  <si>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</si>
  <si>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</si>
  <si>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</si>
  <si>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</si>
  <si>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</si>
  <si>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</si>
  <si>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</si>
  <si>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</si>
  <si>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</si>
  <si>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</si>
  <si>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</si>
  <si>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</si>
  <si>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</si>
  <si>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</si>
  <si>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</si>
  <si>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</si>
  <si>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</si>
  <si>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</si>
  <si>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</si>
  <si>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</si>
  <si>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</si>
  <si>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</si>
  <si>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</si>
  <si>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</si>
  <si>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</si>
  <si>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</si>
  <si>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</si>
  <si>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</si>
  <si>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</si>
  <si>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</si>
  <si>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</si>
  <si>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</si>
  <si>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</si>
  <si>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</si>
  <si>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</si>
  <si>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</si>
  <si>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</si>
  <si>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</si>
  <si>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</si>
  <si>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</si>
  <si>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</si>
  <si>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</si>
  <si>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</si>
  <si>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</si>
  <si>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</si>
  <si>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</si>
  <si>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</si>
  <si>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</si>
  <si>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</si>
  <si>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</si>
  <si>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</si>
  <si>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</si>
  <si>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</si>
  <si>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</si>
  <si>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</si>
  <si>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</si>
  <si>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</si>
  <si>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</si>
  <si>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</si>
  <si>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</si>
  <si>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</si>
  <si>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</si>
  <si>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</si>
  <si>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</si>
  <si>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</si>
  <si>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</si>
  <si>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</si>
  <si>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</si>
  <si>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</si>
  <si>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</si>
  <si>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</si>
  <si>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</si>
  <si>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</si>
  <si>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</si>
  <si>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</si>
  <si>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</si>
  <si>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</si>
  <si>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</si>
  <si>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</si>
  <si>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</si>
  <si>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</si>
  <si>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</si>
  <si>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</si>
  <si>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</si>
  <si>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</si>
  <si>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</si>
  <si>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</si>
  <si>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</si>
  <si>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</si>
  <si>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</si>
  <si>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</si>
  <si>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</si>
  <si>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</si>
  <si>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</si>
  <si>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</si>
  <si>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</si>
  <si>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</si>
  <si>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</si>
  <si>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</si>
  <si>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</si>
  <si>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</si>
  <si>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</si>
  <si>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</si>
  <si>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</si>
  <si>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</si>
  <si>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</si>
  <si>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</si>
  <si>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</si>
  <si>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</si>
  <si>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</si>
  <si>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</si>
  <si>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</si>
  <si>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</si>
  <si>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</si>
  <si>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</si>
  <si>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</si>
  <si>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</si>
  <si>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</si>
  <si>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</si>
  <si>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</si>
  <si>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</si>
  <si>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</si>
  <si>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</si>
  <si>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</si>
  <si>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</si>
  <si>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</si>
  <si>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</si>
  <si>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</si>
  <si>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</si>
  <si>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</si>
  <si>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</si>
  <si>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</si>
  <si>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</si>
  <si>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</si>
  <si>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</si>
  <si>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</si>
  <si>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</si>
  <si>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</si>
  <si>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</si>
  <si>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</si>
  <si>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</si>
  <si>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</si>
  <si>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</si>
  <si>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</si>
  <si>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</si>
  <si>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</si>
  <si>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</si>
  <si>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</si>
  <si>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</si>
  <si>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</si>
  <si>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</si>
  <si>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</si>
  <si>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</si>
  <si>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</si>
  <si>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</si>
  <si>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</si>
  <si>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</si>
  <si>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</si>
  <si>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</si>
  <si>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</si>
  <si>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</si>
  <si>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</si>
  <si>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</si>
  <si>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</si>
  <si>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</si>
  <si>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</si>
  <si>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</si>
  <si>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</si>
  <si>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</si>
  <si>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</si>
  <si>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</si>
  <si>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</si>
  <si>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</si>
  <si>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</si>
  <si>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</si>
  <si>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</si>
  <si>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</si>
  <si>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</si>
  <si>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</si>
  <si>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</si>
  <si>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</si>
  <si>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</si>
  <si>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</si>
  <si>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</si>
  <si>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</si>
  <si>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</si>
  <si>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</si>
  <si>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</si>
  <si>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</si>
  <si>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</si>
  <si>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</si>
  <si>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</si>
  <si>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</si>
  <si>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</si>
  <si>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</si>
  <si>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</si>
  <si>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</si>
  <si>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</si>
  <si>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</si>
  <si>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</si>
  <si>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</si>
  <si>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</si>
  <si>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</si>
  <si>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</si>
  <si>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</si>
  <si>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</si>
  <si>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</si>
  <si>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</si>
  <si>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</si>
  <si>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</si>
  <si>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</si>
  <si>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</si>
  <si>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</si>
  <si>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</si>
  <si>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</si>
  <si>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</si>
  <si>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</si>
  <si>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</si>
  <si>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</si>
  <si>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</si>
  <si>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</si>
  <si>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</si>
  <si>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</si>
  <si>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</si>
  <si>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</si>
  <si>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</si>
  <si>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</si>
  <si>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</si>
  <si>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</si>
  <si>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</si>
  <si>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</si>
  <si>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</si>
  <si>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</si>
  <si>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</si>
  <si>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</si>
  <si>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</si>
  <si>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</si>
  <si>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</si>
  <si>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</si>
  <si>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</si>
  <si>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</si>
  <si>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</si>
  <si>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</si>
  <si>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</si>
  <si>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</si>
  <si>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</si>
  <si>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</si>
  <si>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</si>
  <si>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</si>
  <si>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</si>
  <si>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</si>
  <si>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</si>
  <si>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</si>
  <si>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</si>
  <si>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</si>
  <si>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</si>
  <si>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</si>
  <si>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</si>
  <si>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</si>
  <si>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</si>
  <si>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</si>
  <si>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</si>
  <si>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</si>
  <si>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</si>
  <si>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</si>
  <si>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</si>
  <si>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</si>
  <si>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</si>
  <si>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</si>
  <si>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</si>
  <si>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</si>
  <si>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</si>
  <si>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</si>
  <si>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</si>
  <si>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</si>
  <si>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</si>
  <si>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</si>
  <si>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</si>
  <si>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</si>
  <si>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</si>
  <si>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</si>
  <si>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</si>
  <si>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</si>
  <si>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</si>
  <si>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</si>
  <si>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</si>
  <si>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</si>
  <si>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</si>
  <si>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</si>
  <si>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</si>
  <si>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</si>
  <si>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</si>
  <si>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</si>
  <si>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</si>
  <si>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</si>
  <si>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</si>
  <si>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</si>
  <si>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</si>
  <si>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</si>
  <si>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</si>
  <si>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</si>
  <si>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</si>
  <si>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</si>
  <si>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</si>
  <si>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</si>
  <si>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</si>
  <si>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</si>
  <si>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</si>
  <si>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</si>
  <si>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</si>
  <si>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</si>
  <si>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</si>
  <si>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</si>
  <si>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</si>
  <si>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</si>
  <si>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</si>
  <si>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</si>
  <si>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</si>
  <si>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</si>
  <si>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</si>
  <si>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</si>
  <si>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</si>
  <si>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</si>
  <si>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</si>
  <si>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</si>
  <si>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</si>
  <si>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</si>
  <si>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</si>
  <si>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</si>
  <si>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</si>
  <si>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</si>
  <si>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</si>
  <si>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</si>
  <si>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</si>
  <si>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</si>
  <si>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</si>
  <si>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</si>
  <si>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</si>
  <si>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</si>
  <si>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</si>
  <si>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</si>
  <si>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</si>
  <si>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</si>
  <si>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</si>
  <si>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</si>
  <si>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</si>
  <si>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</si>
  <si>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</si>
  <si>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</si>
  <si>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</si>
  <si>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</si>
  <si>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</si>
  <si>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</si>
  <si>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</si>
  <si>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</si>
  <si>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</si>
  <si>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</si>
  <si>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</si>
  <si>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</si>
  <si>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</si>
  <si>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</si>
  <si>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</si>
  <si>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</si>
  <si>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</si>
  <si>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</si>
  <si>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</si>
  <si>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</si>
  <si>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</si>
  <si>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</si>
  <si>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</si>
  <si>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</si>
  <si>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</si>
  <si>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</si>
  <si>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</si>
  <si>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</si>
  <si>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</si>
  <si>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</si>
  <si>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</si>
  <si>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</si>
  <si>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</si>
  <si>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</si>
  <si>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</si>
  <si>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</si>
  <si>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</si>
  <si>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</si>
  <si>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</si>
  <si>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</si>
  <si>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</si>
  <si>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</si>
  <si>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</si>
  <si>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</si>
  <si>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</si>
  <si>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</si>
  <si>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</si>
  <si>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</si>
  <si>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</si>
  <si>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</si>
  <si>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</si>
  <si>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</si>
  <si>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</si>
  <si>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</si>
  <si>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</si>
  <si>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</si>
  <si>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</si>
  <si>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</si>
  <si>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</si>
  <si>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</si>
  <si>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</si>
  <si>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</si>
  <si>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</si>
  <si>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</si>
  <si>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</si>
  <si>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</si>
  <si>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</si>
  <si>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</si>
  <si>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</si>
  <si>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</si>
  <si>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</si>
  <si>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</si>
  <si>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</si>
  <si>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</si>
  <si>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</si>
  <si>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</si>
  <si>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</si>
  <si>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</si>
  <si>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</si>
  <si>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</si>
  <si>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</si>
  <si>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</si>
  <si>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</si>
  <si>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</si>
  <si>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</si>
  <si>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</si>
  <si>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</si>
  <si>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</si>
  <si>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</si>
  <si>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</si>
  <si>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</si>
  <si>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</si>
  <si>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</si>
  <si>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</si>
  <si>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</si>
  <si>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</si>
  <si>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</si>
  <si>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</si>
  <si>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</si>
  <si>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</si>
  <si>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</si>
  <si>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</si>
  <si>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</si>
  <si>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</si>
  <si>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</si>
  <si>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</si>
  <si>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</si>
  <si>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</si>
  <si>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</si>
  <si>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</si>
  <si>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</si>
  <si>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</si>
  <si>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</si>
  <si>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</si>
  <si>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</si>
  <si>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</si>
  <si>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</si>
  <si>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</si>
  <si>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</si>
  <si>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</si>
  <si>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</si>
  <si>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</si>
  <si>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</si>
  <si>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</si>
  <si>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</si>
  <si>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</si>
  <si>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</si>
  <si>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</si>
  <si>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</si>
  <si>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</si>
  <si>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</si>
  <si>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</si>
  <si>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</si>
  <si>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</si>
  <si>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</si>
  <si>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</si>
  <si>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</si>
  <si>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</si>
  <si>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</si>
  <si>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</si>
  <si>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</si>
  <si>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</si>
  <si>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</si>
  <si>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</si>
  <si>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</si>
  <si>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</si>
  <si>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</si>
  <si>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</si>
  <si>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</si>
  <si>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</si>
  <si>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</si>
  <si>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</si>
  <si>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</si>
  <si>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</si>
  <si>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</si>
  <si>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</si>
  <si>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</si>
  <si>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</si>
  <si>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</si>
  <si>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</si>
  <si>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</si>
  <si>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</si>
  <si>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</si>
  <si>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</si>
  <si>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</si>
  <si>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</si>
  <si>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</si>
  <si>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</si>
  <si>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</si>
  <si>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</si>
  <si>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</si>
  <si>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</si>
  <si>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</si>
  <si>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</si>
  <si>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</si>
  <si>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</si>
  <si>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</si>
  <si>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</si>
  <si>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</si>
  <si>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</si>
  <si>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</si>
  <si>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</si>
  <si>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</si>
  <si>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</si>
  <si>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</si>
  <si>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</si>
  <si>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</si>
  <si>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</si>
  <si>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</si>
  <si>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</si>
  <si>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</si>
  <si>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</si>
  <si>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</si>
  <si>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</si>
  <si>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</si>
  <si>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</si>
  <si>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</si>
  <si>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</si>
  <si>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</si>
  <si>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</si>
  <si>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</si>
  <si>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</si>
  <si>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</si>
  <si>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</si>
  <si>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</si>
  <si>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</si>
  <si>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</si>
  <si>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</si>
  <si>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</si>
  <si>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</si>
  <si>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</si>
  <si>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</si>
  <si>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</si>
  <si>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</si>
  <si>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</si>
  <si>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</si>
  <si>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</si>
  <si>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</si>
  <si>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</si>
  <si>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</si>
  <si>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</si>
  <si>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</si>
  <si>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</si>
  <si>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</si>
  <si>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</si>
  <si>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</si>
  <si>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</si>
  <si>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</si>
  <si>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</si>
  <si>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</si>
  <si>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</si>
  <si>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</si>
  <si>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</si>
  <si>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</si>
  <si>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</si>
  <si>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</si>
  <si>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</si>
  <si>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</si>
  <si>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</si>
  <si>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</si>
  <si>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</si>
  <si>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</si>
  <si>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</si>
  <si>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</si>
  <si>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</si>
  <si>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</si>
  <si>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</si>
  <si>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</si>
  <si>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</si>
  <si>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</si>
  <si>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</si>
  <si>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</si>
  <si>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</si>
  <si>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</si>
  <si>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</si>
  <si>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</si>
  <si>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</si>
  <si>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</si>
  <si>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</si>
  <si>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</si>
  <si>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</si>
  <si>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</si>
  <si>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</si>
  <si>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</si>
  <si>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</si>
  <si>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</si>
  <si>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</si>
  <si>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</si>
  <si>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</si>
  <si>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</si>
  <si>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</si>
  <si>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</si>
  <si>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</si>
  <si>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</si>
  <si>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</si>
  <si>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</si>
  <si>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</si>
  <si>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</si>
  <si>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</si>
  <si>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</si>
  <si>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</si>
  <si>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</si>
  <si>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</si>
  <si>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</si>
  <si>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</si>
  <si>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</si>
  <si>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</si>
  <si>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</si>
  <si>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</si>
  <si>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</si>
  <si>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</si>
  <si>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</si>
  <si>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</si>
  <si>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</si>
  <si>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</si>
  <si>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</si>
  <si>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</si>
  <si>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</si>
  <si>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</si>
  <si>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</si>
  <si>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</si>
  <si>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</si>
  <si>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</si>
  <si>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</si>
  <si>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</si>
  <si>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</si>
  <si>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</si>
  <si>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</si>
  <si>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</si>
  <si>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</si>
  <si>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</si>
  <si>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</si>
  <si>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</si>
  <si>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</si>
  <si>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</si>
  <si>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</si>
  <si>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</si>
  <si>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</si>
  <si>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</si>
  <si>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</si>
  <si>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</si>
  <si>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</si>
  <si>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</si>
  <si>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</si>
  <si>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</si>
  <si>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</si>
  <si>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</si>
  <si>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</si>
  <si>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</si>
  <si>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</si>
  <si>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</si>
  <si>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</si>
  <si>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</si>
  <si>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</si>
  <si>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</si>
  <si>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</si>
  <si>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</si>
  <si>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</si>
  <si>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</si>
  <si>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</si>
  <si>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</si>
  <si>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</si>
  <si>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</si>
  <si>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</si>
  <si>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</si>
  <si>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</si>
  <si>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</si>
  <si>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</si>
  <si>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</si>
  <si>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</si>
  <si>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</si>
  <si>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</si>
  <si>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</si>
  <si>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</si>
  <si>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</si>
  <si>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</si>
  <si>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</si>
  <si>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</si>
  <si>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</si>
  <si>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</si>
  <si>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</si>
  <si>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</si>
  <si>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</si>
  <si>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</si>
  <si>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</si>
  <si>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</si>
  <si>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</si>
  <si>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</si>
  <si>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</si>
  <si>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</si>
  <si>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</si>
  <si>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</si>
  <si>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</si>
  <si>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</si>
  <si>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</si>
  <si>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</si>
  <si>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</si>
  <si>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</si>
  <si>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</si>
  <si>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</si>
  <si>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</si>
  <si>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</si>
  <si>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</si>
  <si>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</si>
  <si>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</si>
  <si>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</si>
  <si>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</si>
  <si>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</si>
  <si>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</si>
  <si>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</si>
  <si>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</si>
  <si>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</si>
  <si>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</si>
  <si>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</si>
  <si>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</si>
  <si>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</si>
  <si>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</si>
  <si>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</si>
  <si>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</si>
  <si>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</si>
  <si>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</si>
  <si>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</si>
  <si>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</si>
  <si>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</si>
  <si>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</si>
  <si>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</si>
  <si>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</si>
  <si>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</si>
  <si>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</si>
  <si>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</si>
  <si>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</si>
  <si>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</si>
  <si>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</si>
  <si>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</si>
  <si>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</si>
  <si>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</si>
  <si>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</si>
  <si>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</si>
  <si>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</si>
  <si>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</si>
  <si>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</si>
  <si>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</si>
  <si>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</si>
  <si>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</si>
  <si>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</si>
  <si>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</si>
  <si>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</si>
  <si>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</si>
  <si>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</si>
  <si>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</si>
  <si>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</si>
  <si>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</si>
  <si>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</si>
  <si>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</si>
  <si>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</si>
  <si>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</si>
  <si>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</si>
  <si>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</si>
  <si>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</si>
  <si>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</si>
  <si>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</si>
  <si>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</si>
  <si>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</si>
  <si>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</si>
  <si>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</si>
  <si>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</si>
  <si>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</si>
  <si>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</si>
  <si>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</si>
  <si>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</si>
  <si>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</si>
  <si>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</si>
  <si>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</si>
  <si>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</si>
  <si>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</si>
  <si>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</si>
  <si>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</si>
  <si>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</si>
  <si>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</si>
  <si>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</si>
  <si>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</si>
  <si>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</si>
  <si>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</si>
  <si>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</si>
  <si>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</si>
  <si>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</si>
  <si>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</si>
  <si>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</si>
  <si>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</si>
  <si>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</si>
  <si>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</si>
  <si>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</si>
  <si>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</si>
  <si>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</si>
  <si>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</si>
  <si>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</si>
  <si>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</si>
  <si>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</si>
  <si>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</si>
  <si>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</si>
  <si>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</si>
  <si>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</si>
  <si>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</si>
  <si>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</si>
  <si>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</si>
  <si>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</si>
  <si>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</si>
  <si>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</si>
  <si>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</si>
  <si>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</si>
  <si>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</si>
  <si>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</si>
  <si>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</si>
  <si>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</si>
  <si>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</si>
  <si>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</si>
  <si>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</si>
  <si>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</si>
  <si>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</si>
  <si>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</si>
  <si>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</si>
  <si>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</si>
  <si>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</si>
  <si>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</si>
  <si>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</si>
  <si>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</si>
  <si>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</si>
  <si>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</si>
  <si>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</si>
  <si>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</si>
  <si>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</si>
  <si>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</si>
  <si>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</si>
  <si>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</si>
  <si>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</si>
  <si>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</si>
  <si>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</si>
  <si>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</si>
  <si>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</si>
  <si>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</si>
  <si>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</si>
  <si>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</si>
  <si>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</si>
  <si>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</si>
  <si>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</si>
  <si>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</si>
  <si>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</si>
  <si>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</si>
  <si>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</si>
  <si>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</si>
  <si>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</si>
  <si>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</si>
  <si>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</si>
  <si>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</si>
  <si>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</si>
  <si>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</si>
  <si>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</si>
  <si>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</si>
  <si>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</si>
  <si>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</si>
  <si>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</si>
  <si>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</si>
  <si>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</si>
  <si>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</si>
  <si>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</si>
  <si>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</si>
  <si>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</si>
  <si>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</si>
  <si>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</si>
  <si>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</si>
  <si>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</si>
  <si>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</si>
  <si>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</si>
  <si>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</si>
  <si>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</si>
  <si>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</si>
  <si>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</si>
  <si>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</si>
  <si>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</si>
  <si>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</si>
  <si>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</si>
  <si>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</si>
  <si>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</si>
  <si>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</si>
  <si>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</si>
  <si>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</si>
  <si>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</si>
  <si>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</si>
  <si>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</si>
  <si>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</si>
  <si>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</si>
  <si>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</si>
  <si>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</si>
  <si>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</si>
  <si>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</si>
  <si>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</si>
  <si>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</si>
  <si>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</si>
  <si>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</si>
  <si>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</si>
  <si>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</si>
  <si>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</si>
  <si>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</si>
  <si>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</si>
  <si>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</si>
  <si>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</si>
  <si>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</si>
  <si>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</si>
  <si>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</si>
  <si>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</si>
  <si>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</si>
  <si>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</si>
  <si>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</si>
  <si>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</si>
  <si>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</si>
  <si>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</si>
  <si>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</si>
  <si>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</si>
  <si>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</si>
  <si>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</si>
  <si>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</si>
  <si>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</si>
  <si>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</si>
  <si>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</si>
  <si>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</si>
  <si>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</si>
  <si>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</si>
  <si>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</si>
  <si>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</si>
  <si>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</si>
  <si>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</si>
  <si>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</si>
  <si>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</si>
  <si>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</si>
  <si>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</si>
  <si>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</si>
  <si>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</si>
  <si>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</si>
  <si>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</si>
  <si>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</si>
  <si>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</si>
  <si>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</si>
  <si>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</si>
  <si>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</si>
  <si>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</si>
  <si>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</si>
  <si>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</si>
  <si>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</si>
  <si>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</si>
  <si>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</si>
  <si>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</si>
  <si>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</si>
  <si>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</si>
  <si>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</si>
  <si>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</si>
  <si>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</si>
  <si>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</si>
  <si>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</si>
  <si>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</si>
  <si>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</si>
  <si>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</si>
  <si>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</si>
  <si>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</si>
  <si>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</si>
  <si>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</si>
  <si>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</si>
  <si>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</si>
  <si>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</si>
  <si>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</si>
  <si>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</si>
  <si>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</si>
  <si>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</si>
  <si>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</si>
  <si>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</si>
  <si>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</si>
  <si>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</si>
  <si>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</si>
  <si>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</si>
  <si>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</si>
  <si>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</si>
  <si>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</si>
  <si>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</si>
  <si>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</si>
  <si>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</si>
  <si>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</si>
  <si>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</si>
  <si>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</si>
  <si>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</si>
  <si>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</si>
  <si>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</si>
  <si>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</si>
  <si>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</si>
  <si>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</si>
  <si>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</si>
  <si>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</si>
  <si>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</si>
  <si>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</si>
  <si>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</si>
  <si>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</si>
  <si>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</si>
  <si>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</si>
  <si>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</si>
  <si>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</si>
  <si>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</si>
  <si>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</si>
  <si>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</si>
  <si>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</si>
  <si>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</si>
  <si>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</si>
  <si>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</si>
  <si>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</si>
  <si>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</si>
  <si>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</si>
  <si>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</si>
  <si>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</si>
  <si>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</si>
  <si>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</si>
  <si>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</si>
  <si>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</si>
  <si>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</si>
  <si>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</si>
  <si>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</si>
  <si>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</si>
  <si>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</si>
  <si>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</si>
  <si>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</si>
  <si>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</si>
  <si>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</si>
  <si>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</si>
  <si>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</si>
  <si>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</si>
  <si>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</si>
  <si>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</si>
  <si>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</si>
  <si>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</si>
  <si>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</si>
  <si>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</si>
  <si>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</si>
  <si>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</si>
  <si>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</si>
  <si>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</si>
  <si>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</si>
  <si>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</si>
  <si>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</si>
  <si>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</si>
  <si>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</si>
  <si>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</si>
  <si>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</si>
  <si>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</si>
  <si>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</si>
  <si>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</si>
  <si>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</si>
  <si>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</si>
  <si>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</si>
  <si>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</si>
  <si>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</si>
  <si>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</si>
  <si>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</si>
  <si>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</si>
  <si>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</si>
  <si>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</si>
  <si>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</si>
  <si>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</si>
  <si>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</si>
  <si>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</si>
  <si>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</si>
  <si>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</si>
  <si>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</si>
  <si>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</si>
  <si>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</si>
  <si>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</si>
  <si>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</si>
  <si>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</si>
  <si>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</si>
  <si>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</si>
  <si>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</si>
  <si>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</si>
  <si>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</si>
  <si>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</si>
  <si>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</si>
  <si>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</si>
  <si>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</si>
  <si>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</si>
  <si>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</si>
  <si>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</si>
  <si>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</si>
  <si>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</si>
  <si>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</si>
  <si>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</si>
  <si>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</si>
  <si>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</si>
  <si>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</si>
  <si>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</si>
  <si>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</si>
  <si>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</si>
  <si>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</si>
  <si>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</si>
  <si>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</si>
  <si>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</si>
  <si>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</si>
  <si>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</si>
  <si>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</si>
  <si>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</si>
  <si>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</si>
  <si>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</si>
  <si>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</si>
  <si>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</si>
  <si>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</si>
  <si>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</si>
  <si>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</si>
  <si>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</si>
  <si>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</si>
  <si>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</si>
  <si>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</si>
  <si>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</si>
  <si>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</si>
  <si>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</si>
  <si>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</si>
  <si>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</si>
  <si>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</si>
  <si>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</si>
  <si>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</si>
  <si>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</si>
  <si>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</si>
  <si>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</si>
  <si>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</si>
  <si>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</si>
  <si>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</si>
  <si>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</si>
  <si>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</si>
  <si>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</si>
  <si>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</si>
  <si>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</si>
  <si>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</si>
  <si>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</si>
  <si>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</si>
  <si>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</si>
  <si>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</si>
  <si>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</si>
  <si>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</si>
  <si>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</si>
  <si>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</si>
  <si>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</si>
  <si>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</si>
  <si>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</si>
  <si>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</si>
  <si>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</si>
  <si>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</si>
  <si>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</si>
  <si>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</si>
  <si>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</si>
  <si>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</si>
  <si>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</si>
  <si>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</si>
  <si>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</si>
  <si>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</si>
  <si>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</si>
  <si>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</si>
  <si>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</si>
  <si>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</si>
  <si>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</si>
  <si>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</si>
  <si>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</si>
  <si>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</si>
  <si>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</si>
  <si>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</si>
  <si>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</si>
  <si>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</si>
  <si>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</si>
  <si>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</si>
  <si>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</si>
  <si>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</si>
  <si>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</si>
  <si>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</si>
  <si>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</si>
  <si>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</si>
  <si>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</si>
  <si>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</si>
  <si>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</si>
  <si>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</si>
  <si>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</si>
  <si>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</si>
  <si>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</si>
  <si>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</si>
  <si>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</si>
  <si>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</si>
  <si>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</si>
  <si>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</si>
  <si>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</si>
  <si>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</si>
  <si>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</si>
  <si>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</si>
  <si>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</si>
  <si>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</si>
  <si>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</si>
  <si>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</si>
  <si>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</si>
  <si>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</si>
  <si>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</si>
  <si>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</si>
  <si>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</si>
  <si>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</si>
  <si>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</si>
  <si>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</si>
  <si>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</si>
  <si>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</si>
  <si>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</si>
  <si>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</si>
  <si>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</si>
  <si>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</si>
  <si>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</si>
  <si>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</si>
  <si>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</si>
  <si>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</si>
  <si>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</si>
  <si>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</si>
  <si>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</si>
  <si>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</si>
  <si>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</si>
  <si>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</si>
  <si>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</si>
  <si>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</si>
  <si>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</si>
  <si>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</si>
  <si>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</si>
  <si>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</si>
  <si>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</si>
  <si>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</si>
  <si>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</si>
  <si>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</si>
  <si>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</si>
  <si>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</si>
  <si>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</si>
  <si>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</si>
  <si>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</si>
  <si>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</si>
  <si>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</si>
  <si>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</si>
  <si>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</si>
  <si>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</si>
  <si>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</si>
  <si>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</si>
  <si>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</si>
  <si>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</si>
  <si>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</si>
  <si>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</si>
  <si>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</si>
  <si>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</si>
  <si>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</si>
  <si>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</si>
  <si>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</si>
  <si>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</si>
  <si>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</si>
  <si>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</si>
  <si>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</si>
  <si>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</si>
  <si>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</si>
  <si>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</si>
  <si>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</si>
  <si>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</si>
  <si>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</si>
  <si>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</si>
  <si>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</si>
  <si>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</si>
  <si>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</si>
  <si>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</si>
  <si>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</si>
  <si>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</si>
  <si>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</si>
  <si>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</si>
  <si>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</si>
  <si>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</si>
  <si>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</si>
  <si>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</si>
  <si>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</si>
  <si>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</si>
  <si>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</si>
  <si>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</si>
  <si>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</si>
  <si>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</si>
  <si>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</si>
  <si>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</si>
  <si>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</si>
  <si>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</si>
  <si>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</si>
  <si>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</si>
  <si>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</si>
  <si>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</si>
  <si>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</si>
  <si>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</si>
  <si>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</si>
  <si>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</si>
  <si>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</si>
  <si>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</si>
  <si>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</si>
  <si>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</si>
  <si>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</si>
  <si>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</si>
  <si>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</si>
  <si>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</si>
  <si>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</si>
  <si>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</si>
  <si>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</si>
  <si>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</si>
  <si>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</si>
  <si>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</si>
  <si>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</si>
  <si>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</si>
  <si>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</si>
  <si>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</si>
  <si>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</si>
  <si>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</si>
  <si>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</si>
  <si>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</si>
  <si>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</si>
  <si>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</si>
  <si>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</si>
  <si>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</si>
  <si>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</si>
  <si>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</si>
  <si>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</si>
  <si>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</si>
  <si>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</si>
  <si>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</si>
  <si>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</si>
  <si>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</si>
  <si>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</si>
  <si>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</si>
  <si>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</si>
  <si>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</si>
  <si>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</si>
  <si>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</si>
  <si>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</si>
  <si>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</si>
  <si>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</si>
  <si>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</si>
  <si>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</si>
  <si>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</si>
  <si>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</si>
  <si>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</si>
  <si>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</si>
  <si>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</si>
  <si>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</si>
  <si>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</si>
  <si>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</si>
  <si>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</si>
  <si>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</si>
  <si>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</si>
  <si>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</si>
  <si>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</si>
  <si>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</si>
  <si>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</si>
  <si>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</si>
  <si>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</si>
  <si>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</si>
  <si>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</si>
  <si>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</si>
  <si>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</si>
  <si>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</si>
  <si>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</si>
  <si>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</si>
  <si>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</si>
  <si>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</si>
  <si>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</si>
  <si>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</si>
  <si>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</si>
  <si>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</si>
  <si>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</si>
  <si>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</si>
  <si>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</si>
  <si>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</si>
  <si>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</si>
  <si>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</si>
  <si>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</si>
  <si>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</si>
  <si>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</si>
  <si>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</si>
  <si>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</si>
  <si>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</si>
  <si>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</si>
  <si>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</si>
  <si>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</si>
  <si>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</si>
  <si>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</si>
  <si>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</si>
  <si>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</si>
  <si>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</si>
  <si>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</si>
  <si>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</si>
  <si>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</si>
  <si>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</si>
  <si>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</si>
  <si>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</si>
  <si>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</si>
  <si>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</si>
  <si>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</si>
  <si>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</si>
  <si>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</si>
  <si>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</si>
  <si>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</si>
  <si>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</si>
  <si>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</si>
  <si>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</si>
  <si>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</si>
  <si>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</si>
  <si>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</si>
  <si>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</si>
  <si>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</si>
  <si>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</si>
  <si>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</si>
  <si>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</si>
  <si>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</si>
  <si>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</si>
  <si>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</si>
  <si>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</si>
  <si>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</si>
  <si>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</si>
  <si>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</si>
  <si>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</si>
  <si>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</si>
  <si>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</si>
  <si>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</si>
  <si>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</si>
  <si>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</si>
  <si>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</si>
  <si>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</si>
  <si>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</si>
  <si>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</si>
  <si>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</si>
  <si>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</si>
  <si>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</si>
  <si>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</si>
  <si>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</si>
  <si>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</si>
  <si>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</si>
  <si>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</si>
  <si>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</si>
  <si>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</si>
  <si>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</si>
  <si>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</si>
  <si>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</si>
  <si>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</si>
  <si>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</si>
  <si>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</si>
  <si>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</si>
  <si>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</si>
  <si>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</si>
  <si>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</si>
  <si>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</si>
  <si>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</si>
  <si>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</si>
  <si>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</si>
  <si>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</si>
  <si>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</si>
  <si>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</si>
  <si>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</si>
  <si>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</si>
  <si>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</si>
  <si>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</si>
  <si>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</si>
  <si>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</si>
  <si>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</si>
  <si>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</si>
  <si>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</si>
  <si>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</si>
  <si>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</si>
  <si>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</si>
  <si>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</si>
  <si>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</si>
  <si>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</si>
  <si>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</si>
  <si>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</si>
  <si>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</si>
  <si>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</si>
  <si>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</si>
  <si>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</si>
  <si>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</si>
  <si>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</si>
  <si>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</si>
  <si>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</si>
  <si>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</si>
  <si>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</si>
  <si>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</si>
  <si>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</si>
  <si>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</si>
  <si>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</si>
  <si>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</si>
  <si>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</si>
  <si>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</si>
  <si>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</si>
  <si>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</si>
  <si>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</si>
  <si>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</si>
  <si>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</si>
  <si>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</si>
  <si>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</si>
  <si>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</si>
  <si>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</si>
  <si>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</si>
  <si>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</si>
  <si>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</si>
  <si>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</si>
  <si>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</si>
  <si>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</si>
  <si>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</si>
  <si>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</si>
  <si>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</si>
  <si>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</si>
  <si>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</si>
  <si>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</si>
  <si>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</si>
  <si>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</si>
  <si>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</si>
  <si>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</si>
  <si>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</si>
  <si>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</si>
  <si>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</si>
  <si>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</si>
  <si>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</si>
  <si>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</si>
  <si>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</si>
  <si>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</si>
  <si>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</si>
  <si>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</si>
  <si>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</si>
  <si>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</si>
  <si>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</si>
  <si>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</si>
  <si>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</si>
  <si>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</si>
  <si>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</si>
  <si>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</si>
  <si>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</si>
  <si>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</si>
  <si>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</si>
  <si>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</si>
  <si>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</si>
  <si>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</si>
  <si>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</si>
  <si>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</si>
  <si>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</si>
  <si>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</si>
  <si>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</si>
  <si>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</si>
  <si>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</si>
  <si>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</si>
  <si>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</si>
  <si>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</si>
  <si>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</si>
  <si>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</si>
  <si>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</si>
  <si>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</si>
  <si>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</si>
  <si>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</si>
  <si>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</si>
  <si>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</si>
  <si>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</si>
  <si>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</si>
  <si>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</si>
  <si>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</si>
  <si>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</si>
  <si>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</si>
  <si>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</si>
  <si>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</si>
  <si>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</si>
  <si>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</si>
  <si>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</si>
  <si>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</si>
  <si>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</si>
  <si>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</si>
  <si>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</si>
  <si>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</si>
  <si>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</si>
  <si>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</si>
  <si>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</si>
  <si>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</si>
  <si>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</si>
  <si>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</si>
  <si>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</si>
  <si>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</si>
  <si>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</si>
  <si>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</si>
  <si>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</si>
  <si>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</si>
  <si>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</si>
  <si>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</si>
  <si>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</si>
  <si>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</si>
  <si>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</si>
  <si>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</si>
  <si>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</si>
  <si>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</si>
  <si>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</si>
  <si>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</si>
  <si>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</si>
  <si>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</si>
  <si>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</si>
  <si>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</si>
  <si>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</si>
  <si>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</si>
  <si>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</si>
  <si>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</si>
  <si>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</si>
  <si>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</si>
  <si>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</si>
  <si>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</si>
  <si>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</si>
  <si>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</si>
  <si>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</si>
  <si>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</si>
  <si>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</si>
  <si>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</si>
  <si>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</si>
  <si>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</si>
  <si>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</si>
  <si>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</si>
  <si>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</si>
  <si>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</si>
  <si>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</si>
  <si>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</si>
  <si>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</si>
  <si>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</si>
  <si>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</si>
  <si>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</si>
  <si>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</si>
  <si>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</si>
  <si>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</si>
  <si>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</si>
  <si>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</si>
  <si>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</si>
  <si>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</si>
  <si>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</si>
  <si>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</si>
  <si>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</si>
  <si>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</si>
  <si>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</si>
  <si>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</si>
  <si>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</si>
  <si>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</si>
  <si>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</si>
  <si>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</si>
  <si>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</si>
  <si>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</si>
  <si>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</si>
  <si>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</si>
  <si>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</si>
  <si>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</si>
  <si>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</si>
  <si>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</si>
  <si>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</si>
  <si>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</si>
  <si>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</si>
  <si>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</si>
  <si>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</si>
  <si>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</si>
  <si>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</si>
  <si>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</si>
  <si>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</si>
  <si>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</si>
  <si>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</si>
  <si>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</si>
  <si>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</si>
  <si>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</si>
  <si>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</si>
  <si>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</si>
  <si>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</si>
  <si>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</si>
  <si>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</si>
  <si>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</si>
  <si>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</si>
  <si>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</si>
  <si>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</si>
  <si>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</si>
  <si>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</si>
  <si>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</si>
  <si>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</si>
  <si>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</si>
  <si>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</si>
  <si>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</si>
  <si>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</si>
  <si>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</si>
  <si>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</si>
  <si>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</si>
  <si>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</si>
  <si>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</si>
  <si>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</si>
  <si>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</si>
  <si>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</si>
  <si>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</si>
  <si>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</si>
  <si>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</si>
  <si>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</si>
  <si>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</si>
  <si>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</si>
  <si>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</si>
  <si>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</si>
  <si>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</si>
  <si>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</si>
  <si>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</si>
  <si>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</si>
  <si>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</si>
  <si>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</si>
  <si>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</si>
  <si>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</si>
  <si>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</si>
  <si>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</si>
  <si>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</si>
  <si>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</si>
  <si>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</si>
  <si>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</si>
  <si>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</si>
  <si>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</si>
  <si>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</si>
  <si>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</si>
  <si>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</si>
  <si>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</si>
  <si>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</si>
  <si>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</si>
  <si>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</si>
  <si>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</si>
  <si>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</si>
  <si>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</si>
  <si>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</si>
  <si>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</si>
  <si>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</si>
  <si>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</si>
  <si>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</si>
  <si>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</si>
  <si>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</si>
  <si>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</si>
  <si>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</si>
  <si>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</si>
  <si>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</si>
  <si>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</si>
  <si>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</si>
  <si>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</si>
  <si>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</si>
  <si>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</si>
  <si>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</si>
  <si>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</si>
  <si>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</si>
  <si>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</si>
  <si>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</si>
  <si>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</si>
  <si>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</si>
  <si>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</si>
  <si>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</si>
  <si>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</si>
  <si>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</si>
  <si>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</si>
  <si>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</si>
  <si>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</si>
  <si>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</si>
  <si>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</si>
  <si>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</si>
  <si>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</si>
  <si>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</si>
  <si>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</si>
  <si>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</si>
  <si>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</si>
  <si>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</si>
  <si>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</si>
  <si>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</si>
  <si>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</si>
  <si>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</si>
  <si>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</si>
  <si>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</si>
  <si>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</si>
  <si>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</si>
  <si>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</si>
  <si>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</si>
  <si>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</si>
  <si>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</si>
  <si>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</si>
  <si>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</si>
  <si>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</si>
  <si>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</si>
  <si>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</si>
  <si>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</si>
  <si>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</si>
  <si>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</si>
  <si>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</si>
  <si>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</si>
  <si>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</si>
  <si>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</si>
  <si>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</si>
  <si>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</si>
  <si>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</si>
  <si>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</si>
  <si>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</si>
  <si>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</si>
  <si>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</si>
  <si>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</si>
  <si>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</si>
  <si>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</si>
  <si>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</si>
  <si>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</si>
  <si>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</si>
  <si>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</si>
  <si>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</si>
  <si>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</si>
  <si>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</si>
  <si>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</si>
  <si>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</si>
  <si>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</si>
  <si>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</si>
  <si>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</si>
  <si>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</si>
  <si>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</si>
  <si>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</si>
  <si>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</si>
  <si>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</si>
  <si>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</si>
  <si>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</si>
  <si>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</si>
  <si>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</si>
  <si>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</si>
  <si>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</si>
  <si>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</si>
  <si>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</si>
  <si>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</si>
  <si>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</si>
  <si>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</si>
  <si>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</si>
  <si>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</si>
  <si>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</si>
  <si>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</si>
  <si>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</si>
  <si>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</si>
  <si>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</si>
  <si>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</si>
  <si>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</si>
  <si>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</si>
  <si>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</si>
  <si>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</si>
  <si>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</si>
  <si>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</si>
  <si>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</si>
  <si>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</si>
  <si>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</si>
  <si>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</si>
  <si>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</si>
  <si>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</si>
  <si>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</si>
  <si>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</si>
  <si>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</si>
  <si>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</si>
  <si>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</si>
  <si>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</si>
  <si>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</si>
  <si>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</si>
  <si>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</si>
  <si>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</si>
  <si>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</si>
  <si>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</si>
  <si>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</si>
  <si>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</si>
  <si>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</si>
  <si>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</si>
  <si>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</si>
  <si>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</si>
  <si>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</si>
  <si>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</si>
  <si>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</si>
  <si>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</si>
  <si>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</si>
  <si>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</si>
  <si>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</si>
  <si>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</si>
  <si>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</si>
  <si>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</si>
  <si>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</si>
  <si>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</si>
  <si>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</si>
  <si>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</si>
  <si>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</si>
  <si>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</si>
  <si>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</si>
  <si>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</si>
  <si>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</si>
  <si>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</si>
  <si>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</si>
  <si>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</si>
  <si>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</si>
  <si>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</si>
  <si>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</si>
  <si>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</si>
  <si>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</si>
  <si>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</si>
  <si>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</si>
  <si>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</si>
  <si>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</si>
  <si>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</si>
  <si>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</si>
  <si>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</si>
  <si>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</si>
  <si>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</si>
  <si>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</si>
  <si>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</si>
  <si>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</si>
  <si>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</si>
  <si>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</si>
  <si>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</si>
  <si>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</si>
  <si>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</si>
  <si>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</si>
  <si>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</si>
  <si>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</si>
  <si>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</si>
  <si>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</si>
  <si>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</si>
  <si>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</si>
  <si>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</si>
  <si>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</si>
  <si>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</si>
  <si>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</si>
  <si>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</si>
  <si>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</si>
  <si>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</si>
  <si>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</si>
  <si>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</si>
  <si>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</si>
  <si>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</si>
  <si>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</si>
  <si>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</si>
  <si>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</si>
  <si>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</si>
  <si>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</si>
  <si>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</si>
  <si>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</si>
  <si>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</si>
  <si>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</si>
  <si>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</si>
  <si>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</si>
  <si>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</si>
  <si>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</si>
  <si>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</si>
  <si>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</si>
  <si>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</si>
  <si>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</si>
  <si>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</si>
  <si>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</si>
  <si>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</si>
  <si>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</si>
  <si>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</si>
  <si>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</si>
  <si>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</si>
  <si>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</si>
  <si>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</si>
  <si>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</si>
  <si>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</si>
  <si>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</si>
  <si>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</si>
  <si>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</si>
  <si>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</si>
  <si>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</si>
  <si>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</si>
  <si>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</si>
  <si>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</si>
  <si>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</si>
  <si>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</si>
  <si>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</si>
  <si>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</si>
  <si>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</si>
  <si>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</si>
  <si>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</si>
  <si>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</si>
  <si>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</si>
  <si>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</si>
  <si>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</si>
  <si>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</si>
  <si>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</si>
  <si>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</si>
  <si>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</si>
  <si>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</si>
  <si>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</si>
  <si>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</si>
  <si>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</si>
  <si>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</si>
  <si>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</si>
  <si>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</si>
  <si>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</si>
  <si>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</si>
  <si>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</si>
  <si>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</si>
  <si>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</si>
  <si>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</si>
  <si>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</si>
  <si>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</si>
  <si>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</si>
  <si>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</si>
  <si>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</si>
  <si>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</si>
  <si>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</si>
  <si>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</si>
  <si>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</si>
  <si>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</si>
  <si>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</si>
  <si>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</si>
  <si>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</si>
  <si>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</si>
  <si>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</si>
  <si>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</si>
  <si>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</si>
  <si>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</si>
  <si>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</si>
  <si>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</si>
  <si>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</si>
  <si>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</si>
  <si>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</si>
  <si>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</si>
  <si>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</si>
  <si>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</si>
  <si>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</si>
  <si>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</si>
  <si>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</si>
  <si>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</si>
  <si>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</si>
  <si>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</si>
  <si>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</si>
  <si>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</si>
  <si>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</si>
  <si>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</si>
  <si>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</si>
  <si>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</si>
  <si>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</si>
  <si>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</si>
  <si>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</si>
  <si>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</si>
  <si>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</si>
  <si>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</si>
  <si>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</si>
  <si>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</si>
  <si>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</si>
  <si>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</si>
  <si>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</si>
  <si>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</si>
  <si>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</si>
  <si>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</si>
  <si>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</si>
  <si>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</si>
  <si>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</si>
  <si>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</si>
  <si>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</si>
  <si>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</si>
  <si>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</si>
  <si>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</si>
  <si>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</si>
  <si>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</si>
  <si>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</si>
  <si>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</si>
  <si>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</si>
  <si>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</si>
  <si>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</si>
  <si>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</si>
  <si>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</si>
  <si>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</si>
  <si>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</si>
  <si>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</si>
  <si>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</si>
  <si>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</si>
  <si>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</si>
  <si>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</si>
  <si>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</si>
  <si>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</si>
  <si>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</si>
  <si>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</si>
  <si>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</si>
  <si>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</si>
  <si>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</si>
  <si>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</si>
  <si>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</si>
  <si>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</si>
  <si>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</si>
  <si>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</si>
  <si>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</si>
  <si>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</si>
  <si>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</si>
  <si>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</si>
  <si>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</si>
  <si>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</si>
  <si>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</si>
  <si>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</si>
  <si>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</si>
  <si>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</si>
  <si>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</si>
  <si>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</si>
  <si>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</si>
  <si>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</si>
  <si>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</si>
  <si>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</si>
  <si>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</si>
  <si>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</si>
  <si>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</si>
  <si>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</si>
  <si>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</si>
  <si>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</si>
  <si>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</si>
  <si>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</si>
  <si>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</si>
  <si>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</si>
  <si>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</si>
  <si>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</si>
  <si>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</si>
  <si>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</si>
  <si>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</si>
  <si>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</si>
  <si>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</si>
  <si>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</si>
  <si>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</si>
  <si>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</si>
  <si>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</si>
  <si>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</si>
  <si>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</si>
  <si>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</si>
  <si>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</si>
  <si>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</si>
  <si>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</si>
  <si>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</si>
  <si>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</si>
  <si>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</si>
  <si>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</si>
  <si>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</si>
  <si>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</si>
  <si>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</si>
  <si>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</si>
  <si>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</si>
  <si>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</si>
  <si>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</si>
  <si>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</si>
  <si>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</si>
  <si>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</si>
  <si>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</si>
  <si>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</si>
  <si>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</si>
  <si>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</si>
  <si>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</si>
  <si>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</si>
  <si>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</si>
  <si>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</si>
  <si>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</si>
  <si>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</si>
  <si>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</si>
  <si>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</si>
  <si>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</si>
  <si>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</si>
  <si>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</si>
  <si>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</si>
  <si>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</si>
  <si>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</si>
  <si>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</si>
  <si>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</si>
  <si>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</si>
  <si>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</si>
  <si>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</si>
  <si>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</si>
  <si>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</si>
  <si>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</si>
  <si>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</si>
  <si>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</si>
  <si>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</si>
  <si>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</si>
  <si>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</si>
  <si>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</si>
  <si>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</si>
  <si>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</si>
  <si>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</si>
  <si>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</si>
  <si>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</si>
  <si>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</si>
  <si>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</si>
  <si>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</si>
  <si>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</si>
  <si>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</si>
  <si>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</si>
  <si>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</si>
  <si>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</si>
  <si>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</si>
  <si>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</si>
  <si>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</si>
  <si>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</si>
  <si>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</si>
  <si>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</si>
  <si>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</si>
  <si>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</si>
  <si>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</si>
  <si>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</si>
  <si>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</si>
  <si>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</si>
  <si>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</si>
  <si>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</si>
  <si>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</si>
  <si>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</si>
  <si>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</si>
  <si>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</si>
  <si>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</si>
  <si>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</si>
  <si>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</si>
  <si>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</si>
  <si>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</si>
  <si>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</si>
  <si>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</si>
  <si>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</si>
  <si>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</si>
  <si>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</si>
  <si>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</si>
  <si>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</si>
  <si>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</si>
  <si>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</si>
  <si>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</si>
  <si>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</si>
  <si>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</si>
  <si>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</si>
  <si>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</si>
  <si>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</si>
  <si>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</si>
  <si>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</si>
  <si>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</si>
  <si>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</si>
  <si>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</si>
  <si>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</si>
  <si>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</si>
  <si>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</si>
  <si>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</si>
  <si>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</si>
  <si>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</si>
  <si>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</si>
  <si>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</si>
  <si>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</si>
  <si>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</si>
  <si>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</si>
  <si>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</si>
  <si>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</si>
  <si>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</si>
  <si>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</si>
  <si>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</si>
  <si>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</si>
  <si>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</si>
  <si>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</si>
  <si>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</si>
  <si>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</si>
  <si>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</si>
  <si>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</si>
  <si>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</si>
  <si>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</si>
  <si>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</si>
  <si>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</si>
  <si>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</si>
  <si>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</si>
  <si>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</si>
  <si>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</si>
  <si>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</si>
  <si>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</si>
  <si>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</si>
  <si>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</si>
  <si>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</si>
  <si>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</si>
  <si>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</si>
  <si>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</si>
  <si>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</si>
  <si>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</si>
  <si>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</si>
  <si>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</si>
  <si>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</si>
  <si>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</si>
  <si>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</si>
  <si>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</si>
  <si>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</si>
  <si>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</si>
  <si>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</si>
  <si>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</si>
  <si>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</si>
  <si>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</si>
  <si>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</si>
  <si>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</si>
  <si>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</si>
  <si>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</si>
  <si>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</si>
  <si>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</si>
  <si>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</si>
  <si>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</si>
  <si>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</si>
  <si>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</si>
  <si>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</si>
  <si>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</si>
  <si>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</si>
  <si>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</si>
  <si>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</si>
  <si>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</si>
  <si>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</si>
  <si>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</si>
  <si>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</si>
  <si>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</si>
  <si>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</si>
  <si>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</si>
  <si>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</si>
  <si>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</si>
  <si>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</si>
  <si>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</si>
  <si>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</si>
  <si>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</si>
  <si>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</si>
  <si>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</si>
  <si>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</si>
  <si>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</si>
  <si>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</si>
  <si>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</si>
  <si>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</si>
  <si>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</si>
  <si>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</si>
  <si>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</si>
  <si>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</si>
  <si>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</si>
  <si>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</si>
  <si>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</si>
  <si>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</si>
  <si>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</si>
  <si>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</si>
  <si>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</si>
  <si>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</si>
  <si>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</si>
  <si>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</si>
  <si>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</si>
  <si>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</si>
  <si>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</si>
  <si>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</si>
  <si>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</si>
  <si>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</si>
  <si>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</si>
  <si>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</si>
  <si>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</si>
  <si>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</si>
  <si>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</si>
  <si>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</si>
  <si>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</si>
  <si>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</si>
  <si>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</si>
  <si>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</si>
  <si>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</si>
  <si>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</si>
  <si>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</si>
  <si>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</si>
  <si>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</si>
  <si>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</si>
  <si>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</si>
  <si>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</si>
  <si>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</si>
  <si>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</si>
  <si>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</si>
  <si>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</si>
  <si>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</si>
  <si>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</si>
  <si>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</si>
  <si>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</si>
  <si>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</si>
  <si>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</si>
  <si>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</si>
  <si>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</si>
  <si>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</si>
  <si>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</si>
  <si>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</si>
  <si>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</si>
  <si>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</si>
  <si>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</si>
  <si>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</si>
  <si>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</si>
  <si>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</si>
  <si>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</si>
  <si>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</si>
  <si>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</si>
  <si>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</si>
  <si>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</si>
  <si>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</si>
  <si>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</si>
  <si>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</si>
  <si>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</si>
  <si>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</si>
  <si>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</si>
  <si>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</si>
  <si>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</si>
  <si>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</si>
  <si>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</si>
  <si>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</si>
  <si>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</si>
  <si>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</si>
  <si>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</si>
  <si>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</si>
  <si>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</si>
  <si>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</si>
  <si>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</si>
  <si>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</si>
  <si>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</si>
  <si>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</si>
  <si>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</si>
  <si>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</si>
  <si>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</si>
  <si>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</si>
  <si>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</si>
  <si>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</si>
  <si>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</si>
  <si>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</si>
  <si>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</si>
  <si>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</si>
  <si>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</si>
  <si>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</si>
  <si>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</si>
  <si>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</si>
  <si>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</si>
  <si>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</si>
  <si>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</si>
  <si>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</si>
  <si>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</si>
  <si>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</si>
  <si>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</si>
  <si>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</si>
  <si>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</si>
  <si>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</si>
  <si>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</si>
  <si>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</si>
  <si>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</si>
  <si>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</si>
  <si>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</si>
  <si>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</si>
  <si>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</si>
  <si>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</si>
  <si>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</si>
  <si>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</si>
  <si>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</si>
  <si>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</si>
  <si>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</si>
  <si>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</si>
  <si>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</si>
  <si>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</si>
  <si>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</si>
  <si>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</si>
  <si>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</si>
  <si>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</si>
  <si>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</si>
  <si>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</si>
  <si>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</si>
  <si>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</si>
  <si>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</si>
  <si>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</si>
  <si>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</si>
  <si>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</si>
  <si>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</si>
  <si>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</si>
  <si>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</si>
  <si>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</si>
  <si>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</si>
  <si>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</si>
  <si>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</si>
  <si>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</si>
  <si>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</si>
  <si>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</si>
  <si>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</si>
  <si>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</si>
  <si>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</si>
  <si>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</si>
  <si>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</si>
  <si>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</si>
  <si>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</si>
  <si>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</si>
  <si>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</si>
  <si>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</si>
  <si>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</si>
  <si>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</si>
  <si>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</si>
  <si>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</si>
  <si>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</si>
  <si>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</si>
  <si>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</si>
  <si>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</si>
  <si>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</si>
  <si>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</si>
  <si>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</si>
  <si>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</si>
  <si>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</si>
  <si>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</si>
  <si>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</si>
  <si>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</si>
  <si>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</si>
  <si>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</si>
  <si>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</si>
  <si>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</si>
  <si>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</si>
  <si>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</si>
  <si>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</si>
  <si>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</si>
  <si>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</si>
  <si>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</si>
  <si>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</si>
  <si>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</si>
  <si>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</si>
  <si>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</si>
  <si>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</si>
  <si>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</si>
  <si>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</si>
  <si>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</si>
  <si>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</si>
  <si>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</si>
  <si>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</si>
  <si>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</si>
  <si>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</si>
  <si>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</si>
  <si>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</si>
  <si>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</si>
  <si>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</si>
  <si>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</si>
  <si>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</si>
  <si>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</si>
  <si>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</si>
  <si>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</si>
  <si>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</si>
  <si>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</si>
  <si>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</si>
  <si>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</si>
  <si>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</si>
  <si>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</si>
  <si>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</si>
  <si>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</si>
  <si>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</si>
  <si>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</si>
  <si>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</si>
  <si>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</si>
  <si>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</si>
  <si>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</si>
  <si>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</si>
  <si>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</si>
  <si>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</si>
  <si>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</si>
  <si>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</si>
  <si>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</si>
  <si>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</si>
  <si>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</si>
  <si>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</si>
  <si>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</si>
  <si>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</si>
  <si>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</si>
  <si>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</si>
  <si>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</si>
  <si>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</si>
  <si>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</si>
  <si>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</si>
  <si>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</si>
  <si>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</si>
  <si>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</si>
  <si>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</si>
  <si>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</si>
  <si>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</si>
  <si>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</si>
  <si>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</si>
  <si>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</si>
  <si>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</si>
  <si>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</si>
  <si>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</si>
  <si>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</si>
  <si>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</si>
  <si>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</si>
  <si>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</si>
  <si>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</si>
  <si>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</si>
  <si>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</si>
  <si>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</si>
  <si>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</si>
  <si>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</si>
  <si>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</si>
  <si>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</si>
  <si>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</si>
  <si>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</si>
  <si>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</si>
  <si>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</si>
  <si>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</si>
  <si>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</si>
  <si>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</si>
  <si>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</si>
  <si>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</si>
  <si>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</si>
  <si>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</si>
  <si>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</si>
  <si>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</si>
  <si>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</si>
  <si>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</si>
  <si>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</si>
  <si>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</si>
  <si>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</si>
  <si>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</si>
  <si>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</si>
  <si>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</si>
  <si>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</si>
  <si>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</si>
  <si>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</si>
  <si>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</si>
  <si>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</si>
  <si>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</si>
  <si>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</si>
  <si>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</si>
  <si>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</si>
  <si>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</si>
  <si>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</si>
  <si>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</si>
  <si>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</si>
  <si>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</si>
  <si>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</si>
  <si>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</si>
  <si>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</si>
  <si>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</si>
  <si>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</si>
  <si>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</si>
  <si>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</si>
  <si>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</si>
  <si>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</si>
  <si>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</si>
  <si>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</si>
  <si>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</si>
  <si>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</si>
  <si>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</si>
  <si>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</si>
  <si>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</si>
  <si>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</si>
  <si>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</si>
  <si>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</si>
  <si>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</si>
  <si>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</si>
  <si>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</si>
  <si>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</si>
  <si>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</si>
  <si>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</si>
  <si>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</si>
  <si>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</si>
  <si>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</si>
  <si>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</si>
  <si>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</si>
  <si>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</si>
  <si>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</si>
  <si>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</si>
  <si>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</si>
  <si>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</si>
  <si>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</si>
  <si>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</si>
  <si>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</si>
  <si>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</si>
  <si>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</si>
  <si>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</si>
  <si>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</si>
  <si>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</si>
  <si>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</si>
  <si>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</si>
  <si>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</si>
  <si>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</si>
  <si>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</si>
  <si>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</si>
  <si>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</si>
  <si>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</si>
  <si>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</si>
  <si>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</si>
  <si>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</si>
  <si>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</si>
  <si>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</si>
  <si>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</si>
  <si>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</si>
  <si>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</si>
  <si>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</si>
  <si>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</si>
  <si>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</si>
  <si>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</si>
  <si>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</si>
  <si>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</si>
  <si>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</si>
  <si>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</si>
  <si>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</si>
  <si>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</si>
  <si>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</si>
  <si>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</si>
  <si>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</si>
  <si>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</si>
  <si>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</si>
  <si>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</si>
  <si>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</si>
  <si>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</si>
  <si>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</si>
  <si>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</si>
  <si>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</si>
  <si>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</si>
  <si>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</si>
  <si>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</si>
  <si>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</si>
  <si>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</si>
  <si>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</si>
  <si>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</si>
  <si>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</si>
  <si>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</si>
  <si>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</si>
  <si>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</si>
  <si>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</si>
  <si>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</si>
  <si>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</si>
  <si>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</si>
  <si>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</si>
  <si>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</si>
  <si>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</si>
  <si>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</si>
  <si>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</si>
  <si>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</si>
  <si>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</si>
  <si>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</si>
  <si>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</si>
  <si>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</si>
  <si>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</si>
  <si>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</si>
  <si>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</si>
  <si>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</si>
  <si>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</si>
  <si>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</si>
  <si>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</si>
  <si>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</si>
  <si>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</si>
  <si>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</si>
  <si>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</si>
  <si>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</si>
  <si>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</si>
  <si>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</si>
  <si>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</si>
  <si>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</si>
  <si>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</si>
  <si>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</si>
  <si>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</si>
  <si>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</si>
  <si>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</si>
  <si>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</si>
  <si>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</si>
  <si>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</si>
  <si>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</si>
  <si>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</si>
  <si>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</si>
  <si>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</si>
  <si>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</si>
  <si>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</si>
  <si>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</si>
  <si>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</si>
  <si>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</si>
  <si>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</si>
  <si>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</si>
  <si>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</si>
  <si>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</si>
  <si>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</si>
  <si>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</si>
  <si>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</si>
  <si>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</si>
  <si>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</si>
  <si>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</si>
  <si>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</si>
  <si>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</si>
  <si>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</si>
  <si>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</si>
  <si>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</si>
  <si>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</si>
  <si>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</si>
  <si>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</si>
  <si>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</si>
  <si>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</si>
  <si>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</si>
  <si>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</si>
  <si>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</si>
  <si>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</si>
  <si>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</si>
  <si>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</si>
  <si>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</si>
  <si>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</si>
  <si>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</si>
  <si>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</si>
  <si>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</si>
  <si>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</si>
  <si>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</si>
  <si>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</si>
  <si>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</si>
  <si>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</si>
  <si>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</si>
  <si>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</si>
  <si>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</si>
  <si>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</si>
  <si>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</si>
  <si>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</si>
  <si>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</si>
  <si>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</si>
  <si>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</si>
  <si>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</si>
  <si>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</si>
  <si>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</si>
  <si>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</si>
  <si>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</si>
  <si>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</si>
  <si>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</si>
  <si>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</si>
  <si>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</si>
  <si>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</si>
  <si>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</si>
  <si>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</si>
  <si>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</si>
  <si>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</si>
  <si>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</si>
  <si>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</si>
  <si>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</si>
  <si>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</si>
  <si>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</si>
  <si>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</si>
  <si>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</si>
  <si>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</si>
  <si>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</si>
  <si>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</si>
  <si>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</si>
  <si>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</si>
  <si>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</si>
  <si>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</si>
  <si>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</si>
  <si>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</si>
  <si>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</si>
  <si>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</si>
  <si>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</si>
  <si>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</si>
  <si>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</si>
  <si>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</si>
  <si>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</si>
  <si>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</si>
  <si>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</si>
  <si>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</si>
  <si>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</si>
  <si>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</si>
  <si>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</si>
  <si>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</si>
  <si>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</si>
  <si>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</si>
  <si>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</si>
  <si>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</si>
  <si>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</si>
  <si>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</si>
  <si>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</si>
  <si>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</si>
  <si>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</si>
  <si>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</si>
  <si>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</si>
  <si>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</si>
  <si>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</si>
  <si>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</si>
  <si>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</si>
  <si>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</si>
  <si>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</si>
  <si>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</si>
  <si>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</si>
  <si>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</si>
  <si>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</si>
  <si>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</si>
  <si>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</si>
  <si>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</si>
  <si>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</si>
  <si>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</si>
  <si>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</si>
  <si>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</si>
  <si>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</si>
  <si>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</si>
  <si>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</si>
  <si>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</si>
  <si>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</si>
  <si>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</si>
  <si>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</si>
  <si>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</si>
  <si>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</si>
  <si>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</si>
  <si>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</si>
  <si>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</si>
  <si>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</si>
  <si>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</si>
  <si>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</si>
  <si>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</si>
  <si>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</si>
  <si>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</si>
  <si>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</si>
  <si>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</si>
  <si>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</si>
  <si>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</si>
  <si>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</si>
  <si>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</si>
  <si>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</si>
  <si>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</si>
  <si>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</si>
  <si>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</si>
  <si>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</si>
  <si>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</si>
  <si>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</si>
  <si>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</si>
  <si>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</si>
  <si>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</si>
  <si>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</si>
  <si>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</si>
  <si>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</si>
  <si>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</si>
  <si>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</si>
  <si>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</si>
  <si>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</si>
  <si>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</si>
  <si>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</si>
  <si>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</si>
  <si>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</si>
  <si>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</si>
  <si>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</si>
  <si>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</si>
  <si>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</si>
  <si>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</si>
  <si>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</si>
  <si>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</si>
  <si>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</si>
  <si>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</si>
  <si>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</si>
  <si>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</si>
  <si>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</si>
  <si>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</si>
  <si>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</si>
  <si>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</si>
  <si>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</si>
  <si>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</si>
  <si>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</si>
  <si>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</si>
  <si>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</si>
  <si>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</si>
  <si>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</si>
  <si>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</si>
  <si>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</si>
  <si>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</si>
  <si>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</si>
  <si>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</si>
  <si>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</si>
  <si>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</si>
  <si>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</si>
  <si>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</si>
  <si>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</si>
  <si>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</si>
  <si>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</si>
  <si>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</si>
  <si>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</si>
  <si>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</si>
  <si>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</si>
  <si>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</si>
  <si>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</si>
  <si>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</si>
  <si>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</si>
  <si>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</si>
  <si>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</si>
  <si>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</si>
  <si>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</si>
  <si>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</si>
  <si>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</si>
  <si>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</si>
  <si>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</si>
  <si>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</si>
  <si>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</si>
  <si>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</si>
  <si>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</si>
  <si>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</si>
  <si>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</si>
  <si>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</si>
  <si>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</si>
  <si>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</si>
  <si>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</si>
  <si>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</si>
  <si>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</si>
  <si>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</si>
  <si>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</si>
  <si>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</si>
  <si>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</si>
  <si>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</si>
  <si>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</si>
  <si>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</si>
  <si>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</si>
  <si>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</si>
  <si>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</si>
  <si>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</si>
  <si>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</si>
  <si>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</si>
  <si>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</si>
  <si>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</si>
  <si>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</si>
  <si>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</si>
  <si>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</si>
  <si>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</si>
  <si>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</si>
  <si>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</si>
  <si>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</si>
  <si>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</si>
  <si>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</si>
  <si>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</si>
  <si>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</si>
  <si>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</si>
  <si>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</si>
  <si>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</si>
  <si>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</si>
  <si>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</si>
  <si>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</si>
  <si>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</si>
  <si>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</si>
  <si>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</si>
  <si>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</si>
  <si>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</si>
  <si>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</si>
  <si>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</si>
  <si>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</si>
  <si>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</si>
  <si>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</si>
  <si>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</si>
  <si>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</si>
  <si>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</si>
  <si>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</si>
  <si>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</si>
  <si>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</si>
  <si>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</si>
  <si>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</si>
  <si>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</si>
  <si>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</si>
  <si>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</si>
  <si>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</si>
  <si>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</si>
  <si>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</si>
  <si>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</si>
  <si>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</si>
  <si>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</si>
  <si>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</si>
  <si>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</si>
  <si>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</si>
  <si>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</si>
  <si>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</si>
  <si>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</si>
  <si>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</si>
  <si>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</si>
  <si>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</si>
  <si>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</si>
  <si>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</si>
  <si>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</si>
  <si>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</si>
  <si>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</si>
  <si>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</si>
  <si>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</si>
  <si>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</si>
  <si>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</si>
  <si>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</si>
  <si>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</si>
  <si>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</si>
  <si>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</si>
  <si>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</si>
  <si>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</si>
  <si>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</si>
  <si>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</si>
  <si>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</si>
  <si>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</si>
  <si>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</si>
  <si>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</si>
  <si>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</si>
  <si>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</si>
  <si>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</si>
  <si>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</si>
  <si>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</si>
  <si>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</si>
  <si>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</si>
  <si>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</si>
  <si>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</si>
  <si>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</si>
  <si>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</si>
  <si>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</si>
  <si>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</si>
  <si>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</si>
  <si>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</si>
  <si>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</si>
  <si>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</si>
  <si>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</si>
  <si>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</si>
  <si>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</si>
  <si>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</si>
  <si>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</si>
  <si>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</si>
  <si>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</si>
  <si>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</si>
  <si>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</si>
  <si>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</si>
  <si>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</si>
  <si>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</si>
  <si>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</si>
  <si>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</si>
  <si>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</si>
  <si>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</si>
  <si>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</si>
  <si>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</si>
  <si>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</si>
  <si>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</si>
  <si>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</si>
  <si>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</si>
  <si>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</si>
  <si>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</si>
  <si>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</si>
  <si>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</si>
  <si>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</si>
  <si>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</si>
  <si>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</si>
  <si>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</si>
  <si>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</si>
  <si>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</si>
  <si>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</si>
  <si>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</si>
  <si>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</si>
  <si>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</si>
  <si>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</si>
  <si>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</si>
  <si>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</si>
  <si>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</si>
  <si>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</si>
  <si>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</si>
  <si>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</si>
  <si>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</si>
  <si>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</si>
  <si>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</si>
  <si>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</si>
  <si>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</si>
  <si>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</si>
  <si>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</si>
  <si>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</si>
  <si>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</si>
  <si>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</si>
  <si>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</si>
  <si>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</si>
  <si>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</si>
  <si>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</si>
  <si>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</si>
  <si>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</si>
  <si>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</si>
  <si>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</si>
  <si>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</si>
  <si>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</si>
  <si>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</si>
  <si>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</si>
  <si>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</si>
  <si>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</si>
  <si>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</si>
  <si>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</si>
  <si>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</si>
  <si>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</si>
  <si>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</si>
  <si>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</si>
  <si>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</si>
  <si>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</si>
  <si>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</si>
  <si>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</si>
  <si>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</si>
  <si>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</si>
  <si>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</si>
  <si>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</si>
  <si>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</si>
  <si>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</si>
  <si>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</si>
  <si>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</si>
  <si>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</si>
  <si>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</si>
  <si>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</si>
  <si>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</si>
  <si>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</si>
  <si>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</si>
  <si>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</si>
  <si>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</si>
  <si>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</si>
  <si>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</si>
  <si>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</si>
  <si>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</si>
  <si>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</si>
  <si>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</si>
  <si>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</si>
  <si>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</si>
  <si>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</si>
  <si>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</si>
  <si>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</si>
  <si>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</si>
  <si>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</si>
  <si>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</si>
  <si>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</si>
  <si>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</si>
  <si>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</si>
  <si>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</si>
  <si>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</si>
  <si>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</si>
  <si>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</si>
  <si>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</si>
  <si>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</si>
  <si>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</si>
  <si>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</si>
  <si>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</si>
  <si>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</si>
  <si>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</si>
  <si>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</si>
  <si>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</si>
  <si>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</si>
  <si>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</si>
  <si>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</si>
  <si>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</si>
  <si>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</si>
  <si>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</si>
  <si>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</si>
  <si>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</si>
  <si>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</si>
  <si>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</si>
  <si>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</si>
  <si>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</si>
  <si>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</si>
  <si>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</si>
  <si>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</si>
  <si>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</si>
  <si>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</si>
  <si>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</si>
  <si>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</si>
  <si>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</si>
  <si>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</si>
  <si>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</si>
  <si>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</si>
  <si>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</si>
  <si>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</si>
  <si>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</si>
  <si>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</si>
  <si>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</si>
  <si>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</si>
  <si>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</si>
  <si>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</si>
  <si>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</si>
  <si>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</si>
  <si>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</si>
  <si>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</si>
  <si>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</si>
  <si>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</si>
  <si>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</si>
  <si>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</si>
  <si>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</si>
  <si>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</si>
  <si>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</si>
  <si>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</si>
  <si>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</si>
  <si>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</si>
  <si>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</si>
  <si>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</si>
  <si>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</si>
  <si>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</si>
  <si>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</si>
  <si>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</si>
  <si>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</si>
  <si>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</si>
  <si>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</si>
  <si>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</si>
  <si>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</si>
  <si>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</si>
  <si>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</si>
  <si>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</si>
  <si>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</si>
  <si>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</si>
  <si>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</si>
  <si>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</si>
  <si>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</si>
  <si>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</si>
  <si>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</si>
  <si>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</si>
  <si>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</si>
  <si>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</si>
  <si>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</si>
  <si>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</si>
  <si>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</si>
  <si>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</si>
  <si>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</si>
  <si>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</si>
  <si>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</si>
  <si>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</si>
  <si>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</si>
  <si>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</si>
  <si>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</si>
  <si>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</si>
  <si>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</si>
  <si>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</si>
  <si>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</si>
  <si>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</si>
  <si>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</si>
  <si>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</si>
  <si>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</si>
  <si>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</si>
  <si>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</si>
  <si>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</si>
  <si>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</si>
  <si>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</si>
  <si>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</si>
  <si>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</si>
  <si>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</si>
  <si>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</si>
  <si>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</si>
  <si>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</si>
  <si>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</si>
  <si>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</si>
  <si>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</si>
  <si>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</si>
  <si>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</si>
  <si>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</si>
  <si>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</si>
  <si>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</si>
  <si>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</si>
  <si>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</si>
  <si>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</si>
  <si>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</si>
  <si>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</si>
  <si>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</si>
  <si>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</si>
  <si>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</si>
  <si>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</si>
  <si>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</si>
  <si>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</si>
  <si>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</si>
  <si>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</si>
  <si>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</si>
  <si>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</si>
  <si>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</si>
  <si>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</si>
  <si>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</si>
  <si>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</si>
  <si>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</si>
  <si>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</si>
  <si>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</si>
  <si>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</si>
  <si>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</si>
  <si>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</si>
  <si>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</si>
  <si>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</si>
  <si>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</si>
  <si>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</si>
  <si>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</si>
  <si>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</si>
  <si>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</si>
  <si>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</si>
  <si>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</si>
  <si>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</si>
  <si>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</si>
  <si>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</si>
  <si>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</si>
  <si>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</si>
  <si>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</si>
  <si>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</si>
  <si>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</si>
  <si>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</si>
  <si>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</si>
  <si>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</si>
  <si>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</si>
  <si>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</si>
  <si>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</si>
  <si>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</si>
  <si>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</si>
  <si>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</si>
  <si>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</si>
  <si>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</si>
  <si>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</si>
  <si>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</si>
  <si>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</si>
  <si>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</si>
  <si>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</si>
  <si>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</si>
  <si>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</si>
  <si>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</si>
  <si>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</si>
  <si>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</si>
  <si>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</si>
  <si>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</si>
  <si>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</si>
  <si>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</si>
  <si>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</si>
  <si>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</si>
  <si>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</si>
  <si>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</si>
  <si>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</si>
  <si>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</si>
  <si>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</si>
  <si>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</si>
  <si>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</si>
  <si>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</si>
  <si>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</si>
  <si>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</si>
  <si>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</si>
  <si>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</si>
  <si>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</si>
  <si>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</si>
  <si>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</si>
  <si>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</si>
  <si>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</si>
  <si>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</si>
  <si>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</si>
  <si>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</si>
  <si>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</si>
  <si>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</si>
  <si>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</si>
  <si>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</si>
  <si>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</si>
  <si>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</si>
  <si>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</si>
  <si>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</si>
  <si>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</si>
  <si>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</si>
  <si>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</si>
  <si>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</si>
  <si>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</si>
  <si>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</si>
  <si>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</si>
  <si>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</si>
  <si>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</si>
  <si>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</si>
  <si>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</si>
  <si>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</si>
  <si>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</si>
  <si>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</si>
  <si>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</si>
  <si>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</si>
  <si>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</si>
  <si>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</si>
  <si>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</si>
  <si>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</si>
  <si>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</si>
  <si>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</si>
  <si>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</si>
  <si>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</si>
  <si>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</si>
  <si>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</si>
  <si>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</si>
  <si>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</si>
  <si>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</si>
  <si>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</si>
  <si>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</si>
  <si>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</si>
  <si>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</si>
  <si>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</si>
  <si>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</si>
  <si>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</si>
  <si>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</si>
  <si>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</si>
  <si>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</si>
  <si>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</si>
  <si>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</si>
  <si>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</si>
  <si>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</si>
  <si>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</si>
  <si>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</si>
  <si>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</si>
  <si>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</si>
  <si>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</si>
  <si>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</si>
  <si>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</si>
  <si>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</si>
  <si>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</si>
  <si>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</si>
  <si>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</si>
  <si>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</si>
  <si>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</si>
  <si>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</si>
  <si>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</si>
  <si>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</si>
  <si>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</si>
  <si>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</si>
  <si>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</si>
  <si>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</si>
  <si>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</si>
  <si>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</si>
  <si>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</si>
  <si>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</si>
  <si>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</si>
  <si>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</si>
  <si>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</si>
  <si>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</si>
  <si>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</si>
  <si>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</si>
  <si>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</si>
  <si>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</si>
  <si>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</si>
  <si>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</si>
  <si>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</si>
  <si>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</si>
  <si>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</si>
  <si>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</si>
  <si>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</si>
  <si>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</si>
  <si>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</si>
  <si>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</si>
  <si>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</si>
  <si>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</si>
  <si>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</si>
  <si>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</si>
  <si>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</si>
  <si>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</si>
  <si>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</si>
  <si>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</si>
  <si>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</si>
  <si>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</si>
  <si>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</si>
  <si>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</si>
  <si>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</si>
  <si>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</si>
  <si>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</si>
  <si>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</si>
  <si>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</si>
  <si>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</si>
  <si>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</si>
  <si>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</si>
  <si>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</si>
  <si>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</si>
  <si>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</si>
  <si>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</si>
  <si>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</si>
  <si>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</si>
  <si>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</si>
  <si>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</si>
  <si>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</si>
  <si>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</si>
  <si>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</si>
  <si>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</si>
  <si>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</si>
  <si>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</si>
  <si>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</si>
  <si>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</si>
  <si>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</si>
  <si>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</si>
  <si>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</si>
  <si>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</si>
  <si>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</si>
  <si>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</si>
  <si>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</si>
  <si>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</si>
  <si>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</si>
  <si>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</si>
  <si>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</si>
  <si>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</si>
  <si>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</si>
  <si>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</si>
  <si>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</si>
  <si>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</si>
  <si>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</si>
  <si>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</si>
  <si>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</si>
  <si>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</si>
  <si>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</si>
  <si>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</si>
  <si>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</si>
  <si>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</si>
  <si>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</si>
  <si>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</si>
  <si>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</si>
  <si>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</si>
  <si>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</si>
  <si>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</si>
  <si>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</si>
  <si>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</si>
  <si>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</si>
  <si>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</si>
  <si>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</si>
  <si>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</si>
  <si>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</si>
  <si>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</si>
  <si>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</si>
  <si>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</si>
  <si>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</si>
  <si>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</si>
  <si>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</si>
  <si>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</si>
  <si>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</si>
  <si>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</si>
  <si>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</si>
  <si>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</si>
  <si>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</si>
  <si>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</si>
  <si>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</si>
  <si>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</si>
  <si>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</si>
  <si>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</si>
  <si>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</si>
  <si>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</si>
  <si>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</si>
  <si>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</si>
  <si>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</si>
  <si>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</si>
  <si>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</si>
  <si>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</si>
  <si>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</si>
  <si>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</si>
  <si>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</si>
  <si>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</si>
  <si>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</si>
  <si>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</si>
  <si>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</si>
  <si>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</si>
  <si>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</si>
  <si>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</si>
  <si>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</si>
  <si>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</si>
  <si>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</si>
  <si>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</si>
  <si>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</si>
  <si>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</si>
  <si>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</si>
  <si>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</si>
  <si>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</si>
  <si>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</si>
  <si>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</si>
  <si>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</si>
  <si>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</si>
  <si>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</si>
  <si>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</si>
  <si>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</si>
  <si>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</si>
  <si>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</si>
  <si>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</si>
  <si>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</si>
  <si>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</si>
  <si>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</si>
  <si>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</si>
  <si>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</si>
  <si>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</si>
  <si>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</si>
  <si>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</si>
  <si>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</si>
  <si>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</si>
  <si>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</si>
  <si>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</si>
  <si>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</si>
  <si>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</si>
  <si>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</si>
  <si>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</si>
  <si>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</si>
  <si>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</si>
  <si>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</si>
  <si>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</si>
  <si>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</si>
  <si>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</si>
  <si>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</si>
  <si>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</si>
  <si>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</si>
  <si>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</si>
  <si>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</si>
  <si>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</si>
  <si>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</si>
  <si>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</si>
  <si>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</si>
  <si>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</si>
  <si>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</si>
  <si>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</si>
  <si>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</si>
  <si>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</si>
  <si>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</si>
  <si>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</si>
  <si>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</si>
  <si>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</si>
  <si>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</si>
  <si>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</si>
  <si>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</si>
  <si>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</si>
  <si>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</si>
  <si>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</si>
  <si>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</si>
  <si>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</si>
  <si>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</si>
  <si>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</si>
  <si>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</si>
  <si>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</si>
  <si>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</si>
  <si>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</si>
  <si>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</si>
  <si>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</si>
  <si>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</si>
  <si>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</si>
  <si>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</si>
  <si>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</si>
  <si>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</si>
  <si>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</si>
  <si>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</si>
  <si>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</si>
  <si>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</si>
  <si>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</si>
  <si>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</si>
  <si>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</si>
  <si>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</si>
  <si>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</si>
  <si>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</si>
  <si>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</si>
  <si>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</si>
  <si>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</si>
  <si>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</si>
  <si>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</si>
  <si>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</si>
  <si>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</si>
  <si>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</si>
  <si>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</si>
  <si>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</si>
  <si>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</si>
  <si>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</si>
  <si>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</si>
  <si>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</si>
  <si>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</si>
  <si>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</si>
  <si>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</si>
  <si>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</si>
  <si>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</si>
  <si>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</si>
  <si>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</si>
  <si>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</si>
  <si>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</si>
  <si>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</si>
  <si>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</si>
  <si>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</si>
  <si>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</si>
  <si>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</si>
  <si>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</si>
  <si>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</si>
  <si>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</si>
  <si>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</si>
  <si>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</si>
  <si>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</si>
  <si>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</si>
  <si>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</si>
  <si>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</si>
  <si>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</si>
  <si>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</si>
  <si>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</si>
  <si>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</si>
  <si>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</si>
  <si>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</si>
  <si>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</si>
  <si>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</si>
  <si>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</si>
  <si>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</si>
  <si>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</si>
  <si>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</si>
  <si>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</si>
  <si>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</si>
  <si>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</si>
  <si>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</si>
  <si>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</si>
  <si>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</si>
  <si>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</si>
  <si>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</si>
  <si>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</si>
  <si>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</si>
  <si>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</si>
  <si>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</si>
  <si>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</si>
  <si>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</si>
  <si>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</si>
  <si>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</si>
  <si>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</si>
  <si>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</si>
  <si>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</si>
  <si>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</si>
  <si>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</si>
  <si>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</si>
  <si>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</si>
  <si>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</si>
  <si>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</si>
  <si>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</si>
  <si>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</si>
  <si>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</si>
  <si>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</si>
  <si>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</si>
  <si>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</si>
  <si>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</si>
  <si>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</si>
  <si>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</si>
  <si>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</si>
  <si>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</si>
  <si>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</si>
  <si>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</si>
  <si>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</si>
  <si>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</si>
  <si>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</si>
  <si>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</si>
  <si>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</si>
  <si>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</si>
  <si>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</si>
  <si>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</si>
  <si>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</si>
  <si>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</si>
  <si>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</si>
  <si>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</si>
  <si>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</si>
  <si>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</si>
  <si>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</si>
  <si>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</si>
  <si>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</si>
  <si>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</si>
  <si>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</si>
  <si>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</si>
  <si>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</si>
  <si>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</si>
  <si>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</si>
  <si>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</si>
  <si>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</si>
  <si>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</si>
  <si>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</si>
  <si>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</si>
  <si>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</si>
  <si>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</si>
  <si>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</si>
  <si>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</si>
  <si>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</si>
  <si>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</si>
  <si>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</si>
  <si>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</si>
  <si>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</si>
  <si>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</si>
  <si>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</si>
  <si>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</si>
  <si>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</si>
  <si>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</si>
  <si>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</si>
  <si>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</si>
  <si>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</si>
  <si>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</si>
  <si>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</si>
  <si>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</si>
  <si>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</si>
  <si>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</si>
  <si>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</si>
  <si>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</si>
  <si>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</si>
  <si>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</si>
  <si>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</si>
  <si>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</si>
  <si>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</si>
  <si>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</si>
  <si>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</si>
  <si>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</si>
  <si>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</si>
  <si>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</si>
  <si>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</si>
  <si>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</si>
  <si>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</si>
  <si>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</si>
  <si>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</si>
  <si>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</si>
  <si>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</si>
  <si>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</si>
  <si>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</si>
  <si>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</si>
  <si>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</si>
  <si>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</si>
  <si>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</si>
  <si>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</si>
  <si>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</si>
  <si>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</si>
  <si>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</si>
  <si>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</si>
  <si>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</si>
  <si>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</si>
  <si>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</si>
  <si>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</si>
  <si>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</si>
  <si>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</si>
  <si>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</si>
  <si>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</si>
  <si>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</si>
  <si>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</si>
  <si>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</si>
  <si>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</si>
  <si>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</si>
  <si>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</si>
  <si>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</si>
  <si>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</si>
  <si>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</si>
  <si>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</si>
  <si>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</si>
  <si>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</si>
  <si>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</si>
  <si>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</si>
  <si>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</si>
  <si>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</si>
  <si>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</si>
  <si>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</si>
  <si>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</si>
  <si>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</si>
  <si>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</si>
  <si>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</si>
  <si>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</si>
  <si>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</si>
  <si>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</si>
  <si>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</si>
  <si>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A3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</si>
  <si>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</si>
  <si>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</si>
  <si>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</si>
  <si>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</si>
  <si>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</si>
  <si>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</si>
  <si>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</si>
  <si>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</si>
  <si>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</si>
  <si>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</si>
  <si>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</si>
  <si>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</si>
  <si>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</si>
  <si>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</si>
  <si>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</si>
  <si>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</si>
  <si>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</si>
  <si>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</si>
  <si>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</si>
  <si>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</si>
  <si>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</si>
  <si>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</si>
  <si>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</si>
  <si>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</si>
  <si>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</si>
  <si>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</si>
  <si>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</si>
  <si>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</si>
  <si>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</si>
  <si>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</si>
  <si>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</si>
  <si>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</si>
  <si>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</si>
  <si>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</si>
  <si>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</si>
  <si>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</si>
  <si>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</si>
  <si>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</si>
  <si>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</si>
  <si>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</si>
  <si>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</si>
  <si>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</si>
  <si>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</si>
  <si>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</si>
  <si>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</si>
  <si>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</si>
  <si>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</si>
  <si>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</si>
  <si>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</si>
  <si>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</si>
  <si>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</si>
  <si>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</si>
  <si>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</si>
  <si>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</si>
  <si>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</si>
  <si>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</si>
  <si>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</si>
  <si>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Autoconsumo Energia Elétrica</t>
  </si>
  <si>
    <t>Consumo Elétrica em Utilidades Públicas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</si>
  <si>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</si>
  <si>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</si>
  <si>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</si>
  <si>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</si>
  <si>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</si>
  <si>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</si>
  <si>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</si>
  <si>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</si>
  <si>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</si>
  <si>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</si>
  <si>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</si>
  <si>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</si>
  <si>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</si>
  <si>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</si>
  <si>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</si>
  <si>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</si>
  <si>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</si>
  <si>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</si>
  <si>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</si>
  <si>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</si>
  <si>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</si>
  <si>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Projeto:</t>
  </si>
  <si>
    <t>Introdução</t>
  </si>
  <si>
    <t>Situação Atual e Objetivos/Metas</t>
  </si>
  <si>
    <t>Rotas Tecnologicas dos Subarranjos</t>
  </si>
  <si>
    <t xml:space="preserve">Premissas de Mercado e Canais de Valorização </t>
  </si>
  <si>
    <t>Avaliação de Cenários x Arranjos x Rotas Tecnologicas</t>
  </si>
  <si>
    <t>Arranjos e Subarranjos de Municípios</t>
  </si>
  <si>
    <t>Conclusões e Recomendações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</si>
  <si>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</si>
  <si>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</si>
  <si>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</si>
  <si>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</si>
  <si>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</si>
  <si>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</si>
  <si>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</si>
  <si>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</si>
  <si>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</si>
  <si>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</si>
  <si>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</si>
  <si>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</si>
  <si>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</si>
  <si>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</si>
  <si>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</si>
  <si>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</si>
  <si>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</si>
  <si>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</si>
  <si>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</si>
  <si>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frmStepFive</t>
  </si>
  <si>
    <t>FFASDSADAS</t>
  </si>
  <si>
    <t>Biometano</t>
  </si>
  <si>
    <t>Energia Elétrica</t>
  </si>
  <si>
    <t>A6</t>
  </si>
  <si>
    <t>A6SA1</t>
  </si>
  <si>
    <t>Sumário</t>
  </si>
  <si>
    <t>A1SA1</t>
  </si>
  <si>
    <t>A5</t>
  </si>
  <si>
    <t>Cálculo da Distância</t>
  </si>
  <si>
    <t>CalculateDistance</t>
  </si>
  <si>
    <t>Boolean</t>
  </si>
  <si>
    <t>Biguaçu'</t>
  </si>
  <si>
    <t>São José'</t>
  </si>
  <si>
    <t>[['Alfredo Wagner', 'Anitápolis', 'Florianópolis', 'São José', 'Palhoça', 'Biguaçu', 'Antônio Carlos', 'São Pedro de Alcântara', 'Santo Amaro da Imperatriz', 'Águas Mornas'], ['Angelina', 'Rancho Queimado', 'Garopaba', 'Paulo Lopes', 'Governador Celso Ramos', 'Leoberto Leal', 'São Bonifácio', 'São João Batista', 'Nova Trento', 'Canelinha', 'Major Gercino', 'Tijucas']]</t>
  </si>
  <si>
    <t>['Alfredo Wagner', 'Anitápolis', 'Florianópolis', 'São José', 'Palhoça', 'Biguaçu', 'Antônio Carlos', 'São Pedro de Alcântara', 'Santo Amaro da Imperatriz', 'Águas Mornas']</t>
  </si>
  <si>
    <t>['Angelina', 'Rancho Queimado', 'Garopaba', 'Paulo Lopes', 'Governador Celso Ramos', 'Leoberto Leal', 'São Bonifácio', 'São João Batista', 'Nova Trento', 'Canelinha', 'Major Gercino', 'Tijucas']</t>
  </si>
  <si>
    <t>Tijucas'</t>
  </si>
  <si>
    <t>[['Alfredo Wagner', 'Florianópolis', 'São José', 'Palhoça', 'Biguaçu', 'Antônio Carlos', 'São Pedro de Alcântara', 'Santo Amaro da Imperatriz', 'Águas Mornas', 'São Bonifácio'], ['Angelina', 'Rancho Queimado', 'Anitápolis', 'Garopaba', 'Paulo Lopes', 'Governador Celso Ramos', 'Leoberto Leal', 'São João Batista', 'Nova Trento', 'Canelinha', 'Major Gercino', 'Tijucas']]</t>
  </si>
  <si>
    <t>['Alfredo Wagner', 'Florianópolis', 'São José', 'Palhoça', 'Biguaçu', 'Antônio Carlos', 'São Pedro de Alcântara', 'Santo Amaro da Imperatriz', 'Águas Mornas', 'São Bonifácio']</t>
  </si>
  <si>
    <t>['Angelina', 'Rancho Queimado', 'Anitápolis', 'Garopaba', 'Paulo Lopes', 'Governador Celso Ramos', 'Leoberto Leal', 'São João Batista', 'Nova Trento', 'Canelinha', 'Major Gercino', 'Tijucas']</t>
  </si>
  <si>
    <t>[['Alfredo Wagner', 'Florianópolis', 'São José', 'Palhoça', 'Biguaçu', 'Antônio Carlos', 'São Pedro de Alcântara', 'Leoberto Leal', 'Santo Amaro da Imperatriz', 'Águas Mornas'], ['Angelina', 'Rancho Queimado', 'Anitápolis', 'Garopaba', 'Paulo Lopes', 'Governador Celso Ramos', 'São Bonifácio', 'São João Batista', 'Nova Trento', 'Canelinha', 'Major Gercino', 'Tijucas']]</t>
  </si>
  <si>
    <t>['Alfredo Wagner', 'Florianópolis', 'São José', 'Palhoça', 'Biguaçu', 'Antônio Carlos', 'São Pedro de Alcântara', 'Leoberto Leal', 'Santo Amaro da Imperatriz', 'Águas Mornas']</t>
  </si>
  <si>
    <t>['Angelina', 'Rancho Queimado', 'Anitápolis', 'Garopaba', 'Paulo Lopes', 'Governador Celso Ramos', 'São Bonifácio', 'São João Batista', 'Nova Trento', 'Canelinha', 'Major Gercino', 'Tijucas']</t>
  </si>
  <si>
    <t>[['Alfredo Wagner', 'Garopaba', 'Paulo Lopes', 'Governador Celso Ramos', 'Leoberto Leal', 'São João Batista', 'Nova Trento', 'Canelinha', 'Major Gercino', 'Tijucas'], ['Angelina', 'Rancho Queimado', 'Anitápolis', 'Florianópolis', 'São José', 'Palhoça', 'Biguaçu', 'Antônio Carlos', 'São Pedro de Alcântara', 'Santo Amaro da Imperatriz', 'Águas Mornas', 'São Bonifácio']]</t>
  </si>
  <si>
    <t>['Alfredo Wagner', 'Garopaba', 'Paulo Lopes', 'Governador Celso Ramos', 'Leoberto Leal', 'São João Batista', 'Nova Trento', 'Canelinha', 'Major Gercino', 'Tijucas']</t>
  </si>
  <si>
    <t>['Angelina', 'Rancho Queimado', 'Anitápolis', 'Florianópolis', 'São José', 'Palhoça', 'Biguaçu', 'Antônio Carlos', 'São Pedro de Alcântara', 'Santo Amaro da Imperatriz', 'Águas Mornas', 'São Bonifácio']</t>
  </si>
  <si>
    <t>[['Alfredo Wagner', 'Garopaba', 'Paulo Lopes', 'Governador Celso Ramos', 'São Bonifácio', 'São João Batista', 'Nova Trento', 'Canelinha', 'Major Gercino', 'Tijucas'], ['Angelina', 'Rancho Queimado', 'Anitápolis', 'Florianópolis', 'São José', 'Palhoça', 'Biguaçu', 'Antônio Carlos', 'São Pedro de Alcântara', 'Leoberto Leal', 'Santo Amaro da Imperatriz', 'Águas Mornas']]</t>
  </si>
  <si>
    <t>['Alfredo Wagner', 'Garopaba', 'Paulo Lopes', 'Governador Celso Ramos', 'São Bonifácio', 'São João Batista', 'Nova Trento', 'Canelinha', 'Major Gercino', 'Tijucas']</t>
  </si>
  <si>
    <t>['Angelina', 'Rancho Queimado', 'Anitápolis', 'Florianópolis', 'São José', 'Palhoça', 'Biguaçu', 'Antônio Carlos', 'São Pedro de Alcântara', 'Leoberto Leal', 'Santo Amaro da Imperatriz', 'Águas Mornas']</t>
  </si>
  <si>
    <t>[['Alfredo Wagner', 'Anitápolis', 'Garopaba', 'Paulo Lopes', 'Governador Celso Ramos', 'São João Batista', 'Nova Trento', 'Canelinha', 'Major Gercino', 'Tijucas'], ['Angelina', 'Rancho Queimado', 'Florianópolis', 'São José', 'Palhoça', 'Biguaçu', 'Antônio Carlos', 'São Pedro de Alcântara', 'Leoberto Leal', 'Santo Amaro da Imperatriz', 'Águas Mornas', 'São Bonifácio']]</t>
  </si>
  <si>
    <t>['Alfredo Wagner', 'Anitápolis', 'Garopaba', 'Paulo Lopes', 'Governador Celso Ramos', 'São João Batista', 'Nova Trento', 'Canelinha', 'Major Gercino', 'Tijucas']</t>
  </si>
  <si>
    <t>['Angelina', 'Rancho Queimado', 'Florianópolis', 'São José', 'Palhoça', 'Biguaçu', 'Antônio Carlos', 'São Pedro de Alcântara', 'Leoberto Leal', 'Santo Amaro da Imperatriz', 'Águas Mornas', 'São Bonifácio']</t>
  </si>
  <si>
    <t>[['Alfredo Wagner', 'Garopaba', 'Paulo Lopes', 'Governador Celso Ramos', 'Leoberto Leal', 'São Bonifácio', 'São João Batista', 'Nova Trento', 'Canelinha', 'Major Gercino', 'Tijucas'], ['Angelina', 'Rancho Queimado', 'Anitápolis', 'Florianópolis', 'São José', 'Palhoça', 'Biguaçu', 'Antônio Carlos', 'São Pedro de Alcântara', 'Santo Amaro da Imperatriz', 'Águas Mornas']]</t>
  </si>
  <si>
    <t>['Alfredo Wagner', 'Garopaba', 'Paulo Lopes', 'Governador Celso Ramos', 'Leoberto Leal', 'São Bonifácio', 'São João Batista', 'Nova Trento', 'Canelinha', 'Major Gercino', 'Tijucas']</t>
  </si>
  <si>
    <t>['Angelina', 'Rancho Queimado', 'Anitápolis', 'Florianópolis', 'São José', 'Palhoça', 'Biguaçu', 'Antônio Carlos', 'São Pedro de Alcântara', 'Santo Amaro da Imperatriz', 'Águas Mornas']</t>
  </si>
  <si>
    <t>[['Alfredo Wagner', 'Florianópolis', 'São José', 'Palhoça', 'Biguaçu', 'Antônio Carlos', 'São Pedro de Alcântara', 'Santo Amaro da Imperatriz', 'Águas Mornas'], ['Angelina', 'Rancho Queimado', 'Anitápolis', 'Garopaba', 'Paulo Lopes', 'Governador Celso Ramos', 'Leoberto Leal', 'São Bonifácio', 'São João Batista', 'Nova Trento', 'Canelinha', 'Major Gercino', 'Tijucas']]</t>
  </si>
  <si>
    <t>['Alfredo Wagner', 'Florianópolis', 'São José', 'Palhoça', 'Biguaçu', 'Antônio Carlos', 'São Pedro de Alcântara', 'Santo Amaro da Imperatriz', 'Águas Mornas']</t>
  </si>
  <si>
    <t>['Angelina', 'Rancho Queimado', 'Anitápolis', 'Garopaba', 'Paulo Lopes', 'Governador Celso Ramos', 'Leoberto Leal', 'São Bonifácio', 'São João Batista', 'Nova Trento', 'Canelinha', 'Major Gercino', 'Tijucas']</t>
  </si>
  <si>
    <t>[['Alfredo Wagner', 'Anitápolis', 'Garopaba', 'Paulo Lopes', 'Governador Celso Ramos', 'Leoberto Leal', 'São João Batista', 'Nova Trento', 'Canelinha', 'Major Gercino', 'Tijucas'], ['Angelina', 'Rancho Queimado', 'Florianópolis', 'São José', 'Palhoça', 'Biguaçu', 'Antônio Carlos', 'São Pedro de Alcântara', 'Santo Amaro da Imperatriz', 'Águas Mornas', 'São Bonifácio']]</t>
  </si>
  <si>
    <t>['Alfredo Wagner', 'Anitápolis', 'Garopaba', 'Paulo Lopes', 'Governador Celso Ramos', 'Leoberto Leal', 'São João Batista', 'Nova Trento', 'Canelinha', 'Major Gercino', 'Tijucas']</t>
  </si>
  <si>
    <t>['Angelina', 'Rancho Queimado', 'Florianópolis', 'São José', 'Palhoça', 'Biguaçu', 'Antônio Carlos', 'São Pedro de Alcântara', 'Santo Amaro da Imperatriz', 'Águas Mornas', 'São Bonifácio']</t>
  </si>
  <si>
    <t>A67SA2</t>
  </si>
  <si>
    <t>A68</t>
  </si>
  <si>
    <t>A68SA1</t>
  </si>
  <si>
    <t>A68SA2</t>
  </si>
  <si>
    <t>A69</t>
  </si>
  <si>
    <t>A69SA1</t>
  </si>
  <si>
    <t>A69SA2</t>
  </si>
  <si>
    <t>A70</t>
  </si>
  <si>
    <t>A70SA1</t>
  </si>
  <si>
    <t>A70SA2</t>
  </si>
  <si>
    <t>A71</t>
  </si>
  <si>
    <t>A71SA1</t>
  </si>
  <si>
    <t>A71SA2</t>
  </si>
  <si>
    <t>A72</t>
  </si>
  <si>
    <t>A72SA1</t>
  </si>
  <si>
    <t>A72SA2</t>
  </si>
  <si>
    <t>A73</t>
  </si>
  <si>
    <t>A73SA1</t>
  </si>
  <si>
    <t>A73SA2</t>
  </si>
  <si>
    <t>A74</t>
  </si>
  <si>
    <t>A74SA1</t>
  </si>
  <si>
    <t>A74SA2</t>
  </si>
  <si>
    <t>A75</t>
  </si>
  <si>
    <t>[['Alfredo Wagner', 'Anitápolis', 'Garopaba', 'Paulo Lopes', 'Governador Celso Ramos', 'São Bonifácio', 'São João Batista', 'Nova Trento', 'Canelinha', 'Major Gercino', 'Tijucas'], ['Angelina', 'Rancho Queimado', 'Florianópolis', 'São José', 'Palhoça', 'Biguaçu', 'Antônio Carlos', 'São Pedro de Alcântara', 'Leoberto Leal', 'Santo Amaro da Imperatriz', 'Águas Mornas']]</t>
  </si>
  <si>
    <t>A75SA1</t>
  </si>
  <si>
    <t>['Alfredo Wagner', 'Anitápolis', 'Garopaba', 'Paulo Lopes', 'Governador Celso Ramos', 'São Bonifácio', 'São João Batista', 'Nova Trento', 'Canelinha', 'Major Gercino', 'Tijucas']</t>
  </si>
  <si>
    <t>A75SA2</t>
  </si>
  <si>
    <t>['Angelina', 'Rancho Queimado', 'Florianópolis', 'São José', 'Palhoça', 'Biguaçu', 'Antônio Carlos', 'São Pedro de Alcântara', 'Leoberto Leal', 'Santo Amaro da Imperatriz', 'Águas Mornas']</t>
  </si>
  <si>
    <t>A76</t>
  </si>
  <si>
    <t>A76SA1</t>
  </si>
  <si>
    <t>A76SA2</t>
  </si>
  <si>
    <t>A77</t>
  </si>
  <si>
    <t>[['Alfredo Wagner', 'Angelina', 'Rancho Queimado', 'Anitápolis', 'Garopaba', 'Paulo Lopes', 'Leoberto Leal', 'São Bonifácio', 'São João Batista', 'Nova Trento', 'Canelinha', 'Major Gercino', 'Tijucas'], ['Florianópolis', 'São José', 'Palhoça', 'Biguaçu', 'Antônio Carlos', 'São Pedro de Alcântara', 'Governador Celso Ramos', 'Santo Amaro da Imperatriz', 'Águas Mornas']]</t>
  </si>
  <si>
    <t>A77SA1</t>
  </si>
  <si>
    <t>['Alfredo Wagner', 'Angelina', 'Rancho Queimado', 'Anitápolis', 'Garopaba', 'Paulo Lopes', 'Leoberto Leal', 'São Bonifácio', 'São João Batista', 'Nova Trento', 'Canelinha', 'Major Gercino', 'Tijucas']</t>
  </si>
  <si>
    <t>A77SA2</t>
  </si>
  <si>
    <t>['Florianópolis', 'São José', 'Palhoça', 'Biguaçu', 'Antônio Carlos', 'São Pedro de Alcântara', 'Governador Celso Ramos', 'Santo Amaro da Imperatriz', 'Águas Mornas']</t>
  </si>
  <si>
    <t>A78</t>
  </si>
  <si>
    <t>A78SA1</t>
  </si>
  <si>
    <t>A78SA2</t>
  </si>
  <si>
    <t>A79</t>
  </si>
  <si>
    <t>A79SA1</t>
  </si>
  <si>
    <t>A79SA2</t>
  </si>
  <si>
    <t>A80</t>
  </si>
  <si>
    <t>A80SA1</t>
  </si>
  <si>
    <t>A80SA2</t>
  </si>
  <si>
    <t>A81</t>
  </si>
  <si>
    <t>A81SA1</t>
  </si>
  <si>
    <t>A81SA2</t>
  </si>
  <si>
    <t>A82</t>
  </si>
  <si>
    <t>A82SA1</t>
  </si>
  <si>
    <t>A82SA2</t>
  </si>
  <si>
    <t>A83</t>
  </si>
  <si>
    <t>A83SA1</t>
  </si>
  <si>
    <t>A83SA2</t>
  </si>
  <si>
    <t>A84</t>
  </si>
  <si>
    <t>A84SA1</t>
  </si>
  <si>
    <t>A84SA2</t>
  </si>
  <si>
    <t>A85</t>
  </si>
  <si>
    <t>A85SA1</t>
  </si>
  <si>
    <t>A85SA2</t>
  </si>
  <si>
    <t>A86</t>
  </si>
  <si>
    <t>A86SA1</t>
  </si>
  <si>
    <t>A86SA2</t>
  </si>
  <si>
    <t>A87</t>
  </si>
  <si>
    <t>A87SA1</t>
  </si>
  <si>
    <t>A87SA2</t>
  </si>
  <si>
    <t>A88</t>
  </si>
  <si>
    <t>A88SA1</t>
  </si>
  <si>
    <t>A88SA2</t>
  </si>
  <si>
    <t>A89</t>
  </si>
  <si>
    <t>A89SA1</t>
  </si>
  <si>
    <t>A89SA2</t>
  </si>
  <si>
    <t>A90</t>
  </si>
  <si>
    <t>A90SA1</t>
  </si>
  <si>
    <t>A90SA2</t>
  </si>
  <si>
    <t>A91</t>
  </si>
  <si>
    <t>A91SA1</t>
  </si>
  <si>
    <t>A91SA2</t>
  </si>
  <si>
    <t>A92</t>
  </si>
  <si>
    <t>A92SA1</t>
  </si>
  <si>
    <t>A92SA2</t>
  </si>
  <si>
    <t>A93</t>
  </si>
  <si>
    <t>[['Alfredo Wagner', 'Angelina', 'Rancho Queimado', 'Anitápolis', 'Garopaba', 'Paulo Lopes', 'São Bonifácio', 'São João Batista', 'Nova Trento', 'Canelinha', 'Major Gercino', 'Tijucas'], ['Florianópolis', 'São José', 'Palhoça', 'Biguaçu', 'Antônio Carlos', 'São Pedro de Alcântara', 'Governador Celso Ramos', 'Leoberto Leal', 'Santo Amaro da Imperatriz', 'Águas Mornas']]</t>
  </si>
  <si>
    <t>A93SA1</t>
  </si>
  <si>
    <t>['Alfredo Wagner', 'Angelina', 'Rancho Queimado', 'Anitápolis', 'Garopaba', 'Paulo Lopes', 'São Bonifácio', 'São João Batista', 'Nova Trento', 'Canelinha', 'Major Gercino', 'Tijucas']</t>
  </si>
  <si>
    <t>A93SA2</t>
  </si>
  <si>
    <t>['Florianópolis', 'São José', 'Palhoça', 'Biguaçu', 'Antônio Carlos', 'São Pedro de Alcântara', 'Governador Celso Ramos', 'Leoberto Leal', 'Santo Amaro da Imperatriz', 'Águas Mornas']</t>
  </si>
  <si>
    <t>A94</t>
  </si>
  <si>
    <t>A94SA1</t>
  </si>
  <si>
    <t>A94SA2</t>
  </si>
  <si>
    <t>A95</t>
  </si>
  <si>
    <t>A95SA1</t>
  </si>
  <si>
    <t>A95SA2</t>
  </si>
  <si>
    <t>A96</t>
  </si>
  <si>
    <t>[['Alfredo Wagner', 'Angelina', 'Rancho Queimado', 'Garopaba', 'Paulo Lopes', 'Governador Celso Ramos', 'São João Batista', 'Nova Trento', 'Canelinha', 'Major Gercino', 'Tijucas'], ['Anitápolis', 'Florianópolis', 'São José', 'Palhoça', 'Biguaçu', 'Antônio Carlos', 'São Pedro de Alcântara', 'Leoberto Leal', 'Santo Amaro da Imperatriz', 'Águas Mornas', 'São Bonifácio']]</t>
  </si>
  <si>
    <t>A96SA1</t>
  </si>
  <si>
    <t>['Alfredo Wagner', 'Angelina', 'Rancho Queimado', 'Garopaba', 'Paulo Lopes', 'Governador Celso Ramos', 'São João Batista', 'Nova Trento', 'Canelinha', 'Major Gercino', 'Tijucas']</t>
  </si>
  <si>
    <t>A96SA2</t>
  </si>
  <si>
    <t>['Anitápolis', 'Florianópolis', 'São José', 'Palhoça', 'Biguaçu', 'Antônio Carlos', 'São Pedro de Alcântara', 'Leoberto Leal', 'Santo Amaro da Imperatriz', 'Águas Mornas', 'São Bonifácio']</t>
  </si>
  <si>
    <t>A97</t>
  </si>
  <si>
    <t>A97SA1</t>
  </si>
  <si>
    <t>A97SA2</t>
  </si>
  <si>
    <t>A98</t>
  </si>
  <si>
    <t>A98SA1</t>
  </si>
  <si>
    <t>A98SA2</t>
  </si>
  <si>
    <t>A99</t>
  </si>
  <si>
    <t>[['Alfredo Wagner', 'Angelina', 'Rancho Queimado', 'Anitápolis', 'Governador Celso Ramos', 'Leoberto Leal', 'Santo Amaro da Imperatriz', 'Águas Mornas', 'São Bonifácio', 'São João Batista', 'Nova Trento', 'Canelinha', 'Major Gercino', 'Tijucas'], ['Florianópolis', 'São José', 'Palhoça', 'Biguaçu', 'Antônio Carlos', 'São Pedro de Alcântara', 'Garopaba', 'Paulo Lopes']]</t>
  </si>
  <si>
    <t>A99SA1</t>
  </si>
  <si>
    <t>['Alfredo Wagner', 'Angelina', 'Rancho Queimado', 'Anitápolis', 'Governador Celso Ramos', 'Leoberto Leal', 'Santo Amaro da Imperatriz', 'Águas Mornas', 'São Bonifácio', 'São João Batista', 'Nova Trento', 'Canelinha', 'Major Gercino', 'Tijucas']</t>
  </si>
  <si>
    <t>A99SA2</t>
  </si>
  <si>
    <t>['Florianópolis', 'São José', 'Palhoça', 'Biguaçu', 'Antônio Carlos', 'São Pedro de Alcântara', 'Garopaba', 'Paulo Lopes']</t>
  </si>
  <si>
    <t>A100</t>
  </si>
  <si>
    <t>A100SA1</t>
  </si>
  <si>
    <t>A100SA2</t>
  </si>
  <si>
    <t>A101</t>
  </si>
  <si>
    <t>A101SA1</t>
  </si>
  <si>
    <t>A101SA2</t>
  </si>
  <si>
    <t>M1A5</t>
  </si>
  <si>
    <t>M2A5</t>
  </si>
  <si>
    <t>M3A5</t>
  </si>
  <si>
    <t>Custo Inbound</t>
  </si>
  <si>
    <t>[['Alfredo Wagner', 'Angelina', 'Rancho Queimado', 'Anitápolis', 'Garopaba', 'Paulo Lopes', 'Governador Celso Ramos', 'São João Batista', 'Nova Trento', 'Canelinha', 'Major Gercino', 'Tijucas'], ['Florianópolis', 'São José', 'Palhoça', 'Biguaçu', 'Antônio Carlos', 'São Pedro de Alcântara', 'Leoberto Leal', 'Santo Amaro da Imperatriz', 'Águas Mornas', 'São Bonifácio']]</t>
  </si>
  <si>
    <t>['Florianópolis', 'São José', 'Palhoça', 'Biguaçu', 'Antônio Carlos', 'São Pedro de Alcântara', 'Leoberto Leal', 'Santo Amaro da Imperatriz', 'Águas Mornas', 'São Bonifácio']</t>
  </si>
  <si>
    <t>[['Alfredo Wagner', 'Angelina', 'Rancho Queimado', 'Anitápolis', 'Florianópolis', 'São José', 'Palhoça', 'Biguaçu', 'Antônio Carlos', 'São Pedro de Alcântara', 'Governador Celso Ramos'], ['Garopaba', 'Paulo Lopes', 'Leoberto Leal', 'Santo Amaro da Imperatriz', 'Águas Mornas', 'São Bonifácio', 'São João Batista', 'Nova Trento', 'Canelinha', 'Major Gercino', 'Tijucas']]</t>
  </si>
  <si>
    <t>['Alfredo Wagner', 'Angelina', 'Rancho Queimado', 'Anitápolis', 'Florianópolis', 'São José', 'Palhoça', 'Biguaçu', 'Antônio Carlos', 'São Pedro de Alcântara', 'Governador Celso Ramos']</t>
  </si>
  <si>
    <t>['Garopaba', 'Paulo Lopes', 'Leoberto Leal', 'Santo Amaro da Imperatriz', 'Águas Mornas', 'São Bonifácio', 'São João Batista', 'Nova Trento', 'Canelinha', 'Major Gercino', 'Tijucas']</t>
  </si>
  <si>
    <t>[['Alfredo Wagner', 'Angelina', 'Rancho Queimado', 'Florianópolis', 'São José', 'Palhoça', 'Biguaçu', 'Antônio Carlos', 'São Pedro de Alcântara', 'Governador Celso Ramos', 'São Bonifácio'], ['Anitápolis', 'Garopaba', 'Paulo Lopes', 'Leoberto Leal', 'Santo Amaro da Imperatriz', 'Águas Mornas', 'São João Batista', 'Nova Trento', 'Canelinha', 'Major Gercino', 'Tijucas']]</t>
  </si>
  <si>
    <t>['Alfredo Wagner', 'Angelina', 'Rancho Queimado', 'Florianópolis', 'São José', 'Palhoça', 'Biguaçu', 'Antônio Carlos', 'São Pedro de Alcântara', 'Governador Celso Ramos', 'São Bonifácio']</t>
  </si>
  <si>
    <t>['Anitápolis', 'Garopaba', 'Paulo Lopes', 'Leoberto Leal', 'Santo Amaro da Imperatriz', 'Águas Mornas', 'São João Batista', 'Nova Trento', 'Canelinha', 'Major Gercino', 'Tijucas']</t>
  </si>
  <si>
    <t>[['Alfredo Wagner', 'Anitápolis', 'Florianópolis', 'São José', 'Palhoça', 'Biguaçu', 'Antônio Carlos', 'São Pedro de Alcântara', 'Governador Celso Ramos', 'Leoberto Leal', 'São Bonifácio'], ['Angelina', 'Rancho Queimado', 'Garopaba', 'Paulo Lopes', 'Santo Amaro da Imperatriz', 'Águas Mornas', 'São João Batista', 'Nova Trento', 'Canelinha', 'Major Gercino', 'Tijucas']]</t>
  </si>
  <si>
    <t>['Alfredo Wagner', 'Anitápolis', 'Florianópolis', 'São José', 'Palhoça', 'Biguaçu', 'Antônio Carlos', 'São Pedro de Alcântara', 'Governador Celso Ramos', 'Leoberto Leal', 'São Bonifácio']</t>
  </si>
  <si>
    <t>['Angelina', 'Rancho Queimado', 'Garopaba', 'Paulo Lopes', 'Santo Amaro da Imperatriz', 'Águas Mornas', 'São João Batista', 'Nova Trento', 'Canelinha', 'Major Gercino', 'Tijucas']</t>
  </si>
  <si>
    <t>[['Alfredo Wagner', 'Angelina', 'Rancho Queimado', 'Garopaba', 'Paulo Lopes', 'Governador Celso Ramos', 'Leoberto Leal', 'São João Batista', 'Nova Trento', 'Canelinha', 'Major Gercino', 'Tijucas'], ['Anitápolis', 'Florianópolis', 'São José', 'Palhoça', 'Biguaçu', 'Antônio Carlos', 'São Pedro de Alcântara', 'Santo Amaro da Imperatriz', 'Águas Mornas', 'São Bonifácio']]</t>
  </si>
  <si>
    <t>['Alfredo Wagner', 'Angelina', 'Rancho Queimado', 'Garopaba', 'Paulo Lopes', 'Governador Celso Ramos', 'Leoberto Leal', 'São João Batista', 'Nova Trento', 'Canelinha', 'Major Gercino', 'Tijucas']</t>
  </si>
  <si>
    <t>['Anitápolis', 'Florianópolis', 'São José', 'Palhoça', 'Biguaçu', 'Antônio Carlos', 'São Pedro de Alcântara', 'Santo Amaro da Imperatriz', 'Águas Mornas', 'São Bonifácio']</t>
  </si>
  <si>
    <t>[['Alfredo Wagner', 'Angelina', 'Rancho Queimado', 'Anitápolis', 'Florianópolis', 'São José', 'Palhoça', 'Biguaçu', 'Antônio Carlos', 'São Pedro de Alcântara', 'Governador Celso Ramos', 'Leoberto Leal'], ['Garopaba', 'Paulo Lopes', 'Santo Amaro da Imperatriz', 'Águas Mornas', 'São Bonifácio', 'São João Batista', 'Nova Trento', 'Canelinha', 'Major Gercino', 'Tijucas']]</t>
  </si>
  <si>
    <t>['Alfredo Wagner', 'Angelina', 'Rancho Queimado', 'Anitápolis', 'Florianópolis', 'São José', 'Palhoça', 'Biguaçu', 'Antônio Carlos', 'São Pedro de Alcântara', 'Governador Celso Ramos', 'Leoberto Leal']</t>
  </si>
  <si>
    <t>['Garopaba', 'Paulo Lopes', 'Santo Amaro da Imperatriz', 'Águas Mornas', 'São Bonifácio', 'São João Batista', 'Nova Trento', 'Canelinha', 'Major Gercino', 'Tijucas']</t>
  </si>
  <si>
    <t>[['Alfredo Wagner', 'Angelina', 'Rancho Queimado', 'Anitápolis', 'Governador Celso Ramos', 'Santo Amaro da Imperatriz', 'Águas Mornas', 'São Bonifácio', 'São João Batista', 'Nova Trento', 'Canelinha', 'Major Gercino', 'Tijucas'], ['Florianópolis', 'São José', 'Palhoça', 'Biguaçu', 'Antônio Carlos', 'São Pedro de Alcântara', 'Garopaba', 'Paulo Lopes', 'Leoberto Leal']]</t>
  </si>
  <si>
    <t>['Alfredo Wagner', 'Angelina', 'Rancho Queimado', 'Anitápolis', 'Governador Celso Ramos', 'Santo Amaro da Imperatriz', 'Águas Mornas', 'São Bonifácio', 'São João Batista', 'Nova Trento', 'Canelinha', 'Major Gercino', 'Tijucas']</t>
  </si>
  <si>
    <t>['Florianópolis', 'São José', 'Palhoça', 'Biguaçu', 'Antônio Carlos', 'São Pedro de Alcântara', 'Garopaba', 'Paulo Lopes', 'Leoberto Leal']</t>
  </si>
  <si>
    <t>[['Alfredo Wagner', 'Angelina', 'Rancho Queimado', 'Florianópolis', 'São José', 'Palhoça', 'Biguaçu', 'Antônio Carlos', 'São Pedro de Alcântara', 'Governador Celso Ramos', 'Leoberto Leal', 'São Bonifácio'], ['Anitápolis', 'Garopaba', 'Paulo Lopes', 'Santo Amaro da Imperatriz', 'Águas Mornas', 'São João Batista', 'Nova Trento', 'Canelinha', 'Major Gercino', 'Tijucas']]</t>
  </si>
  <si>
    <t>['Alfredo Wagner', 'Angelina', 'Rancho Queimado', 'Florianópolis', 'São José', 'Palhoça', 'Biguaçu', 'Antônio Carlos', 'São Pedro de Alcântara', 'Governador Celso Ramos', 'Leoberto Leal', 'São Bonifácio']</t>
  </si>
  <si>
    <t>['Anitápolis', 'Garopaba', 'Paulo Lopes', 'Santo Amaro da Imperatriz', 'Águas Mornas', 'São João Batista', 'Nova Trento', 'Canelinha', 'Major Gercino', 'Tijucas']</t>
  </si>
  <si>
    <t>[['Alfredo Wagner', 'Angelina', 'Rancho Queimado', 'Governador Celso Ramos', 'Leoberto Leal', 'Santo Amaro da Imperatriz', 'Águas Mornas', 'São Bonifácio', 'São João Batista', 'Nova Trento', 'Canelinha', 'Major Gercino', 'Tijucas'], ['Anitápolis', 'Florianópolis', 'São José', 'Palhoça', 'Biguaçu', 'Antônio Carlos', 'São Pedro de Alcântara', 'Garopaba', 'Paulo Lopes']]</t>
  </si>
  <si>
    <t>['Alfredo Wagner', 'Angelina', 'Rancho Queimado', 'Governador Celso Ramos', 'Leoberto Leal', 'Santo Amaro da Imperatriz', 'Águas Mornas', 'São Bonifácio', 'São João Batista', 'Nova Trento', 'Canelinha', 'Major Gercino', 'Tijucas']</t>
  </si>
  <si>
    <t>['Anitápolis', 'Florianópolis', 'São José', 'Palhoça', 'Biguaçu', 'Antônio Carlos', 'São Pedro de Alcântara', 'Garopaba', 'Paulo Lopes']</t>
  </si>
  <si>
    <t>[['Alfredo Wagner', 'Angelina', 'Rancho Queimado', 'Anitápolis', 'Florianópolis', 'São José', 'Palhoça', 'Biguaçu', 'Antônio Carlos', 'São Pedro de Alcântara', 'Governador Celso Ramos', 'São Bonifácio'], ['Garopaba', 'Paulo Lopes', 'Leoberto Leal', 'Santo Amaro da Imperatriz', 'Águas Mornas', 'São João Batista', 'Nova Trento', 'Canelinha', 'Major Gercino', 'Tijucas']]</t>
  </si>
  <si>
    <t>['Alfredo Wagner', 'Angelina', 'Rancho Queimado', 'Anitápolis', 'Florianópolis', 'São José', 'Palhoça', 'Biguaçu', 'Antônio Carlos', 'São Pedro de Alcântara', 'Governador Celso Ramos', 'São Bonifácio']</t>
  </si>
  <si>
    <t>['Garopaba', 'Paulo Lopes', 'Leoberto Leal', 'Santo Amaro da Imperatriz', 'Águas Mornas', 'São João Batista', 'Nova Trento', 'Canelinha', 'Major Gercino', 'Tijucas']</t>
  </si>
  <si>
    <t>[['Alfredo Wagner', 'Angelina', 'Rancho Queimado', 'Anitápolis', 'Governador Celso Ramos', 'Leoberto Leal', 'Santo Amaro da Imperatriz', 'Águas Mornas', 'São João Batista', 'Nova Trento', 'Canelinha', 'Major Gercino', 'Tijucas'], ['Florianópolis', 'São José', 'Palhoça', 'Biguaçu', 'Antônio Carlos', 'São Pedro de Alcântara', 'Garopaba', 'Paulo Lopes', 'São Bonifácio']]</t>
  </si>
  <si>
    <t>['Alfredo Wagner', 'Angelina', 'Rancho Queimado', 'Anitápolis', 'Governador Celso Ramos', 'Leoberto Leal', 'Santo Amaro da Imperatriz', 'Águas Mornas', 'São João Batista', 'Nova Trento', 'Canelinha', 'Major Gercino', 'Tijucas']</t>
  </si>
  <si>
    <t>['Florianópolis', 'São José', 'Palhoça', 'Biguaçu', 'Antônio Carlos', 'São Pedro de Alcântara', 'Garopaba', 'Paulo Lopes', 'São Bonifácio']</t>
  </si>
  <si>
    <t>[['Alfredo Wagner', 'Angelina', 'Rancho Queimado', 'Anitápolis', 'Florianópolis', 'São José', 'Palhoça', 'Biguaçu', 'Antônio Carlos', 'São Pedro de Alcântara', 'Governador Celso Ramos', 'Leoberto Leal', 'São Bonifácio'], ['Garopaba', 'Paulo Lopes', 'Santo Amaro da Imperatriz', 'Águas Mornas', 'São João Batista', 'Nova Trento', 'Canelinha', 'Major Gercino', 'Tijucas']]</t>
  </si>
  <si>
    <t>['Alfredo Wagner', 'Angelina', 'Rancho Queimado', 'Anitápolis', 'Florianópolis', 'São José', 'Palhoça', 'Biguaçu', 'Antônio Carlos', 'São Pedro de Alcântara', 'Governador Celso Ramos', 'Leoberto Leal', 'São Bonifácio']</t>
  </si>
  <si>
    <t>['Garopaba', 'Paulo Lopes', 'Santo Amaro da Imperatriz', 'Águas Mornas', 'São João Batista', 'Nova Trento', 'Canelinha', 'Major Gercino', 'Tijucas']</t>
  </si>
  <si>
    <t>[['Alfredo Wagner', 'Anitápolis', 'Governador Celso Ramos', 'Leoberto Leal', 'Santo Amaro da Imperatriz', 'Águas Mornas', 'São Bonifácio', 'São João Batista', 'Nova Trento', 'Canelinha', 'Major Gercino', 'Tijucas'], ['Angelina', 'Rancho Queimado', 'Florianópolis', 'São José', 'Palhoça', 'Biguaçu', 'Antônio Carlos', 'São Pedro de Alcântara', 'Garopaba', 'Paulo Lopes']]</t>
  </si>
  <si>
    <t>['Alfredo Wagner', 'Anitápolis', 'Governador Celso Ramos', 'Leoberto Leal', 'Santo Amaro da Imperatriz', 'Águas Mornas', 'São Bonifácio', 'São João Batista', 'Nova Trento', 'Canelinha', 'Major Gercino', 'Tijucas']</t>
  </si>
  <si>
    <t>['Angelina', 'Rancho Queimado', 'Florianópolis', 'São José', 'Palhoça', 'Biguaçu', 'Antônio Carlos', 'São Pedro de Alcântara', 'Garopaba', 'Paulo Lopes']</t>
  </si>
  <si>
    <t>Santo Amaro da Imperatriz'</t>
  </si>
  <si>
    <t>[['Alfredo Wagner', 'Angelina', 'Rancho Queimado', 'Garopaba', 'Paulo Lopes', 'Governador Celso Ramos', 'Leoberto Leal', 'Santo Amaro da Imperatriz', 'Águas Mornas', 'São Bonifácio', 'São João Batista', 'Nova Trento', 'Canelinha', 'Major Gercino'], ['Anitápolis', 'Florianópolis', 'São José', 'Palhoça', 'Biguaçu', 'Antônio Carlos', 'São Pedro de Alcântara', 'Tijucas']]</t>
  </si>
  <si>
    <t>['Alfredo Wagner', 'Angelina', 'Rancho Queimado', 'Garopaba', 'Paulo Lopes', 'Governador Celso Ramos', 'Leoberto Leal', 'Santo Amaro da Imperatriz', 'Águas Mornas', 'São Bonifácio', 'São João Batista', 'Nova Trento', 'Canelinha', 'Major Gercino']</t>
  </si>
  <si>
    <t>['Anitápolis', 'Florianópolis', 'São José', 'Palhoça', 'Biguaçu', 'Antônio Carlos', 'São Pedro de Alcântara', 'Tijucas']</t>
  </si>
  <si>
    <t>[['Alfredo Wagner', 'Angelina', 'Rancho Queimado', 'Anitápolis', 'Garopaba', 'Paulo Lopes', 'Governador Celso Ramos', 'Leoberto Leal', 'Santo Amaro da Imperatriz', 'Águas Mornas', 'São João Batista', 'Nova Trento', 'Canelinha', 'Major Gercino'], ['Florianópolis', 'São José', 'Palhoça', 'Biguaçu', 'Antônio Carlos', 'São Pedro de Alcântara', 'São Bonifácio', 'Tijucas']]</t>
  </si>
  <si>
    <t>['Alfredo Wagner', 'Angelina', 'Rancho Queimado', 'Anitápolis', 'Garopaba', 'Paulo Lopes', 'Governador Celso Ramos', 'Leoberto Leal', 'Santo Amaro da Imperatriz', 'Águas Mornas', 'São João Batista', 'Nova Trento', 'Canelinha', 'Major Gercino']</t>
  </si>
  <si>
    <t>['Florianópolis', 'São José', 'Palhoça', 'Biguaçu', 'Antônio Carlos', 'São Pedro de Alcântara', 'São Bonifácio', 'Tijucas']</t>
  </si>
  <si>
    <t>[['Alfredo Wagner', 'Anitápolis', 'Garopaba', 'Paulo Lopes', 'Governador Celso Ramos', 'Leoberto Leal', 'Santo Amaro da Imperatriz', 'Águas Mornas', 'São Bonifácio', 'São João Batista', 'Nova Trento', 'Canelinha', 'Major Gercino'], ['Angelina', 'Rancho Queimado', 'Florianópolis', 'São José', 'Palhoça', 'Biguaçu', 'Antônio Carlos', 'São Pedro de Alcântara', 'Tijucas']]</t>
  </si>
  <si>
    <t>['Alfredo Wagner', 'Anitápolis', 'Garopaba', 'Paulo Lopes', 'Governador Celso Ramos', 'Leoberto Leal', 'Santo Amaro da Imperatriz', 'Águas Mornas', 'São Bonifácio', 'São João Batista', 'Nova Trento', 'Canelinha', 'Major Gercino']</t>
  </si>
  <si>
    <t>['Angelina', 'Rancho Queimado', 'Florianópolis', 'São José', 'Palhoça', 'Biguaçu', 'Antônio Carlos', 'São Pedro de Alcântara', 'Tijucas']</t>
  </si>
  <si>
    <t>[['Alfredo Wagner', 'Angelina', 'Rancho Queimado', 'Garopaba', 'Paulo Lopes', 'Governador Celso Ramos', 'Santo Amaro da Imperatriz', 'Águas Mornas', 'São Bonifácio', 'São João Batista', 'Nova Trento', 'Canelinha', 'Major Gercino'], ['Anitápolis', 'Florianópolis', 'São José', 'Palhoça', 'Biguaçu', 'Antônio Carlos', 'São Pedro de Alcântara', 'Leoberto Leal', 'Tijucas']]</t>
  </si>
  <si>
    <t>['Alfredo Wagner', 'Angelina', 'Rancho Queimado', 'Garopaba', 'Paulo Lopes', 'Governador Celso Ramos', 'Santo Amaro da Imperatriz', 'Águas Mornas', 'São Bonifácio', 'São João Batista', 'Nova Trento', 'Canelinha', 'Major Gercino']</t>
  </si>
  <si>
    <t>['Anitápolis', 'Florianópolis', 'São José', 'Palhoça', 'Biguaçu', 'Antônio Carlos', 'São Pedro de Alcântara', 'Leoberto Leal', 'Tijucas']</t>
  </si>
  <si>
    <t>[['Alfredo Wagner', 'Angelina', 'Rancho Queimado', 'Anitápolis', 'Garopaba', 'Paulo Lopes', 'Governador Celso Ramos', 'Santo Amaro da Imperatriz', 'Águas Mornas', 'São João Batista', 'Nova Trento', 'Canelinha', 'Major Gercino'], ['Florianópolis', 'São José', 'Palhoça', 'Biguaçu', 'Antônio Carlos', 'São Pedro de Alcântara', 'Leoberto Leal', 'São Bonifácio', 'Tijucas']]</t>
  </si>
  <si>
    <t>['Alfredo Wagner', 'Angelina', 'Rancho Queimado', 'Anitápolis', 'Garopaba', 'Paulo Lopes', 'Governador Celso Ramos', 'Santo Amaro da Imperatriz', 'Águas Mornas', 'São João Batista', 'Nova Trento', 'Canelinha', 'Major Gercino']</t>
  </si>
  <si>
    <t>['Florianópolis', 'São José', 'Palhoça', 'Biguaçu', 'Antônio Carlos', 'São Pedro de Alcântara', 'Leoberto Leal', 'São Bonifácio', 'Tijucas']</t>
  </si>
  <si>
    <t>[['Alfredo Wagner', 'Angelina', 'Rancho Queimado', 'Garopaba', 'Paulo Lopes', 'Governador Celso Ramos', 'Leoberto Leal', 'Santo Amaro da Imperatriz', 'Águas Mornas', 'São João Batista', 'Nova Trento', 'Canelinha', 'Major Gercino'], ['Anitápolis', 'Florianópolis', 'São José', 'Palhoça', 'Biguaçu', 'Antônio Carlos', 'São Pedro de Alcântara', 'São Bonifácio', 'Tijucas']]</t>
  </si>
  <si>
    <t>['Alfredo Wagner', 'Angelina', 'Rancho Queimado', 'Garopaba', 'Paulo Lopes', 'Governador Celso Ramos', 'Leoberto Leal', 'Santo Amaro da Imperatriz', 'Águas Mornas', 'São João Batista', 'Nova Trento', 'Canelinha', 'Major Gercino']</t>
  </si>
  <si>
    <t>['Anitápolis', 'Florianópolis', 'São José', 'Palhoça', 'Biguaçu', 'Antônio Carlos', 'São Pedro de Alcântara', 'São Bonifácio', 'Tijucas']</t>
  </si>
  <si>
    <t>[['Alfredo Wagner', 'Anitápolis', 'Garopaba', 'Paulo Lopes', 'Governador Celso Ramos', 'Santo Amaro da Imperatriz', 'Águas Mornas', 'São Bonifácio', 'São João Batista', 'Nova Trento', 'Canelinha', 'Major Gercino'], ['Angelina', 'Rancho Queimado', 'Florianópolis', 'São José', 'Palhoça', 'Biguaçu', 'Antônio Carlos', 'São Pedro de Alcântara', 'Leoberto Leal', 'Tijucas']]</t>
  </si>
  <si>
    <t>['Alfredo Wagner', 'Anitápolis', 'Garopaba', 'Paulo Lopes', 'Governador Celso Ramos', 'Santo Amaro da Imperatriz', 'Águas Mornas', 'São Bonifácio', 'São João Batista', 'Nova Trento', 'Canelinha', 'Major Gercino']</t>
  </si>
  <si>
    <t>['Angelina', 'Rancho Queimado', 'Florianópolis', 'São José', 'Palhoça', 'Biguaçu', 'Antônio Carlos', 'São Pedro de Alcântara', 'Leoberto Leal', 'Tijucas']</t>
  </si>
  <si>
    <t>[['Alfredo Wagner', 'Florianópolis', 'São José', 'Palhoça', 'Biguaçu', 'Antônio Carlos', 'São Pedro de Alcântara', 'Tijucas'], ['Angelina', 'Rancho Queimado', 'Anitápolis', 'Garopaba', 'Paulo Lopes', 'Governador Celso Ramos', 'Leoberto Leal', 'Santo Amaro da Imperatriz', 'Águas Mornas', 'São Bonifácio', 'São João Batista', 'Nova Trento', 'Canelinha', 'Major Gercino']]</t>
  </si>
  <si>
    <t>['Alfredo Wagner', 'Florianópolis', 'São José', 'Palhoça', 'Biguaçu', 'Antônio Carlos', 'São Pedro de Alcântara', 'Tijucas']</t>
  </si>
  <si>
    <t>['Angelina', 'Rancho Queimado', 'Anitápolis', 'Garopaba', 'Paulo Lopes', 'Governador Celso Ramos', 'Leoberto Leal', 'Santo Amaro da Imperatriz', 'Águas Mornas', 'São Bonifácio', 'São João Batista', 'Nova Trento', 'Canelinha', 'Major Gercino']</t>
  </si>
  <si>
    <t>Canelinha'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</si>
  <si>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20/02/2023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3.1.2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</si>
</sst>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"/>
    <numFmt numFmtId="166" formatCode="_(* #,##0.00_);_(* \(#,##0.00\);_(* &quot;-&quot;??_);_(@_)"/>
    <numFmt numFmtId="167" formatCode="0_ ;[Red]\-0\ 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Open Sans"/>
    </font>
    <font>
      <b/>
      <sz val="16"/>
      <color theme="1"/>
      <name val="Open Sans"/>
    </font>
    <font>
      <b/>
      <sz val="11"/>
      <color theme="1"/>
      <name val="Open Sans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49B3B6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140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0" fontId="0" fillId="7" borderId="0" xfId="0" applyFill="1"/>
    <xf numFmtId="165" fontId="6" fillId="0" borderId="0" xfId="3" applyNumberFormat="1" applyFont="1" applyFill="1" applyBorder="1" applyAlignment="1">
      <alignment horizontal="center" vertical="center"/>
    </xf>
    <xf numFmtId="0" fontId="0" fillId="8" borderId="0" xfId="0" applyFill="1"/>
    <xf numFmtId="0" fontId="24" fillId="7" borderId="0" xfId="0" applyFont="1" applyFill="1"/>
    <xf numFmtId="0" fontId="24" fillId="8" borderId="0" xfId="0" applyFont="1" applyFill="1"/>
    <xf numFmtId="0" fontId="26" fillId="8" borderId="0" xfId="0" applyFont="1" applyFill="1"/>
    <xf numFmtId="0" fontId="26" fillId="7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3" fontId="0" fillId="0" borderId="3" xfId="0" applyNumberFormat="1" applyBorder="1" applyAlignment="1">
      <alignment horizontal="center"/>
    </xf>
    <xf numFmtId="0" fontId="10" fillId="9" borderId="0" xfId="0" applyFont="1" applyFill="1" applyAlignment="1">
      <alignment horizontal="center"/>
    </xf>
    <xf numFmtId="0" fontId="10" fillId="9" borderId="0" xfId="0" applyFont="1" applyFill="1"/>
    <xf numFmtId="0" fontId="10" fillId="10" borderId="0" xfId="0" applyFont="1" applyFill="1" applyAlignment="1">
      <alignment horizontal="center"/>
    </xf>
    <xf numFmtId="0" fontId="10" fillId="10" borderId="0" xfId="0" applyFont="1" applyFill="1"/>
    <xf numFmtId="0" fontId="6" fillId="10" borderId="0" xfId="0" applyFont="1" applyFill="1" applyAlignment="1">
      <alignment horizontal="center"/>
    </xf>
    <xf numFmtId="0" fontId="6" fillId="10" borderId="0" xfId="0" applyFont="1" applyFill="1"/>
    <xf numFmtId="0" fontId="0" fillId="0" borderId="0" xfId="0" applyAlignment="1">
      <alignment horizontal="left"/>
    </xf>
    <xf numFmtId="0" fontId="30" fillId="0" borderId="0" xfId="0" applyFont="1" applyAlignment="1">
      <alignment horizontal="center" wrapText="1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8" fillId="8" borderId="0" xfId="0" applyFont="1" applyFill="1" applyAlignment="1">
      <alignment vertical="center"/>
    </xf>
    <xf numFmtId="0" fontId="26" fillId="0" borderId="0" xfId="0" applyFont="1"/>
    <xf numFmtId="0" fontId="5" fillId="7" borderId="8" xfId="0" applyFont="1" applyFill="1" applyBorder="1"/>
    <xf numFmtId="0" fontId="4" fillId="7" borderId="8" xfId="0" applyFont="1" applyFill="1" applyBorder="1"/>
    <xf numFmtId="0" fontId="35" fillId="7" borderId="8" xfId="0" applyFont="1" applyFill="1" applyBorder="1"/>
    <xf numFmtId="0" fontId="6" fillId="5" borderId="0" xfId="0" applyFont="1" applyFill="1" applyAlignment="1">
      <alignment horizontal="center"/>
    </xf>
    <xf numFmtId="9" fontId="6" fillId="5" borderId="0" xfId="3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9" fontId="6" fillId="6" borderId="0" xfId="3" applyFont="1" applyFill="1" applyBorder="1" applyAlignment="1">
      <alignment horizontal="center"/>
    </xf>
    <xf numFmtId="0" fontId="19" fillId="7" borderId="0" xfId="0" applyFont="1" applyFill="1"/>
    <xf numFmtId="0" fontId="36" fillId="7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9" fontId="6" fillId="10" borderId="0" xfId="3" applyFont="1" applyFill="1" applyBorder="1" applyAlignment="1">
      <alignment horizontal="center"/>
    </xf>
    <xf numFmtId="9" fontId="10" fillId="9" borderId="0" xfId="3" applyFont="1" applyFill="1" applyBorder="1" applyAlignment="1">
      <alignment horizontal="center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2" fontId="5" fillId="7" borderId="8" xfId="0" applyNumberFormat="1" applyFont="1" applyFill="1" applyBorder="1"/>
    <xf numFmtId="0" fontId="5" fillId="7" borderId="8" xfId="0" applyFont="1" applyFill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3" xfId="3" applyNumberFormat="1" applyFont="1" applyBorder="1" applyAlignment="1">
      <alignment horizontal="center"/>
    </xf>
    <xf numFmtId="0" fontId="5" fillId="7" borderId="13" xfId="0" applyFont="1" applyFill="1" applyBorder="1" applyAlignment="1">
      <alignment vertical="top" wrapText="1"/>
    </xf>
    <xf numFmtId="0" fontId="5" fillId="7" borderId="0" xfId="0" applyFont="1" applyFill="1" applyAlignment="1">
      <alignment vertical="top" wrapText="1"/>
    </xf>
    <xf numFmtId="0" fontId="5" fillId="7" borderId="14" xfId="0" applyFont="1" applyFill="1" applyBorder="1" applyAlignment="1">
      <alignment vertical="top" wrapText="1"/>
    </xf>
    <xf numFmtId="0" fontId="5" fillId="7" borderId="9" xfId="0" applyFont="1" applyFill="1" applyBorder="1" applyAlignment="1">
      <alignment vertical="top" wrapText="1"/>
    </xf>
    <xf numFmtId="0" fontId="5" fillId="7" borderId="16" xfId="0" applyFont="1" applyFill="1" applyBorder="1" applyAlignment="1">
      <alignment vertical="top" wrapText="1"/>
    </xf>
    <xf numFmtId="0" fontId="5" fillId="0" borderId="10" xfId="0" applyFont="1" applyBorder="1"/>
    <xf numFmtId="0" fontId="5" fillId="7" borderId="12" xfId="0" applyFont="1" applyFill="1" applyBorder="1" applyAlignment="1">
      <alignment vertical="top" wrapText="1"/>
    </xf>
    <xf numFmtId="0" fontId="5" fillId="0" borderId="8" xfId="0" applyFont="1" applyBorder="1"/>
    <xf numFmtId="0" fontId="4" fillId="7" borderId="0" xfId="0" applyFont="1" applyFill="1" applyAlignment="1">
      <alignment horizontal="center" vertical="center"/>
    </xf>
    <xf numFmtId="0" fontId="27" fillId="7" borderId="0" xfId="2" applyFont="1" applyFill="1" applyAlignment="1">
      <alignment horizontal="center"/>
    </xf>
    <xf numFmtId="0" fontId="25" fillId="8" borderId="0" xfId="0" applyFont="1" applyFill="1" applyAlignment="1">
      <alignment horizontal="left"/>
    </xf>
    <xf numFmtId="0" fontId="26" fillId="8" borderId="0" xfId="0" applyFont="1" applyFill="1" applyAlignment="1">
      <alignment horizontal="left" vertical="center"/>
    </xf>
    <xf numFmtId="0" fontId="28" fillId="8" borderId="0" xfId="0" applyFont="1" applyFill="1" applyAlignment="1">
      <alignment horizontal="right" vertical="center"/>
    </xf>
    <xf numFmtId="0" fontId="27" fillId="8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34" fillId="8" borderId="0" xfId="0" applyFont="1" applyFill="1" applyAlignment="1">
      <alignment horizontal="left"/>
    </xf>
    <xf numFmtId="0" fontId="28" fillId="8" borderId="9" xfId="0" applyFont="1" applyFill="1" applyBorder="1" applyAlignment="1">
      <alignment horizontal="right" vertical="center"/>
    </xf>
    <xf numFmtId="0" fontId="5" fillId="7" borderId="10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5" fillId="7" borderId="12" xfId="0" applyFont="1" applyFill="1" applyBorder="1" applyAlignment="1">
      <alignment horizontal="left" vertical="top" wrapText="1"/>
    </xf>
    <xf numFmtId="0" fontId="5" fillId="7" borderId="13" xfId="0" applyFont="1" applyFill="1" applyBorder="1" applyAlignment="1">
      <alignment horizontal="left" vertical="top" wrapText="1"/>
    </xf>
    <xf numFmtId="0" fontId="5" fillId="7" borderId="0" xfId="0" applyFont="1" applyFill="1" applyAlignment="1">
      <alignment horizontal="left" vertical="top" wrapText="1"/>
    </xf>
    <xf numFmtId="0" fontId="5" fillId="7" borderId="14" xfId="0" applyFont="1" applyFill="1" applyBorder="1" applyAlignment="1">
      <alignment horizontal="left" vertical="top" wrapText="1"/>
    </xf>
    <xf numFmtId="0" fontId="5" fillId="7" borderId="15" xfId="0" applyFont="1" applyFill="1" applyBorder="1" applyAlignment="1">
      <alignment horizontal="left" vertical="top" wrapText="1"/>
    </xf>
    <xf numFmtId="0" fontId="5" fillId="7" borderId="9" xfId="0" applyFont="1" applyFill="1" applyBorder="1" applyAlignment="1">
      <alignment horizontal="left" vertical="top" wrapText="1"/>
    </xf>
    <xf numFmtId="0" fontId="5" fillId="7" borderId="16" xfId="0" applyFont="1" applyFill="1" applyBorder="1" applyAlignment="1">
      <alignment horizontal="left" vertical="top" wrapText="1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A9D8F"/>
      <color rgb="FFE9C46A"/>
      <color rgb="FFEF4949"/>
      <color rgb="FFFF1F1F"/>
      <color rgb="FFFFC8DD"/>
      <color rgb="FFCDB4DB"/>
      <color rgb="FFE76F51"/>
      <color rgb="FF264653"/>
      <color rgb="FFF4A261"/>
      <color rgb="FFD4A3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1BFFC86-BAE4-48B8-9CA0-AAB278569B3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BAD64CE-7D6A-4A39-A72D-7DFCDC363ED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D35412-B41C-4220-A6F0-19ADB5043B15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358832-52E7-45AC-8F7D-72ADE4C490C3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M1A3</c:v>
                  </c:pt>
                  <c:pt idx="2">
                    <c:v>M1A4</c:v>
                  </c:pt>
                  <c:pt idx="3">
                    <c:v>M1A5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938C156-25EB-4E76-9E9A-5CABDFB2ED09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5846DC-7FC9-4734-8898-27E3B516EC9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F6CA0E-1C38-4412-B8FE-7E43EA7E5CE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4E3EB8F-B8B4-44C9-9FE9-CAE10802584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M2A3</c:v>
                  </c:pt>
                  <c:pt idx="2">
                    <c:v>M2A4</c:v>
                  </c:pt>
                  <c:pt idx="3">
                    <c:v>M2A5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E1B64B2-80F4-4FA1-B478-DC5F02B78743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AB24FB-B3FE-42DE-8C68-1A1F61A135D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AC4573-3684-4A3A-A9D0-B144DDBF395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AFB0B8-D99B-4010-8620-0F51F0695EE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M3A3</c:v>
                  </c:pt>
                  <c:pt idx="2">
                    <c:v>M3A4</c:v>
                  </c:pt>
                  <c:pt idx="3">
                    <c:v>M3A5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6304"/>
        <c:axId val="1340937120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Gráfico'!$AL$4:$AL$15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978832"/>
        <c:axId val="1326991728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M1A6SA1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88496998885002143"/>
          <c:h val="4.83531860059183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Bridges'!$O$4:$R$4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Bridges'!$O$3:$R$3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Bridges'!$T$3:$W$3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Bridges'!$E$6:$L$6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C02-4BA6-A4E9-88EF202232D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Bridges'!$E$5:$L$5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Bridges'!$E$8:$L$8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1-4FBF-BDEA-74EDF083CAB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Bridges'!$E$7:$L$7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Bridges'!$E$10:$L$10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384-4C80-AB4A-87025EAF0E2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Bridges'!$E$9:$L$9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Bridges'!$N$5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Bridges'!$O$6:$R$6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Bridges'!$O$5:$R$5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Bridges'!$N$7</c:f>
          <c:strCache>
            <c:ptCount val="1"/>
            <c:pt idx="0">
              <c:v>Ganhos Indiretos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Bridges'!$O$8:$R$8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Bridges'!$O$7:$R$7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Bridges'!$N$9</c:f>
          <c:strCache>
            <c:ptCount val="1"/>
            <c:pt idx="0">
              <c:v>Ganhos Indiretos - M1A5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Bridges'!$O$10:$R$10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Bridges'!$O$9:$R$9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Bridges'!$S$5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Bridges'!$T$5:$W$5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Bridges'!$S$7</c:f>
          <c:strCache>
            <c:ptCount val="1"/>
            <c:pt idx="0">
              <c:v>Desoneração Gestão Pública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Bridges'!$T$8:$W$8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Bridges'!$T$7:$W$7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Bridges'!$S$9</c:f>
          <c:strCache>
            <c:ptCount val="1"/>
            <c:pt idx="0">
              <c:v>Desoneração Gestão Pública - M1A5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Bridges'!$T$10:$W$10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Bridges'!$T$9:$W$9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Bridges'!$E$4:$L$4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Bridges'!$E$3:$L$3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363855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18</xdr:row>
      <xdr:rowOff>180975</xdr:rowOff>
    </xdr:from>
    <xdr:to>
      <xdr:col>16383</xdr:col>
      <xdr:colOff>17144</xdr:colOff>
      <xdr:row>22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25" y="3609975"/>
          <a:ext cx="7981949" cy="5810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1</xdr:rowOff>
    </xdr:from>
    <xdr:to>
      <xdr:col>12</xdr:col>
      <xdr:colOff>0</xdr:colOff>
      <xdr:row>11</xdr:row>
      <xdr:rowOff>1</xdr:rowOff>
    </xdr:to>
    <xdr:sp macro="[0]!OpenToo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03BBDC-E729-473A-BB9E-56CE627BD650}"/>
            </a:ext>
          </a:extLst>
        </xdr:cNvPr>
        <xdr:cNvSpPr/>
      </xdr:nvSpPr>
      <xdr:spPr>
        <a:xfrm>
          <a:off x="381000" y="1333501"/>
          <a:ext cx="7229475" cy="762000"/>
        </a:xfrm>
        <a:prstGeom prst="roundRect">
          <a:avLst/>
        </a:prstGeom>
        <a:gradFill flip="none" rotWithShape="1">
          <a:gsLst>
            <a:gs pos="0">
              <a:srgbClr val="2A9D8F">
                <a:shade val="30000"/>
                <a:satMod val="115000"/>
              </a:srgbClr>
            </a:gs>
            <a:gs pos="50000">
              <a:srgbClr val="2A9D8F">
                <a:shade val="67500"/>
                <a:satMod val="115000"/>
              </a:srgbClr>
            </a:gs>
            <a:gs pos="100000">
              <a:srgbClr val="2A9D8F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Open Sans" pitchFamily="2" charset="0"/>
              <a:ea typeface="Open Sans" pitchFamily="2" charset="0"/>
              <a:cs typeface="Open Sans" pitchFamily="2" charset="0"/>
            </a:rPr>
            <a:t>Iniciar</a:t>
          </a:r>
          <a:r>
            <a:rPr lang="pt-BR" sz="2000" b="1" baseline="0">
              <a:latin typeface="Open Sans" pitchFamily="2" charset="0"/>
              <a:ea typeface="Open Sans" pitchFamily="2" charset="0"/>
              <a:cs typeface="Open Sans" pitchFamily="2" charset="0"/>
            </a:rPr>
            <a:t> Aplicação</a:t>
          </a:r>
          <a:endParaRPr lang="pt-BR" sz="2000" b="1"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0</xdr:colOff>
      <xdr:row>19</xdr:row>
      <xdr:rowOff>9525</xdr:rowOff>
    </xdr:from>
    <xdr:to>
      <xdr:col>16384</xdr:col>
      <xdr:colOff>11430</xdr:colOff>
      <xdr:row>21</xdr:row>
      <xdr:rowOff>173355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4BE61EF-8676-4222-81CB-436CC629B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29025"/>
          <a:ext cx="7991475" cy="55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Tes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465814" y="22469951"/>
          <a:ext cx="180476" cy="3709988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251377" y="22469998"/>
          <a:ext cx="184590" cy="3709941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858596" y="22469970"/>
          <a:ext cx="184590" cy="3709969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073033" y="22469951"/>
          <a:ext cx="180476" cy="3709988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680252" y="22479000"/>
          <a:ext cx="180476" cy="3709988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287471" y="22469951"/>
          <a:ext cx="180476" cy="3709988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29894689" y="22469951"/>
          <a:ext cx="180476" cy="3709988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501908" y="22469951"/>
          <a:ext cx="180476" cy="3709988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39</xdr:col>
      <xdr:colOff>416723</xdr:colOff>
      <xdr:row>57</xdr:row>
      <xdr:rowOff>154793</xdr:rowOff>
    </xdr:from>
    <xdr:to>
      <xdr:col>60</xdr:col>
      <xdr:colOff>416722</xdr:colOff>
      <xdr:row>82</xdr:row>
      <xdr:rowOff>154792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142940" y="18455641"/>
          <a:ext cx="293715" cy="653890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29928502" y="18455687"/>
          <a:ext cx="293715" cy="1546813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535721" y="18455659"/>
          <a:ext cx="293715" cy="1549206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750159" y="19111912"/>
          <a:ext cx="293715" cy="354807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176894</xdr:rowOff>
    </xdr:from>
    <xdr:to>
      <xdr:col>11</xdr:col>
      <xdr:colOff>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13608</xdr:rowOff>
    </xdr:from>
    <xdr:to>
      <xdr:col>11</xdr:col>
      <xdr:colOff>1</xdr:colOff>
      <xdr:row>8</xdr:row>
      <xdr:rowOff>13607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152401</xdr:colOff>
      <xdr:row>1</xdr:row>
      <xdr:rowOff>54121</xdr:rowOff>
    </xdr:from>
    <xdr:to>
      <xdr:col>2</xdr:col>
      <xdr:colOff>495301</xdr:colOff>
      <xdr:row>3</xdr:row>
      <xdr:rowOff>188091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1" y="244621"/>
          <a:ext cx="1562100" cy="56259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.quintelagiuliani@unido.org" TargetMode="Externa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XFD182"/>
  <sheetViews>
    <sheetView tabSelected="1" zoomScaleNormal="100" workbookViewId="0"/>
  </sheetViews>
  <sheetFormatPr defaultColWidth="0" defaultRowHeight="14.4" zeroHeight="1" x14ac:dyDescent="0.3"/>
  <cols>
    <col min="1" max="1" width="5.6640625" style="44" customWidth="1"/>
    <col min="2" max="12" width="9.88671875" style="44" customWidth="1"/>
    <col min="13" max="13" width="5.44140625" style="44" customWidth="1"/>
    <col min="14" max="16383" width="9.109375" style="44" hidden="1"/>
    <col min="16384" max="16384" width="0.109375" style="44" customWidth="1"/>
  </cols>
  <sheetData>
    <row r="1" spans="1:16" ht="15" customHeight="1" x14ac:dyDescent="0.3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5" customHeight="1" x14ac:dyDescent="0.3">
      <c r="A2" s="46"/>
      <c r="B2" s="49"/>
      <c r="C2" s="49"/>
      <c r="D2" s="49"/>
      <c r="E2" s="116" t="s">
        <v>10458</v>
      </c>
      <c r="F2" s="116"/>
      <c r="G2" s="116"/>
      <c r="H2" s="116"/>
      <c r="I2" s="116"/>
      <c r="J2" s="116"/>
      <c r="K2" s="116"/>
      <c r="L2" s="116"/>
      <c r="M2" s="46"/>
    </row>
    <row r="3" spans="1:16" ht="15" customHeight="1" x14ac:dyDescent="0.4">
      <c r="A3" s="46"/>
      <c r="B3" s="49"/>
      <c r="C3" s="49"/>
      <c r="D3" s="49"/>
      <c r="E3" s="116"/>
      <c r="F3" s="116"/>
      <c r="G3" s="116"/>
      <c r="H3" s="116"/>
      <c r="I3" s="116"/>
      <c r="J3" s="116"/>
      <c r="K3" s="116"/>
      <c r="L3" s="116"/>
      <c r="M3" s="48"/>
      <c r="N3" s="47"/>
      <c r="O3" s="47"/>
      <c r="P3" s="47"/>
    </row>
    <row r="4" spans="1:16" ht="15" customHeight="1" x14ac:dyDescent="0.4">
      <c r="A4" s="46"/>
      <c r="B4" s="49"/>
      <c r="C4" s="49"/>
      <c r="D4" s="49"/>
      <c r="E4" s="117" t="s">
        <v>10459</v>
      </c>
      <c r="F4" s="117"/>
      <c r="G4" s="117"/>
      <c r="H4" s="117"/>
      <c r="I4" s="117"/>
      <c r="J4" s="117"/>
      <c r="K4" s="117"/>
      <c r="L4" s="117"/>
      <c r="M4" s="48"/>
      <c r="N4" s="47"/>
      <c r="O4" s="47"/>
      <c r="P4" s="47"/>
    </row>
    <row r="5" spans="1:16" ht="15" customHeight="1" x14ac:dyDescent="0.3">
      <c r="A5" s="46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6"/>
    </row>
    <row r="6" spans="1:16" ht="15" customHeight="1" x14ac:dyDescent="0.3">
      <c r="A6" s="46"/>
      <c r="B6" s="119" t="s">
        <v>10544</v>
      </c>
      <c r="C6" s="119"/>
      <c r="D6" s="119"/>
      <c r="E6" s="73"/>
      <c r="F6" s="73"/>
      <c r="G6" s="73"/>
      <c r="H6" s="118" t="s">
        <v>10791</v>
      </c>
      <c r="I6" s="118"/>
      <c r="J6" s="118"/>
      <c r="K6" s="118"/>
      <c r="L6" s="118"/>
      <c r="M6" s="46"/>
    </row>
    <row r="7" spans="1:16" ht="15" customHeight="1" x14ac:dyDescent="0.3"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</row>
    <row r="8" spans="1:16" ht="15" customHeight="1" x14ac:dyDescent="0.3"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</row>
    <row r="9" spans="1:16" ht="15" customHeight="1" x14ac:dyDescent="0.3"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</row>
    <row r="10" spans="1:16" ht="15" customHeight="1" x14ac:dyDescent="0.3"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</row>
    <row r="11" spans="1:16" s="82" customFormat="1" ht="15" customHeight="1" x14ac:dyDescent="0.3"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</row>
    <row r="12" spans="1:16" ht="15" customHeight="1" x14ac:dyDescent="0.3"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</row>
    <row r="13" spans="1:16" ht="15" customHeight="1" x14ac:dyDescent="0.3">
      <c r="B13" s="114" t="s">
        <v>10471</v>
      </c>
      <c r="C13" s="114"/>
      <c r="D13" s="114"/>
      <c r="E13" s="114"/>
      <c r="F13" s="114"/>
      <c r="G13" s="114"/>
      <c r="H13" s="114"/>
      <c r="I13" s="114"/>
      <c r="J13" s="114"/>
      <c r="K13" s="114"/>
      <c r="L13" s="114"/>
    </row>
    <row r="14" spans="1:16" ht="15" customHeight="1" x14ac:dyDescent="0.3">
      <c r="B14" s="115" t="s">
        <v>10474</v>
      </c>
      <c r="C14" s="115"/>
      <c r="D14" s="115"/>
      <c r="E14" s="115"/>
      <c r="F14" s="115"/>
      <c r="G14" s="115"/>
      <c r="H14" s="115"/>
      <c r="I14" s="115"/>
      <c r="J14" s="115"/>
      <c r="K14" s="115"/>
      <c r="L14" s="115"/>
    </row>
    <row r="15" spans="1:16" ht="15" customHeight="1" x14ac:dyDescent="0.3">
      <c r="B15" s="115" t="s">
        <v>10472</v>
      </c>
      <c r="C15" s="115"/>
      <c r="D15" s="115"/>
      <c r="E15" s="115"/>
      <c r="F15" s="115"/>
      <c r="G15" s="115"/>
      <c r="H15" s="115"/>
      <c r="I15" s="115"/>
      <c r="J15" s="115"/>
      <c r="K15" s="115"/>
      <c r="L15" s="115"/>
    </row>
    <row r="16" spans="1:16" ht="15" customHeight="1" x14ac:dyDescent="0.3"/>
    <row r="17" spans="2:12" ht="15" customHeight="1" x14ac:dyDescent="0.3">
      <c r="B17" s="114" t="s">
        <v>10473</v>
      </c>
      <c r="C17" s="114"/>
      <c r="D17" s="114"/>
      <c r="E17" s="114"/>
      <c r="F17" s="114"/>
      <c r="G17" s="114"/>
      <c r="H17" s="114"/>
      <c r="I17" s="114"/>
      <c r="J17" s="114"/>
      <c r="K17" s="114"/>
      <c r="L17" s="114"/>
    </row>
    <row r="18" spans="2:12" ht="15" customHeight="1" x14ac:dyDescent="0.3">
      <c r="B18" s="115" t="s">
        <v>10475</v>
      </c>
      <c r="C18" s="115"/>
      <c r="D18" s="115"/>
      <c r="E18" s="115"/>
      <c r="F18" s="115"/>
      <c r="G18" s="115"/>
      <c r="H18" s="115"/>
      <c r="I18" s="115"/>
      <c r="J18" s="115"/>
      <c r="K18" s="115"/>
      <c r="L18" s="115"/>
    </row>
    <row r="19" spans="2:12" ht="15" customHeight="1" x14ac:dyDescent="0.3"/>
    <row r="20" spans="2:12" s="82" customFormat="1" ht="15" customHeight="1" x14ac:dyDescent="0.3"/>
    <row r="21" spans="2:12" ht="15" customHeight="1" x14ac:dyDescent="0.3"/>
    <row r="22" spans="2:12" ht="15" customHeight="1" x14ac:dyDescent="0.3"/>
    <row r="29" spans="2:12" s="82" customFormat="1" hidden="1" x14ac:dyDescent="0.3"/>
    <row r="46" s="82" customFormat="1" hidden="1" x14ac:dyDescent="0.3"/>
    <row r="63" s="82" customFormat="1" hidden="1" x14ac:dyDescent="0.3"/>
    <row r="80" s="82" customFormat="1" hidden="1" x14ac:dyDescent="0.3"/>
    <row r="97" s="82" customFormat="1" hidden="1" x14ac:dyDescent="0.3"/>
    <row r="114" s="82" customFormat="1" hidden="1" x14ac:dyDescent="0.3"/>
    <row r="131" s="82" customFormat="1" hidden="1" x14ac:dyDescent="0.3"/>
    <row r="148" s="82" customFormat="1" hidden="1" x14ac:dyDescent="0.3"/>
    <row r="165" s="82" customFormat="1" hidden="1" x14ac:dyDescent="0.3"/>
    <row r="182" s="82" customFormat="1" hidden="1" x14ac:dyDescent="0.3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71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3.2" x14ac:dyDescent="0.25"/>
  <cols>
    <col min="1" max="1" width="9.44140625" style="3" bestFit="1" customWidth="1"/>
    <col min="2" max="2" width="19.5546875" style="3" bestFit="1" customWidth="1"/>
    <col min="3" max="3" width="27" style="3" bestFit="1" customWidth="1"/>
    <col min="4" max="4" width="27" style="3" customWidth="1"/>
    <col min="5" max="5" width="31.6640625" style="3" bestFit="1" customWidth="1"/>
    <col min="6" max="6" width="17.33203125" style="3" bestFit="1" customWidth="1"/>
    <col min="7" max="8" width="14.5546875" style="3" customWidth="1"/>
    <col min="9" max="9" width="13.5546875" style="1" hidden="1" customWidth="1"/>
    <col min="10" max="10" width="104.44140625" style="1" hidden="1" customWidth="1"/>
    <col min="11" max="16384" width="9.109375" style="1" hidden="1"/>
  </cols>
  <sheetData>
    <row r="1" spans="1:9" x14ac:dyDescent="0.25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25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25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25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25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25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25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25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25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25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25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25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25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25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25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25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25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25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25">
      <c r="A19" s="8" t="s">
        <v>3462</v>
      </c>
      <c r="B19" s="8">
        <v>29</v>
      </c>
      <c r="C19" s="8" t="s">
        <v>3467</v>
      </c>
      <c r="D19" s="8">
        <v>2900306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25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25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25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25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25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25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25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25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25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25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25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25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25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25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25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25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25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25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25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25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25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25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25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25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25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25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25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25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25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25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25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25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25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25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25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25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25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25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25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25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25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25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25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25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25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25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25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25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25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25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25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25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25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25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25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25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25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25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25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25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25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25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25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25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25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25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25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25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25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25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25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25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25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25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25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25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25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25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25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25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25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25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25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25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25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25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25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25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25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25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25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25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25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25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25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25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25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25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25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25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25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25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25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25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25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25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25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25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25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25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25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25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25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25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25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25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25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25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25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25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25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25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25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25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25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25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25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25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25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25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25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25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25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25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25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25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25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25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25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25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25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25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25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25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25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25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25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25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25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25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25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25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25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25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25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25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25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25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25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25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25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25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25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25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25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25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25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25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25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25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25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25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25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25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25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25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25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25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25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25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25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25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25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25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25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25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25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25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25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25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25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25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25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25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25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25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25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25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25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25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25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25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25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25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25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25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25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25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25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25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25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25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25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25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25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25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25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25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25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25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25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25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25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25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25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25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25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25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25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25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25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25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25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25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25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25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25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25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25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25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25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25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25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25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25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25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25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25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25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25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25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25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25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25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25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25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25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25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25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25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25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25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25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25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25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25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25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25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25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25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25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25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25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25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25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25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25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25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25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25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25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25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25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25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25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25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25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25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25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25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25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25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25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25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25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25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25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25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25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25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25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25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25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25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25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25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25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25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25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25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25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25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25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25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25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25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25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25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25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25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25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25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25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25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25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25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25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25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25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25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25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25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25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25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25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25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25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25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25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25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25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25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25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25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25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25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25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25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25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25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25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25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25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25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25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25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25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25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25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25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25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25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25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25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25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25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25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25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25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25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25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25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25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25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25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25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25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25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25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25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25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25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25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25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25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25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25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25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25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25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25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25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25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25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25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25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25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25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25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25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25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25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25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25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25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25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25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25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25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25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25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25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25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25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25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25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25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25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25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25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25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25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25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25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25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25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25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25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25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25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25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25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25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25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25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25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25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25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25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25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25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25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25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25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25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25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25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25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25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25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25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25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25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25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25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25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25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25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25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25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25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25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25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25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25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25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25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25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25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25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25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25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25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25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25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25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25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25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25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25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25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25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25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25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25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25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25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25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25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25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25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25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25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25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25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25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25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25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25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25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25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25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25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25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25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25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25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25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25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25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25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25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25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25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25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25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25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25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25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25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25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25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25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25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25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25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25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25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25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25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25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25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25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25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25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25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25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25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25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25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25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25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25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25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25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25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25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25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25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25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25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25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25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25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25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25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25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25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25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25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25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25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25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25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25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25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25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25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25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25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25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25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25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25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25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25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25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25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25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25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25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25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25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25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25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25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25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25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25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25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25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25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25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25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25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25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25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25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25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25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25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25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25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25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25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25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25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25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25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25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25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25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25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25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25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25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25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25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25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25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25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25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25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25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25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25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25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25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25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25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25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25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25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25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25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25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25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25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25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25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25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25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25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25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25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25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25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25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25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25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25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25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25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25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25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25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25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25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25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-26.735099999999999</v>
      </c>
      <c r="H678" s="3">
        <v>-52.390799999999999</v>
      </c>
      <c r="I678" s="8"/>
    </row>
    <row r="679" spans="1:9" x14ac:dyDescent="0.25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0</v>
      </c>
      <c r="H679" s="3">
        <v>0</v>
      </c>
      <c r="I679" s="8"/>
    </row>
    <row r="680" spans="1:9" x14ac:dyDescent="0.25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25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25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25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25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25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25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25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25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25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25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25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25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25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25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25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25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25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25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25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25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25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25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25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25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25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25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25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25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25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25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25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25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25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25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25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25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25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25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25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25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25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25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25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25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25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25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25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25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25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25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25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25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25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25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25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25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25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25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25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25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25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25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25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25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25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25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25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25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25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25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25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25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25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25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25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25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25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25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25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25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25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25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25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25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25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25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25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25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25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25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25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25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25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25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25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25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25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25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25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25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25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25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25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25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25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25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25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25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25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25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25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25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25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25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25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25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25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25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25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25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25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25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25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25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25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25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25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25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25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25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25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25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25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25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25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25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25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25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25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25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25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25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25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25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25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25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25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25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25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25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25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25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25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25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25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25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25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25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25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25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25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25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25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25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25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25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25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25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25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25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25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25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25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25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25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25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25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25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25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25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25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25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25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25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25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25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25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25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25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25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25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25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25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25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25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25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25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25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25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25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25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25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25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25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25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25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25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25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25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25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25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25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25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25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25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25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25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25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25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25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25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25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25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25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25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25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25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25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25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25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25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25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25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25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25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25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25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25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25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25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25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25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25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25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25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25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25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25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25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25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25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25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25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25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25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25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25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25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25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25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25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25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25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25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25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25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25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25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25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25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25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25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25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25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25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25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25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25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25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25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25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25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25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25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25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25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25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25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25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25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25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25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0</v>
      </c>
      <c r="H972" s="3">
        <v>0</v>
      </c>
      <c r="I972" s="8"/>
    </row>
    <row r="973" spans="1:9" x14ac:dyDescent="0.25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25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25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25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25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25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25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25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25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25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25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25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25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25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25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25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25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25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25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25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25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25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25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25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25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25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25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25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25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25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25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25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25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25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25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25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25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25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25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25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25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25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25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25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25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25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25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25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25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25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25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25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25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25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25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25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25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25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25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25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25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25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25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25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25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25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25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25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25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25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25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25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25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25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25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25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25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25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25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25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25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25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25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25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25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25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25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25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25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25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25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25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25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25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25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25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25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25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25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25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25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25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25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25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25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25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25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25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25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25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25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25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25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25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25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25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25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25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25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25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25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25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25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25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25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25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25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25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25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25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25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25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25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25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25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25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25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25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25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25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25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25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25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25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25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25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25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25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25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25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25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25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25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25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25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25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25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25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25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25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25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25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25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25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25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25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25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25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25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25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25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25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25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25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25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25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25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25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25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25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25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25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25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25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25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25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25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25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25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25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25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25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25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25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25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25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25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25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25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25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25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25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25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25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25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25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25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25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25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25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25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25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25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25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25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25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25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25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25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25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25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25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25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25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25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25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25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25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25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25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25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25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25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25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25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25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25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25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25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25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25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25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25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25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25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25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25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25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25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25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25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25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25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25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25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25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25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25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25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25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25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25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25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25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25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25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25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25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25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25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25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25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25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25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25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25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25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25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25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25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25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25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25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25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25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25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25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25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25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25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25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25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25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25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25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25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25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25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25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25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25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25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25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25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25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25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25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25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25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25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25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25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25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25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25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25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25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25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25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25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25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25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25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25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25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25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25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25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25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25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25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25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25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25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25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25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25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25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25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25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25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25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25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25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25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25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25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25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25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25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25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25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25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25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25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25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25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25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25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25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25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25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25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25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25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25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25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25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25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25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25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25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25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25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25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25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25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25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25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25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25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25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25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25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25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25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25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25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25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25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25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25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25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25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25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25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25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25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25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25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25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25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25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25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25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25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25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25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25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25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25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25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25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25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25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25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25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25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25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25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25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25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25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25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25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25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25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25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25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25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25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25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25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25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25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25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25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25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25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25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25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25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25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25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25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25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25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25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25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25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25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25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25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25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25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25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25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25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25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25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25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25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25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25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25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25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25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25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25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25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25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25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25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25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25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25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25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25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25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25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25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25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25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25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25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25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25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25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25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25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25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25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25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25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25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25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25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25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25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25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25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25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25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25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25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25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25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25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25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25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25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25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25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25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25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25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25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25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25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25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25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25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25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25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25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25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25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25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25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25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25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25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25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25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25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25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25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25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25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25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25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25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25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25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25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25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25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25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25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25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25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25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25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25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25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25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25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25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25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25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25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25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25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25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25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25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25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25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25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25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25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25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25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25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25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25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25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25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25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25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25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25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25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25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25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0</v>
      </c>
      <c r="H1557" s="3">
        <v>0</v>
      </c>
      <c r="I1557" s="8"/>
    </row>
    <row r="1558" spans="1:9" x14ac:dyDescent="0.25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25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25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25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25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25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25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25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25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25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25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25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25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25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25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25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25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25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25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25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25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25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25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25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25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25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25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25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25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25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25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25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25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25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25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25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25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25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25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25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25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25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25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25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25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25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25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25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25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25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25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25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25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25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25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25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25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25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25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25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25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25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25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25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25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25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25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25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25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25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25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25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25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25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25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25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25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25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25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25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25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25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25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25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25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25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25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25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25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25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25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25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25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25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25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25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25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25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25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25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25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25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25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25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25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25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25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25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25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25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25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25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25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25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25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25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25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25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25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25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25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25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25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25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25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25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25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25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25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25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25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25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25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25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25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25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25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25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25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25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25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25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25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25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25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25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25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25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25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25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25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25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25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25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25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25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25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25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25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25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25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25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25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25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25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25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25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25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0</v>
      </c>
      <c r="H1725" s="3">
        <v>0</v>
      </c>
      <c r="I1725" s="8"/>
    </row>
    <row r="1726" spans="1:9" x14ac:dyDescent="0.25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25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25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25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25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25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25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25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25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25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25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25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25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25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25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25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25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25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25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25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25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25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25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25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25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25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25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25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25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25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25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25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25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25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25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25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25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25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25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25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25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25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25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25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25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25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25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25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25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25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25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25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25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25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25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25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25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25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25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25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25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25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25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25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25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25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25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25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25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25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25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25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25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25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25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25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25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25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25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25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25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25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25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25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25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25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25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25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25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25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25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25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25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25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25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25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25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25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25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25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25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25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25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25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25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25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25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25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25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25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25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25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25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25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25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25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25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25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25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25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25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25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25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25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25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25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25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25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25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25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25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25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25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25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25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25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25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25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25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25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25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25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25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25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25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25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25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25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25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25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25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25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25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25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25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25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25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25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25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25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25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25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25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25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25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25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25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25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25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25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25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25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25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25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25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25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25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25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25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25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25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25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25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25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25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25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25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25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25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25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25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25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25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25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25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25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25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25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25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25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25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25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25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25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25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25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25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25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25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25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25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25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25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25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25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25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25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25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25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25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25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25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25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25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25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25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25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25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25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25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25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25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25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25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25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25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25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25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25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25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25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25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25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25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25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25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25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25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25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25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25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25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25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25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25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25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25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25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25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25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25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25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25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25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25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25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25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25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25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25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25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25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25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25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25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25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25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25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25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25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25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25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25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25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25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25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25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25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25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25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25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25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25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25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25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25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25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25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25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25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25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25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25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25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25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25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25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25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25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25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25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25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25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25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25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25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25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25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25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25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25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25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25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25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25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25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25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25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25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25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25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25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25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25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25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25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25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25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25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25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25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25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25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25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25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25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25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25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25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25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25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25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25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25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25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25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25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25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25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25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25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25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25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25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25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25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25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25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25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25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25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25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25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25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25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25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25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25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25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25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25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25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25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25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25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25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25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25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25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25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25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25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25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25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25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25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25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25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25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25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25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25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25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25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25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25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25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25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25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25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25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25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25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25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25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25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25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25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25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25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25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25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25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25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25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25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25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25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25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25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25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25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25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25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25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25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25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25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25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25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25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25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25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25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25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25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25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25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25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25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25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25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25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25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25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25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25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25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25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25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25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25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25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25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25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25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25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25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25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25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25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25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25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25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25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25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25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25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25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25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25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25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25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25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25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25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25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25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25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25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25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25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25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25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25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25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25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25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25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25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25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25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25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25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25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25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25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25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25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25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25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25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25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25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25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25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25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25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25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25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25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25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25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25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25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25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25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25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25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25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25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25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25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25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25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25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25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25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25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25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25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25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25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25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25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25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25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25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25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25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25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25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25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25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25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25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25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25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25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25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25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25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25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25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25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25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25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25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25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25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25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25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25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25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25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25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25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25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25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25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25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25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25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25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25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25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25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25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25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25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25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25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25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25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25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25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25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25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25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25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25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25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25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25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25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25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25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25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25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25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25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25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25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25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25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25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25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25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25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25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25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25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25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25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25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25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25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25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25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25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25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25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25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25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25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25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25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25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25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25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25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25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25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25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25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25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25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25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25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25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25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25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25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25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25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25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25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25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25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25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25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25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25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25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25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25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25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25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25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25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25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25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25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25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25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25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25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25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25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25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25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25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25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25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25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25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25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25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25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25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25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25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25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25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25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25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25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25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25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25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25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25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25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25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25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25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25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25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25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25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25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25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25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25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25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25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25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25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25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25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25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25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25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25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25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25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25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25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25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25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25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25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25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25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25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25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25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25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25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25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25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25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25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25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25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25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25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25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25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25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25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25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25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25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25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25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25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25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25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25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25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25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25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25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25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25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25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25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25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25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25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25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25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25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25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25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25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25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25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25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25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25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25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25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25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25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25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25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25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25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25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25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25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25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25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25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25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25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25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25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25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25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25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25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25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25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25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25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25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25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25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25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25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25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25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25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25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25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25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25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25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25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25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25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25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25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25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25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25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25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25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25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25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25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25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25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25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25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25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25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25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25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25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25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25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25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25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25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25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25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25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25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25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25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25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25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25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25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25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25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25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25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25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25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25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25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25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25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25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25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25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25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25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25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25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25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25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25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25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25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25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25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25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25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-9.4309100000000008</v>
      </c>
      <c r="H2609" s="3">
        <v>-71.897400000000005</v>
      </c>
      <c r="I2609" s="8"/>
    </row>
    <row r="2610" spans="1:9" x14ac:dyDescent="0.25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25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25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25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25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25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25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25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25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25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25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25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25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25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25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25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25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25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25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25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25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25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25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25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25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25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25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25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25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25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25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25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25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25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25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25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25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25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25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25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25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25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25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25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25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25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25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25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25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25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25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25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25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25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25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25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25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25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25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25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25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25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25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25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25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25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25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25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25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25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25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25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25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25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25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25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25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25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0</v>
      </c>
      <c r="H2687" s="3">
        <v>0</v>
      </c>
      <c r="I2687" s="8"/>
    </row>
    <row r="2688" spans="1:9" x14ac:dyDescent="0.25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25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25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25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25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25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25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25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25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25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25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25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25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25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25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25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25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25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25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25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25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25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25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25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25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25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25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25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25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25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25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25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25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25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25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25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25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25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25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25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25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25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25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25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25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25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25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25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25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25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25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25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25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25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25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25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25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25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25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25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25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25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25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25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25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25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25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25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25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25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25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25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25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25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25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25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25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25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25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25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25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25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25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25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25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25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25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25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25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25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25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25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25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25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25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25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25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25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25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25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25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25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25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25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25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25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25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25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25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25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25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25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25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25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25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25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25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25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25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25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25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25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25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25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25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25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25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25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25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25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25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25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25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25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25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25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25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25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25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25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25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25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25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25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25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25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25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25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25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25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25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25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25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25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25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25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25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25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25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25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25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25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25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25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25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25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25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25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25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25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25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25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25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25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25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25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25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25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25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25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25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25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25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25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25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25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25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25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25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25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25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25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25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25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25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25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25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25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25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25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25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25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25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25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25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25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25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25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25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25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25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25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25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25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25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25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25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25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25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25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25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25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25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25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25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25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25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25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25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25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25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25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25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25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25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25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25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25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25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25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25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25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25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25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25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25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25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25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25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25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25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25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25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25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25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25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25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25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25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25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25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25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25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25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25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25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25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25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25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25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25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25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25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25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25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25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25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25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25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25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25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25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25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25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25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25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25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25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25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25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25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25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25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25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25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25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25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25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25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25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25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25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25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25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25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25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25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25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25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25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25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25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25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25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25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25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25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25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25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25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25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25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25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25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25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25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25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25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25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25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25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25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25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25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25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25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25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25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25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25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25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25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25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25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25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25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25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25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25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25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25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25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25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25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25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25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25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25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25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25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25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25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25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25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25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25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25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25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25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25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25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25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25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25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25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25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25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25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25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25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25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25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25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25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25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25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25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25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25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25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25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25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25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25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25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25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25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25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25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25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25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25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25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25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25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25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25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25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25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25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25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25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25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25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25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25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25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25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25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25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25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25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25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25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25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25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25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25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25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25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25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25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25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25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25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25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25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25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25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25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25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25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25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25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25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25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25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25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25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25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25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25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25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25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25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25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25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25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25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25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25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25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25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25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25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25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25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25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25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25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25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25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25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25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25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25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25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25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25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25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25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25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25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25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25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25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25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25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25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25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25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25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25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25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25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25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25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25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25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25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25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25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25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25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25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25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25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25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25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25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25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25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25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25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25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25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25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25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25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25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25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25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25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25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25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25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25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25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25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25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25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25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25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25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25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25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25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25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25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25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25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25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25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25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25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25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25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25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25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25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25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25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25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25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25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25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25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25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25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25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25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25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25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25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25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25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25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25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25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25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25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25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25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25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25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25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25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25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25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25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25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25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25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25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25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25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25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25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25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25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25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25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25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25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25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25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25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25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25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25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25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25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25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25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25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25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25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25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25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25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25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25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25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25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25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25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25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25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25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25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25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25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25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25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25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25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25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25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25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25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25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25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25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25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25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25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25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25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25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25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25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25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25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25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25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25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25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25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25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25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25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25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25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25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25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25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25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25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25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25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25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25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25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25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25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25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25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25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25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25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25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25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25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25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25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25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25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25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25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25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25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25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25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25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25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25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25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25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25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25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25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25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25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25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25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25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25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25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25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25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25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25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25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25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25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25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25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25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25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25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25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25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25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25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25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25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25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25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25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25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25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25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25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25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25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25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25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25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25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25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25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25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25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25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25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25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25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25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25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25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25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25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25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25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25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25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25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25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25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25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25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25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25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25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25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25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25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25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25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25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25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25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25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25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25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25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25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25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25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25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25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25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25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25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25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25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25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25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25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25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25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25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25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25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25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25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25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25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25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25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25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25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25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25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25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25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25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25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25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25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25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25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25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25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25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25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25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25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25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25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25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25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25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25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25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25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25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25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25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25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25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25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25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25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25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25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25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25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25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25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25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25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25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25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25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25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25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25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25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25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25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25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25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25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25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25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25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25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25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25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25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25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25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25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25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25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25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25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25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25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25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25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25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25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25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25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25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25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25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25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25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25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25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25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25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25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25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25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25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25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25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25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25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25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25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25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25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25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25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25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25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25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25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25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25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25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25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25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25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25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25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25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25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25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25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25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25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25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25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25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25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25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25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25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25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25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25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25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25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25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25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25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25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25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25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25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25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25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25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25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25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25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25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25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25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25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25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25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25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25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25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25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25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25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25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25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25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25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25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25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25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25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25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25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25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25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25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25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25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25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25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25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25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25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25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25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25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25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25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25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25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25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25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25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25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25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25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25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25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25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25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25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25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25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25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25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25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25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25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25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25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25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25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25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25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25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25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25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25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25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25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25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25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25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25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25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25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25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25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25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25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25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25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25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25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25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25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25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25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25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25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25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25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25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25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25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25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25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25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25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25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25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25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25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25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25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25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25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25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25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25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25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25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25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25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25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25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25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25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25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25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25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25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25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25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25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25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25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25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25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25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25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25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25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25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25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25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25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25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25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25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25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25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25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25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25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25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25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25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25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25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25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25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25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25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25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25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25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25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25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25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25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25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25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25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25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25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25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25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25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25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25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25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25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25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25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25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25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25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25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25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25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25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25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25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25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25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25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25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25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25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25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25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25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25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25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25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25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25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25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25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25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25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25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25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25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25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25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25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25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25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25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25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25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25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25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25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25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25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25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25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25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25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25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25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25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25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25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25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25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25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25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25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25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25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25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25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25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25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25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25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25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25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25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25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25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25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25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25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25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25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25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25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25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25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25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25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25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25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25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25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25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25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25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25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25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25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25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25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25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25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25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25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25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25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25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25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25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25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25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25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25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25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25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25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25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25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25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25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25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25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25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25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25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25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25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25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25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25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25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25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25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25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25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25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25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25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25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25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25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25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25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25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25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25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25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25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25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25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25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25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25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25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25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25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25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25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25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25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25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25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25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25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25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25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25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25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25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25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25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25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25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25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25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25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25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25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25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25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25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25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25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25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25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25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25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25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25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25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25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25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25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25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25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25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25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25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25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25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25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25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25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25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25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25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25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25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25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25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25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25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25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25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25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25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25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25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25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25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25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25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25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25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25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25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25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25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25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25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25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25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25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25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25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25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25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25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25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25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25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25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25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25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25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25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25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25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25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25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25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25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25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25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25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25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25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25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25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25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25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25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25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25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25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25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25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25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25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25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25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25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25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25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25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25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25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25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25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25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25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25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25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25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25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25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25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25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25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25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25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25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25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25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25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25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25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25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25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25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25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25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25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25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25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25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25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25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25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25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25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25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25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25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25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25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25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25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25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25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25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25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25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25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25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25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25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25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25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25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25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25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25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25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25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25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25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25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25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25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25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25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25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25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25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25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25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25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25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25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25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25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25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25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25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25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25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25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25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25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25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25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25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25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25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25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25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25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25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25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25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25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25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25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25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25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25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25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25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25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25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25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25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25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25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25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25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25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25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25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25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25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25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25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25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25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25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25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25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25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25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25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25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25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25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25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25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25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25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25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25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25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25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25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25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25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25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25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25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25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25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25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25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25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25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25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25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25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25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25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25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25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25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25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25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25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25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25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25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25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25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25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25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25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25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25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25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25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25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25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25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25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25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25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25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25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25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25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25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25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25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25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25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25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25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25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25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25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25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25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25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25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25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25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25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25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25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25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25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25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25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25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25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25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25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25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25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25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25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25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25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25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25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25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25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25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25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25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25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25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25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25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25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25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25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25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25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25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25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25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25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25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25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25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25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25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25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25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25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25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25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25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25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25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25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25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25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25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25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25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25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25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25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25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25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25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25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25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25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25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25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25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25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25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25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25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25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25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25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25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25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25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25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25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25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25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25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25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25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25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25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25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25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25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25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25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25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25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25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25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0</v>
      </c>
      <c r="H4356" s="3">
        <v>0</v>
      </c>
      <c r="I4356" s="8"/>
    </row>
    <row r="4357" spans="1:9" x14ac:dyDescent="0.25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25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25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25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25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25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25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25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25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25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25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25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25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25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25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25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25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25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25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25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25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25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25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25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25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25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25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25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25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25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25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25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25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25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25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25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25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25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25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25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25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25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25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25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25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25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25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25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25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25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25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25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25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25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25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25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25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25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25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25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25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25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25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25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25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25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25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25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25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25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25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0</v>
      </c>
      <c r="H4427" s="3">
        <v>0</v>
      </c>
      <c r="I4427" s="8"/>
    </row>
    <row r="4428" spans="1:9" x14ac:dyDescent="0.25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25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25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25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25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25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25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25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25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25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25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25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25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25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25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25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25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25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25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25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25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25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25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25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25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25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25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25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25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25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25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25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25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25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25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25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25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25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25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0</v>
      </c>
      <c r="H4466" s="3">
        <v>0</v>
      </c>
      <c r="I4466" s="8"/>
    </row>
    <row r="4467" spans="1:9" x14ac:dyDescent="0.25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25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25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25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25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25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25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25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25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25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25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25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25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25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25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25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25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25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25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0</v>
      </c>
      <c r="H4485" s="3">
        <v>0</v>
      </c>
      <c r="I4485" s="8"/>
    </row>
    <row r="4486" spans="1:9" x14ac:dyDescent="0.25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25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25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25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25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25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25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25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25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25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25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25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25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25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25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25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25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25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25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25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25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25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25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25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25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25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25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0</v>
      </c>
      <c r="H4512" s="3">
        <v>0</v>
      </c>
      <c r="I4512" s="8"/>
    </row>
    <row r="4513" spans="1:9" x14ac:dyDescent="0.25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25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25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25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25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25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25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25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25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25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25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25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25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25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25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25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25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25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25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25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25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25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25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25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25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25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25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25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25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25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25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25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25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25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25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25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25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25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25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25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25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25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25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25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25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25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25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25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25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25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25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25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25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25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25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25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25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25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25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25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25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25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25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25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25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25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25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25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25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25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25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25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25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25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25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25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25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25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25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25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25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25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25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25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25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25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25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25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25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25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25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25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25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25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25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25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25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25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25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25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25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25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25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25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25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25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25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25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25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25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25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25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25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25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25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25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25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25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25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25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25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25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25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25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25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25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25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25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25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25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0</v>
      </c>
      <c r="H4642" s="3">
        <v>0</v>
      </c>
      <c r="I4642" s="8"/>
    </row>
    <row r="4643" spans="1:9" x14ac:dyDescent="0.25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25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25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25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25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25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25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25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25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25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25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25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25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25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25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25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25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25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25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25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25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25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25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25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25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25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25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25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25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25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25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25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25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25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25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25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25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25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25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25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25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25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25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25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25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25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25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25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25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25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25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25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25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25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25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25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25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25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0</v>
      </c>
      <c r="H4700" s="3">
        <v>0</v>
      </c>
      <c r="I4700" s="8"/>
    </row>
    <row r="4701" spans="1:9" x14ac:dyDescent="0.25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25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25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25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25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25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25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25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25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25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25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25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25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25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25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25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25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25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25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25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25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25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25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25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25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25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25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25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25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25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25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25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25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25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25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25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25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25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25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25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25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25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25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25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25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25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25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25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25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25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25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25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25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25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25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25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25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25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25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25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25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25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25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25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25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25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25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25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25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25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25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25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25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25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25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25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25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25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25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25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25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25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25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25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25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25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25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25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25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25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25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25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25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25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25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25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25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25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25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25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25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25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25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25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25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25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25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25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25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25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25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25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25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25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25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25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25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25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25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25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25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25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25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25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25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25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25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25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25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25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25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25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25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25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25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25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25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25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25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25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25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25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25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25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25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25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25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25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25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25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25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25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25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25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25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25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25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25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25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25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25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25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25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25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25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25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25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25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25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25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25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25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25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25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25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25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25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25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25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25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25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25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25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25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25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25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25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25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25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25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25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25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25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25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25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25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25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25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25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25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25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25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25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25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25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25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25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25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25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25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25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25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25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25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0</v>
      </c>
      <c r="H4914" s="3">
        <v>0</v>
      </c>
      <c r="I4914" s="8"/>
    </row>
    <row r="4915" spans="1:9" x14ac:dyDescent="0.25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25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25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25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25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25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25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25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25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25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25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25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25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25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25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25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25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25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25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25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25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0</v>
      </c>
      <c r="H4935" s="3">
        <v>0</v>
      </c>
      <c r="I4935" s="8"/>
    </row>
    <row r="4936" spans="1:9" x14ac:dyDescent="0.25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25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25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25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25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25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25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25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25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25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25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25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25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25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25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25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25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25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25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25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25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25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25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25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25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25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25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25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25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25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25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25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25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25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25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25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25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25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25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25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25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25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25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25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25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25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25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25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25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25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25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25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25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25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25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25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25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25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25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25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25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25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25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25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25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25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25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25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25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25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25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25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25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25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25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25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25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25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25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25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25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25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25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25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25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25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25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25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25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25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25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25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25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25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25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25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25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25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25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25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25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25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25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25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25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25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25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25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25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25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25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25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25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25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25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25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25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25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25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25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25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25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25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25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25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25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25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25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25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25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25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25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25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25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25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25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25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25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25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25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25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25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25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25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25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25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25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25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25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25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25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25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25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25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25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25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25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25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25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25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25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25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25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25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25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25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25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25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25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25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25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25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25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25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25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25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25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25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25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25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0</v>
      </c>
      <c r="H5115" s="3">
        <v>0</v>
      </c>
      <c r="I5115" s="8"/>
    </row>
    <row r="5116" spans="1:9" x14ac:dyDescent="0.25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25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25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25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25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25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25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25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25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25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25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25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25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25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25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25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25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25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25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25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25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25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25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25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25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25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25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25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25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25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25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25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25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25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25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25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25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25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25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25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25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25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25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25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25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25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25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25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25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25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25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25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25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25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25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25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25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25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25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25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25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25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25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25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25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25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25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25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25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25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25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25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25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25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25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25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25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25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25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25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25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25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25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25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25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25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25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25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25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25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25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25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25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25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25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25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25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25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25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25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25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25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25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25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25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25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25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25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25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25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25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25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25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25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25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25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25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25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25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25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25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25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25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25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25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25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25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25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25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25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25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25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25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25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25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25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25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25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25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25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25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25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25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25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25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25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25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25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25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25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25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25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25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25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25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25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25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25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25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25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25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25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25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25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25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25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25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25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25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25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25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25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25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25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25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25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25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25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25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25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25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25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25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25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25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25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25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25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25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0</v>
      </c>
      <c r="H5304" s="3">
        <v>0</v>
      </c>
      <c r="I5304" s="8"/>
    </row>
    <row r="5305" spans="1:9" x14ac:dyDescent="0.25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25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25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25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25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25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25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25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25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25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25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25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25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25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25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25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25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25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25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25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25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25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25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25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25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25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25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25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25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25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25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25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25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25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25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25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25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25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25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25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25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25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25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25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25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25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25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25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25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25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25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25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25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25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25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25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25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25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25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25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25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25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25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25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25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25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25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25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25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25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25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25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25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25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25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25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25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25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25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25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25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25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25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25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25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25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25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25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25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25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25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25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25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25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25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25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25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25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25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25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25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25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25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25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25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25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25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25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25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25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25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25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25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25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25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25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25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25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25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25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25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25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25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25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25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25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25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25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25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25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25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25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25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25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25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25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25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25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25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25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25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25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25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25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25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25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25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25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25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25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25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25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25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25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25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25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25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25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25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25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25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25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25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25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25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25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25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25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25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25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25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25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25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25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25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25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25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25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25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25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25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25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25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25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25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25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25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25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25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25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25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25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25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25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25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25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25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25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25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25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25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25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25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25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25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25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25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25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25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25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25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25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25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25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25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25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25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25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25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25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25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25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25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25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25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25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25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25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25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25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25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25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25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25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25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25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25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25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25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25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25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25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25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25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25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25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25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25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25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25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25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25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25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25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25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25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25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25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25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25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25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25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25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25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25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25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25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30"/>
  <sheetViews>
    <sheetView topLeftCell="E1" zoomScale="80" zoomScaleNormal="80" workbookViewId="0">
      <pane ySplit="1" topLeftCell="A2" activePane="bottomLeft" state="frozen"/>
      <selection pane="bottomLeft" activeCell="O2" sqref="O2:P230"/>
    </sheetView>
  </sheetViews>
  <sheetFormatPr defaultColWidth="8.33203125" defaultRowHeight="17.25" customHeight="1" x14ac:dyDescent="0.25"/>
  <cols>
    <col min="1" max="1" width="22" style="6" customWidth="1"/>
    <col min="2" max="2" width="18.33203125" style="3" customWidth="1"/>
    <col min="3" max="3" width="32.6640625" style="3" bestFit="1" customWidth="1"/>
    <col min="4" max="4" width="95.88671875" style="100" bestFit="1" customWidth="1"/>
    <col min="5" max="5" width="43.109375" style="1" customWidth="1"/>
    <col min="6" max="7" width="10.109375" style="3" customWidth="1"/>
    <col min="8" max="8" width="51" style="3" customWidth="1"/>
    <col min="9" max="9" width="39.6640625" style="3" customWidth="1"/>
    <col min="10" max="11" width="26.88671875" style="3" customWidth="1"/>
    <col min="12" max="12" width="30.109375" style="3" customWidth="1"/>
    <col min="13" max="13" width="26.88671875" style="3" customWidth="1"/>
    <col min="14" max="16" width="15.5546875" style="3" customWidth="1"/>
    <col min="17" max="17" width="18.44140625" style="1" customWidth="1"/>
    <col min="18" max="18" width="49.5546875" style="1" bestFit="1" customWidth="1"/>
    <col min="19" max="19" width="16.88671875" style="1" bestFit="1" customWidth="1"/>
    <col min="20" max="20" width="11.109375" style="1" bestFit="1" customWidth="1"/>
    <col min="21" max="21" width="57.44140625" style="1" bestFit="1" customWidth="1"/>
    <col min="22" max="22" width="49.5546875" style="1" bestFit="1" customWidth="1"/>
    <col min="23" max="23" width="16.88671875" style="1" bestFit="1" customWidth="1"/>
    <col min="24" max="24" width="12.5546875" style="1" customWidth="1"/>
    <col min="25" max="25" width="57.44140625" style="1" bestFit="1" customWidth="1"/>
    <col min="26" max="16384" width="8.33203125" style="1"/>
  </cols>
  <sheetData>
    <row r="1" spans="1:16" s="18" customFormat="1" ht="17.25" customHeight="1" x14ac:dyDescent="0.25">
      <c r="A1" s="19" t="s">
        <v>9717</v>
      </c>
      <c r="B1" s="19" t="s">
        <v>9810</v>
      </c>
      <c r="C1" s="19" t="s">
        <v>10273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25">
      <c r="A2" s="120" t="s">
        <v>9640</v>
      </c>
      <c r="B2" s="91" t="s">
        <v>9881</v>
      </c>
      <c r="C2" s="91" t="s">
        <v>10274</v>
      </c>
      <c r="D2" s="92" t="s">
        <v>9638</v>
      </c>
      <c r="E2" s="93" t="s">
        <v>9663</v>
      </c>
      <c r="F2" s="94" t="s">
        <v>9642</v>
      </c>
      <c r="G2" s="94" t="s">
        <v>9719</v>
      </c>
      <c r="H2" s="94" t="s">
        <v>9688</v>
      </c>
      <c r="I2" s="94"/>
      <c r="J2" s="94" t="s">
        <v>9780</v>
      </c>
      <c r="K2" s="94" t="s">
        <v>9780</v>
      </c>
      <c r="L2" s="94" t="s">
        <v>9780</v>
      </c>
      <c r="M2" s="94" t="s">
        <v>9780</v>
      </c>
      <c r="N2" s="94" t="str">
        <f>IF(F2="String",IF(I2&lt;&gt;"","Sim","Não"),IF(F2="List",IF(I2&lt;&gt;"","Sim","Não"),IF(AND(I2&gt;=O2,I2&lt;=P2,I2&lt;&gt;""),"Sim","Não")))</f>
        <v>Não</v>
      </c>
      <c r="O2" s="94" t="s">
        <v>9780</v>
      </c>
      <c r="P2" s="94" t="s">
        <v>9780</v>
      </c>
    </row>
    <row r="3" spans="1:16" ht="17.25" customHeight="1" x14ac:dyDescent="0.25">
      <c r="A3" s="120"/>
      <c r="B3" s="91" t="s">
        <v>9881</v>
      </c>
      <c r="C3" s="91" t="s">
        <v>10274</v>
      </c>
      <c r="D3" s="92" t="s">
        <v>9641</v>
      </c>
      <c r="E3" s="93" t="s">
        <v>9664</v>
      </c>
      <c r="F3" s="94" t="s">
        <v>9642</v>
      </c>
      <c r="G3" s="94" t="s">
        <v>9719</v>
      </c>
      <c r="H3" s="94" t="s">
        <v>9955</v>
      </c>
      <c r="I3" s="94"/>
      <c r="J3" s="94" t="s">
        <v>9780</v>
      </c>
      <c r="K3" s="94" t="s">
        <v>9780</v>
      </c>
      <c r="L3" s="94" t="s">
        <v>9780</v>
      </c>
      <c r="M3" s="94" t="s">
        <v>9780</v>
      </c>
      <c r="N3" s="94" t="str">
        <f t="shared" ref="N3:N71" si="0">IF(F3="String",IF(I3&lt;&gt;"","Sim","Não"),IF(F3="List",IF(I3&lt;&gt;"","Sim","Não"),IF(AND(I3&gt;=O3,I3&lt;=P3,I3&lt;&gt;""),"Sim","Não")))</f>
        <v>Não</v>
      </c>
      <c r="O3" s="94" t="s">
        <v>9780</v>
      </c>
      <c r="P3" s="94" t="s">
        <v>9780</v>
      </c>
    </row>
    <row r="4" spans="1:16" ht="17.25" customHeight="1" x14ac:dyDescent="0.25">
      <c r="A4" s="120" t="s">
        <v>9639</v>
      </c>
      <c r="B4" s="91" t="s">
        <v>9881</v>
      </c>
      <c r="C4" s="91" t="s">
        <v>10276</v>
      </c>
      <c r="D4" s="92" t="s">
        <v>9632</v>
      </c>
      <c r="E4" s="93" t="s">
        <v>9665</v>
      </c>
      <c r="F4" s="94" t="s">
        <v>9687</v>
      </c>
      <c r="G4" s="94" t="s">
        <v>9719</v>
      </c>
      <c r="H4" s="94" t="s">
        <v>9781</v>
      </c>
      <c r="I4" s="95"/>
      <c r="J4" s="95">
        <v>0.9</v>
      </c>
      <c r="K4" s="94" t="s">
        <v>9780</v>
      </c>
      <c r="L4" s="94" t="s">
        <v>9780</v>
      </c>
      <c r="M4" s="94" t="s">
        <v>9780</v>
      </c>
      <c r="N4" s="94" t="str">
        <f t="shared" si="0"/>
        <v>Não</v>
      </c>
      <c r="O4" s="94">
        <v>0.75</v>
      </c>
      <c r="P4" s="94">
        <v>1.25</v>
      </c>
    </row>
    <row r="5" spans="1:16" ht="17.25" customHeight="1" x14ac:dyDescent="0.25">
      <c r="A5" s="120"/>
      <c r="B5" s="91" t="s">
        <v>9881</v>
      </c>
      <c r="C5" s="91" t="s">
        <v>10276</v>
      </c>
      <c r="D5" s="92" t="s">
        <v>9633</v>
      </c>
      <c r="E5" s="93" t="s">
        <v>9666</v>
      </c>
      <c r="F5" s="94" t="s">
        <v>9687</v>
      </c>
      <c r="G5" s="94" t="s">
        <v>9719</v>
      </c>
      <c r="H5" s="94" t="s">
        <v>9634</v>
      </c>
      <c r="I5" s="95"/>
      <c r="J5" s="95">
        <v>2.5</v>
      </c>
      <c r="K5" s="94" t="s">
        <v>9951</v>
      </c>
      <c r="L5" s="15" t="s">
        <v>9949</v>
      </c>
      <c r="M5" s="15" t="s">
        <v>9737</v>
      </c>
      <c r="N5" s="94" t="str">
        <f t="shared" si="0"/>
        <v>Não</v>
      </c>
      <c r="O5" s="94">
        <v>0</v>
      </c>
      <c r="P5" s="94">
        <v>100</v>
      </c>
    </row>
    <row r="6" spans="1:16" ht="17.25" customHeight="1" x14ac:dyDescent="0.25">
      <c r="A6" s="120"/>
      <c r="B6" s="91" t="s">
        <v>9881</v>
      </c>
      <c r="C6" s="91" t="s">
        <v>10276</v>
      </c>
      <c r="D6" s="92" t="s">
        <v>9635</v>
      </c>
      <c r="E6" s="93" t="s">
        <v>9667</v>
      </c>
      <c r="F6" s="94" t="s">
        <v>9687</v>
      </c>
      <c r="G6" s="94" t="s">
        <v>9719</v>
      </c>
      <c r="H6" s="94" t="s">
        <v>9636</v>
      </c>
      <c r="I6" s="95"/>
      <c r="J6" s="95">
        <v>0.5</v>
      </c>
      <c r="K6" s="94" t="s">
        <v>9951</v>
      </c>
      <c r="L6" s="15" t="s">
        <v>9949</v>
      </c>
      <c r="M6" s="15" t="s">
        <v>9738</v>
      </c>
      <c r="N6" s="94" t="str">
        <f t="shared" si="0"/>
        <v>Não</v>
      </c>
      <c r="O6" s="94">
        <v>0</v>
      </c>
      <c r="P6" s="94">
        <v>100</v>
      </c>
    </row>
    <row r="7" spans="1:16" ht="17.25" customHeight="1" x14ac:dyDescent="0.25">
      <c r="A7" s="120"/>
      <c r="B7" s="91" t="s">
        <v>9881</v>
      </c>
      <c r="C7" s="91" t="s">
        <v>10276</v>
      </c>
      <c r="D7" s="92" t="s">
        <v>9637</v>
      </c>
      <c r="E7" s="93" t="s">
        <v>9668</v>
      </c>
      <c r="F7" s="94" t="s">
        <v>9687</v>
      </c>
      <c r="G7" s="94" t="s">
        <v>9719</v>
      </c>
      <c r="H7" s="94" t="s">
        <v>9636</v>
      </c>
      <c r="I7" s="95"/>
      <c r="J7" s="95">
        <v>1</v>
      </c>
      <c r="K7" s="94" t="s">
        <v>9951</v>
      </c>
      <c r="L7" s="15" t="s">
        <v>9949</v>
      </c>
      <c r="M7" s="15" t="s">
        <v>9739</v>
      </c>
      <c r="N7" s="94" t="str">
        <f t="shared" si="0"/>
        <v>Não</v>
      </c>
      <c r="O7" s="94">
        <v>0</v>
      </c>
      <c r="P7" s="94">
        <v>100</v>
      </c>
    </row>
    <row r="8" spans="1:16" ht="17.25" customHeight="1" x14ac:dyDescent="0.25">
      <c r="A8" s="120" t="s">
        <v>9660</v>
      </c>
      <c r="B8" s="91" t="s">
        <v>9881</v>
      </c>
      <c r="C8" s="91" t="s">
        <v>10275</v>
      </c>
      <c r="D8" s="92" t="s">
        <v>9646</v>
      </c>
      <c r="E8" s="93" t="s">
        <v>9672</v>
      </c>
      <c r="F8" s="94" t="s">
        <v>9687</v>
      </c>
      <c r="G8" s="94" t="s">
        <v>9719</v>
      </c>
      <c r="H8" s="94" t="s">
        <v>9634</v>
      </c>
      <c r="I8" s="27"/>
      <c r="J8" s="27">
        <v>48.4</v>
      </c>
      <c r="K8" s="94" t="s">
        <v>9951</v>
      </c>
      <c r="L8" s="15" t="s">
        <v>9949</v>
      </c>
      <c r="M8" s="15" t="s">
        <v>9741</v>
      </c>
      <c r="N8" s="94" t="str">
        <f t="shared" si="0"/>
        <v>Não</v>
      </c>
      <c r="O8" s="94">
        <v>0</v>
      </c>
      <c r="P8" s="94">
        <v>100</v>
      </c>
    </row>
    <row r="9" spans="1:16" ht="17.25" customHeight="1" x14ac:dyDescent="0.25">
      <c r="A9" s="120"/>
      <c r="B9" s="91" t="s">
        <v>9881</v>
      </c>
      <c r="C9" s="91" t="s">
        <v>10275</v>
      </c>
      <c r="D9" s="92" t="s">
        <v>9647</v>
      </c>
      <c r="E9" s="93" t="s">
        <v>9673</v>
      </c>
      <c r="F9" s="94" t="s">
        <v>9687</v>
      </c>
      <c r="G9" s="94" t="s">
        <v>9719</v>
      </c>
      <c r="H9" s="94" t="s">
        <v>9634</v>
      </c>
      <c r="I9" s="27"/>
      <c r="J9" s="27">
        <v>3</v>
      </c>
      <c r="K9" s="94" t="s">
        <v>9951</v>
      </c>
      <c r="L9" s="15" t="s">
        <v>9949</v>
      </c>
      <c r="M9" s="15" t="s">
        <v>9742</v>
      </c>
      <c r="N9" s="94" t="str">
        <f t="shared" si="0"/>
        <v>Não</v>
      </c>
      <c r="O9" s="94">
        <v>0</v>
      </c>
      <c r="P9" s="94">
        <v>100</v>
      </c>
    </row>
    <row r="10" spans="1:16" ht="17.25" customHeight="1" x14ac:dyDescent="0.25">
      <c r="A10" s="120"/>
      <c r="B10" s="91" t="s">
        <v>9881</v>
      </c>
      <c r="C10" s="91" t="s">
        <v>10275</v>
      </c>
      <c r="D10" s="92" t="s">
        <v>9648</v>
      </c>
      <c r="E10" s="93" t="s">
        <v>9674</v>
      </c>
      <c r="F10" s="94" t="s">
        <v>9687</v>
      </c>
      <c r="G10" s="94" t="s">
        <v>9719</v>
      </c>
      <c r="H10" s="94" t="s">
        <v>9634</v>
      </c>
      <c r="I10" s="27"/>
      <c r="J10" s="27">
        <v>13.1</v>
      </c>
      <c r="K10" s="94" t="s">
        <v>9951</v>
      </c>
      <c r="L10" s="15" t="s">
        <v>9949</v>
      </c>
      <c r="M10" s="15" t="s">
        <v>9743</v>
      </c>
      <c r="N10" s="94" t="str">
        <f t="shared" si="0"/>
        <v>Não</v>
      </c>
      <c r="O10" s="94">
        <v>0</v>
      </c>
      <c r="P10" s="94">
        <v>100</v>
      </c>
    </row>
    <row r="11" spans="1:16" s="18" customFormat="1" ht="17.25" customHeight="1" x14ac:dyDescent="0.25">
      <c r="A11" s="120"/>
      <c r="B11" s="91" t="s">
        <v>9881</v>
      </c>
      <c r="C11" s="91" t="s">
        <v>10275</v>
      </c>
      <c r="D11" s="92" t="s">
        <v>9649</v>
      </c>
      <c r="E11" s="93" t="s">
        <v>9675</v>
      </c>
      <c r="F11" s="94" t="s">
        <v>9687</v>
      </c>
      <c r="G11" s="94" t="s">
        <v>9719</v>
      </c>
      <c r="H11" s="94" t="s">
        <v>9634</v>
      </c>
      <c r="I11" s="27"/>
      <c r="J11" s="27">
        <v>8.9</v>
      </c>
      <c r="K11" s="94" t="s">
        <v>9951</v>
      </c>
      <c r="L11" s="15" t="s">
        <v>9949</v>
      </c>
      <c r="M11" s="15" t="s">
        <v>9744</v>
      </c>
      <c r="N11" s="94" t="str">
        <f t="shared" si="0"/>
        <v>Não</v>
      </c>
      <c r="O11" s="94">
        <v>0</v>
      </c>
      <c r="P11" s="94">
        <v>100</v>
      </c>
    </row>
    <row r="12" spans="1:16" ht="17.25" customHeight="1" x14ac:dyDescent="0.25">
      <c r="A12" s="120"/>
      <c r="B12" s="91" t="s">
        <v>9881</v>
      </c>
      <c r="C12" s="91" t="s">
        <v>10275</v>
      </c>
      <c r="D12" s="92" t="s">
        <v>9650</v>
      </c>
      <c r="E12" s="93" t="s">
        <v>9676</v>
      </c>
      <c r="F12" s="94" t="s">
        <v>9687</v>
      </c>
      <c r="G12" s="94" t="s">
        <v>9719</v>
      </c>
      <c r="H12" s="94" t="s">
        <v>9634</v>
      </c>
      <c r="I12" s="27"/>
      <c r="J12" s="27">
        <v>4.5999999999999996</v>
      </c>
      <c r="K12" s="94" t="s">
        <v>9951</v>
      </c>
      <c r="L12" s="15" t="s">
        <v>9949</v>
      </c>
      <c r="M12" s="15" t="s">
        <v>9745</v>
      </c>
      <c r="N12" s="94" t="str">
        <f t="shared" si="0"/>
        <v>Não</v>
      </c>
      <c r="O12" s="94">
        <v>0</v>
      </c>
      <c r="P12" s="94">
        <v>100</v>
      </c>
    </row>
    <row r="13" spans="1:16" ht="17.25" customHeight="1" x14ac:dyDescent="0.25">
      <c r="A13" s="120"/>
      <c r="B13" s="91" t="s">
        <v>9881</v>
      </c>
      <c r="C13" s="91" t="s">
        <v>10275</v>
      </c>
      <c r="D13" s="92" t="s">
        <v>9651</v>
      </c>
      <c r="E13" s="93" t="s">
        <v>9677</v>
      </c>
      <c r="F13" s="94" t="s">
        <v>9687</v>
      </c>
      <c r="G13" s="94" t="s">
        <v>9719</v>
      </c>
      <c r="H13" s="94" t="s">
        <v>9634</v>
      </c>
      <c r="I13" s="27"/>
      <c r="J13" s="27">
        <v>2.4</v>
      </c>
      <c r="K13" s="94" t="s">
        <v>9951</v>
      </c>
      <c r="L13" s="15" t="s">
        <v>9949</v>
      </c>
      <c r="M13" s="15" t="s">
        <v>9746</v>
      </c>
      <c r="N13" s="94" t="str">
        <f t="shared" si="0"/>
        <v>Não</v>
      </c>
      <c r="O13" s="94">
        <v>0</v>
      </c>
      <c r="P13" s="94">
        <v>100</v>
      </c>
    </row>
    <row r="14" spans="1:16" ht="17.25" customHeight="1" x14ac:dyDescent="0.25">
      <c r="A14" s="120"/>
      <c r="B14" s="91" t="s">
        <v>9881</v>
      </c>
      <c r="C14" s="91" t="s">
        <v>10275</v>
      </c>
      <c r="D14" s="92" t="s">
        <v>9652</v>
      </c>
      <c r="E14" s="93" t="s">
        <v>9678</v>
      </c>
      <c r="F14" s="94" t="s">
        <v>9687</v>
      </c>
      <c r="G14" s="94" t="s">
        <v>9719</v>
      </c>
      <c r="H14" s="94" t="s">
        <v>9634</v>
      </c>
      <c r="I14" s="27"/>
      <c r="J14" s="27">
        <v>2.2999999999999998</v>
      </c>
      <c r="K14" s="94" t="s">
        <v>9951</v>
      </c>
      <c r="L14" s="15" t="s">
        <v>9949</v>
      </c>
      <c r="M14" s="15" t="s">
        <v>9747</v>
      </c>
      <c r="N14" s="94" t="str">
        <f t="shared" si="0"/>
        <v>Não</v>
      </c>
      <c r="O14" s="94">
        <v>0</v>
      </c>
      <c r="P14" s="94">
        <v>100</v>
      </c>
    </row>
    <row r="15" spans="1:16" ht="17.25" customHeight="1" x14ac:dyDescent="0.25">
      <c r="A15" s="120"/>
      <c r="B15" s="91" t="s">
        <v>9881</v>
      </c>
      <c r="C15" s="91" t="s">
        <v>10275</v>
      </c>
      <c r="D15" s="92" t="s">
        <v>9653</v>
      </c>
      <c r="E15" s="93" t="s">
        <v>9679</v>
      </c>
      <c r="F15" s="94" t="s">
        <v>9687</v>
      </c>
      <c r="G15" s="94" t="s">
        <v>9719</v>
      </c>
      <c r="H15" s="94" t="s">
        <v>9634</v>
      </c>
      <c r="I15" s="27"/>
      <c r="J15" s="27">
        <v>0.6</v>
      </c>
      <c r="K15" s="94" t="s">
        <v>9951</v>
      </c>
      <c r="L15" s="15" t="s">
        <v>9949</v>
      </c>
      <c r="M15" s="15" t="s">
        <v>9748</v>
      </c>
      <c r="N15" s="94" t="str">
        <f t="shared" si="0"/>
        <v>Não</v>
      </c>
      <c r="O15" s="94">
        <v>0</v>
      </c>
      <c r="P15" s="94">
        <v>100</v>
      </c>
    </row>
    <row r="16" spans="1:16" ht="17.25" customHeight="1" x14ac:dyDescent="0.25">
      <c r="A16" s="120"/>
      <c r="B16" s="91" t="s">
        <v>9881</v>
      </c>
      <c r="C16" s="91" t="s">
        <v>10275</v>
      </c>
      <c r="D16" s="92" t="s">
        <v>9654</v>
      </c>
      <c r="E16" s="93" t="s">
        <v>9680</v>
      </c>
      <c r="F16" s="94" t="s">
        <v>9687</v>
      </c>
      <c r="G16" s="94" t="s">
        <v>9719</v>
      </c>
      <c r="H16" s="94" t="s">
        <v>9634</v>
      </c>
      <c r="I16" s="27"/>
      <c r="J16" s="27">
        <v>2.6</v>
      </c>
      <c r="K16" s="94" t="s">
        <v>9951</v>
      </c>
      <c r="L16" s="15" t="s">
        <v>9949</v>
      </c>
      <c r="M16" s="15" t="s">
        <v>9749</v>
      </c>
      <c r="N16" s="94" t="str">
        <f t="shared" si="0"/>
        <v>Não</v>
      </c>
      <c r="O16" s="94">
        <v>0</v>
      </c>
      <c r="P16" s="94">
        <v>100</v>
      </c>
    </row>
    <row r="17" spans="1:16" ht="17.25" customHeight="1" x14ac:dyDescent="0.25">
      <c r="A17" s="120"/>
      <c r="B17" s="91" t="s">
        <v>9881</v>
      </c>
      <c r="C17" s="91" t="s">
        <v>10275</v>
      </c>
      <c r="D17" s="92" t="s">
        <v>9655</v>
      </c>
      <c r="E17" s="93" t="s">
        <v>9681</v>
      </c>
      <c r="F17" s="94" t="s">
        <v>9687</v>
      </c>
      <c r="G17" s="94" t="s">
        <v>9719</v>
      </c>
      <c r="H17" s="94" t="s">
        <v>9634</v>
      </c>
      <c r="I17" s="27"/>
      <c r="J17" s="27">
        <v>0.7</v>
      </c>
      <c r="K17" s="94" t="s">
        <v>9951</v>
      </c>
      <c r="L17" s="15" t="s">
        <v>9949</v>
      </c>
      <c r="M17" s="15" t="s">
        <v>9750</v>
      </c>
      <c r="N17" s="94" t="str">
        <f t="shared" si="0"/>
        <v>Não</v>
      </c>
      <c r="O17" s="94">
        <v>0</v>
      </c>
      <c r="P17" s="94">
        <v>100</v>
      </c>
    </row>
    <row r="18" spans="1:16" ht="17.25" customHeight="1" x14ac:dyDescent="0.25">
      <c r="A18" s="120"/>
      <c r="B18" s="91" t="s">
        <v>9881</v>
      </c>
      <c r="C18" s="91" t="s">
        <v>10275</v>
      </c>
      <c r="D18" s="92" t="s">
        <v>9656</v>
      </c>
      <c r="E18" s="93" t="s">
        <v>9682</v>
      </c>
      <c r="F18" s="94" t="s">
        <v>9687</v>
      </c>
      <c r="G18" s="94" t="s">
        <v>9719</v>
      </c>
      <c r="H18" s="94" t="s">
        <v>9634</v>
      </c>
      <c r="I18" s="27"/>
      <c r="J18" s="27">
        <v>4</v>
      </c>
      <c r="K18" s="94" t="s">
        <v>9951</v>
      </c>
      <c r="L18" s="15" t="s">
        <v>9949</v>
      </c>
      <c r="M18" s="15" t="s">
        <v>9751</v>
      </c>
      <c r="N18" s="94" t="str">
        <f t="shared" si="0"/>
        <v>Não</v>
      </c>
      <c r="O18" s="94">
        <v>0</v>
      </c>
      <c r="P18" s="94">
        <v>100</v>
      </c>
    </row>
    <row r="19" spans="1:16" ht="17.25" customHeight="1" x14ac:dyDescent="0.25">
      <c r="A19" s="120"/>
      <c r="B19" s="91" t="s">
        <v>9881</v>
      </c>
      <c r="C19" s="91" t="s">
        <v>10275</v>
      </c>
      <c r="D19" s="92" t="s">
        <v>9657</v>
      </c>
      <c r="E19" s="93" t="s">
        <v>9683</v>
      </c>
      <c r="F19" s="94" t="s">
        <v>9687</v>
      </c>
      <c r="G19" s="94" t="s">
        <v>9719</v>
      </c>
      <c r="H19" s="94" t="s">
        <v>9634</v>
      </c>
      <c r="I19" s="27"/>
      <c r="J19" s="27">
        <v>4.7</v>
      </c>
      <c r="K19" s="94" t="s">
        <v>9951</v>
      </c>
      <c r="L19" s="15" t="s">
        <v>9949</v>
      </c>
      <c r="M19" s="15" t="s">
        <v>9752</v>
      </c>
      <c r="N19" s="94" t="str">
        <f t="shared" si="0"/>
        <v>Não</v>
      </c>
      <c r="O19" s="94">
        <v>0</v>
      </c>
      <c r="P19" s="94">
        <v>100</v>
      </c>
    </row>
    <row r="20" spans="1:16" s="18" customFormat="1" ht="17.25" customHeight="1" x14ac:dyDescent="0.25">
      <c r="A20" s="120"/>
      <c r="B20" s="91" t="s">
        <v>9881</v>
      </c>
      <c r="C20" s="91" t="s">
        <v>10275</v>
      </c>
      <c r="D20" s="92" t="s">
        <v>9658</v>
      </c>
      <c r="E20" s="93" t="s">
        <v>9684</v>
      </c>
      <c r="F20" s="94" t="s">
        <v>9687</v>
      </c>
      <c r="G20" s="94" t="s">
        <v>9719</v>
      </c>
      <c r="H20" s="94" t="s">
        <v>9634</v>
      </c>
      <c r="I20" s="27"/>
      <c r="J20" s="27">
        <v>0</v>
      </c>
      <c r="K20" s="94" t="s">
        <v>9951</v>
      </c>
      <c r="L20" s="15" t="s">
        <v>9949</v>
      </c>
      <c r="M20" s="15" t="s">
        <v>9753</v>
      </c>
      <c r="N20" s="94" t="str">
        <f t="shared" si="0"/>
        <v>Não</v>
      </c>
      <c r="O20" s="94">
        <v>0</v>
      </c>
      <c r="P20" s="94">
        <v>100</v>
      </c>
    </row>
    <row r="21" spans="1:16" ht="17.25" customHeight="1" x14ac:dyDescent="0.25">
      <c r="A21" s="120"/>
      <c r="B21" s="91" t="s">
        <v>9881</v>
      </c>
      <c r="C21" s="91" t="s">
        <v>10275</v>
      </c>
      <c r="D21" s="92" t="s">
        <v>9659</v>
      </c>
      <c r="E21" s="22" t="s">
        <v>9685</v>
      </c>
      <c r="F21" s="94" t="s">
        <v>9687</v>
      </c>
      <c r="G21" s="94" t="s">
        <v>9719</v>
      </c>
      <c r="H21" s="94" t="s">
        <v>9634</v>
      </c>
      <c r="I21" s="27"/>
      <c r="J21" s="27">
        <v>4.7</v>
      </c>
      <c r="K21" s="94" t="s">
        <v>9951</v>
      </c>
      <c r="L21" s="15" t="s">
        <v>9949</v>
      </c>
      <c r="M21" s="15" t="s">
        <v>9754</v>
      </c>
      <c r="N21" s="94" t="str">
        <f t="shared" si="0"/>
        <v>Não</v>
      </c>
      <c r="O21" s="94">
        <v>0</v>
      </c>
      <c r="P21" s="94">
        <v>100</v>
      </c>
    </row>
    <row r="22" spans="1:16" ht="17.25" customHeight="1" x14ac:dyDescent="0.25">
      <c r="A22" s="120"/>
      <c r="B22" s="91" t="s">
        <v>9881</v>
      </c>
      <c r="C22" s="91" t="s">
        <v>10275</v>
      </c>
      <c r="D22" s="92" t="s">
        <v>10297</v>
      </c>
      <c r="E22" s="22" t="s">
        <v>10298</v>
      </c>
      <c r="F22" s="94" t="s">
        <v>9687</v>
      </c>
      <c r="G22" s="94" t="s">
        <v>9719</v>
      </c>
      <c r="H22" s="94" t="s">
        <v>9634</v>
      </c>
      <c r="I22" s="27"/>
      <c r="J22" s="27">
        <v>100</v>
      </c>
      <c r="K22" s="94" t="s">
        <v>9780</v>
      </c>
      <c r="L22" s="15" t="s">
        <v>9780</v>
      </c>
      <c r="M22" s="15" t="s">
        <v>9780</v>
      </c>
      <c r="N22" s="94" t="str">
        <f t="shared" si="0"/>
        <v>Não</v>
      </c>
      <c r="O22" s="94">
        <v>100</v>
      </c>
      <c r="P22" s="94">
        <v>100</v>
      </c>
    </row>
    <row r="23" spans="1:16" ht="17.25" customHeight="1" x14ac:dyDescent="0.25">
      <c r="A23" s="120" t="s">
        <v>9697</v>
      </c>
      <c r="B23" s="91" t="s">
        <v>9881</v>
      </c>
      <c r="C23" s="91" t="s">
        <v>10277</v>
      </c>
      <c r="D23" s="92" t="s">
        <v>9689</v>
      </c>
      <c r="E23" s="93" t="s">
        <v>9703</v>
      </c>
      <c r="F23" s="94" t="s">
        <v>9687</v>
      </c>
      <c r="G23" s="94" t="s">
        <v>9719</v>
      </c>
      <c r="H23" s="94" t="s">
        <v>9634</v>
      </c>
      <c r="I23" s="27"/>
      <c r="J23" s="27">
        <v>30</v>
      </c>
      <c r="K23" s="27" t="s">
        <v>9780</v>
      </c>
      <c r="L23" s="27" t="s">
        <v>9780</v>
      </c>
      <c r="M23" s="27" t="s">
        <v>9780</v>
      </c>
      <c r="N23" s="94" t="str">
        <f t="shared" si="0"/>
        <v>Não</v>
      </c>
      <c r="O23" s="15">
        <v>20</v>
      </c>
      <c r="P23" s="15">
        <v>80</v>
      </c>
    </row>
    <row r="24" spans="1:16" ht="17.25" customHeight="1" x14ac:dyDescent="0.25">
      <c r="A24" s="120"/>
      <c r="B24" s="91" t="s">
        <v>9881</v>
      </c>
      <c r="C24" s="91" t="s">
        <v>10277</v>
      </c>
      <c r="D24" s="92" t="s">
        <v>9690</v>
      </c>
      <c r="E24" s="93" t="s">
        <v>9704</v>
      </c>
      <c r="F24" s="94" t="s">
        <v>9687</v>
      </c>
      <c r="G24" s="94" t="s">
        <v>9719</v>
      </c>
      <c r="H24" s="94" t="s">
        <v>9962</v>
      </c>
      <c r="I24" s="27"/>
      <c r="J24" s="27">
        <v>30</v>
      </c>
      <c r="K24" s="94" t="s">
        <v>9951</v>
      </c>
      <c r="L24" s="15" t="s">
        <v>9949</v>
      </c>
      <c r="M24" s="15" t="s">
        <v>9820</v>
      </c>
      <c r="N24" s="94" t="str">
        <f t="shared" si="0"/>
        <v>Não</v>
      </c>
      <c r="O24" s="15">
        <v>20</v>
      </c>
      <c r="P24" s="15">
        <v>35</v>
      </c>
    </row>
    <row r="25" spans="1:16" ht="17.25" customHeight="1" x14ac:dyDescent="0.25">
      <c r="A25" s="120"/>
      <c r="B25" s="91" t="s">
        <v>9881</v>
      </c>
      <c r="C25" s="91" t="s">
        <v>10277</v>
      </c>
      <c r="D25" s="92" t="s">
        <v>9691</v>
      </c>
      <c r="E25" s="93" t="s">
        <v>9705</v>
      </c>
      <c r="F25" s="94" t="s">
        <v>9687</v>
      </c>
      <c r="G25" s="94" t="s">
        <v>9719</v>
      </c>
      <c r="H25" s="94" t="s">
        <v>9634</v>
      </c>
      <c r="I25" s="27"/>
      <c r="J25" s="27">
        <v>20</v>
      </c>
      <c r="K25" s="94" t="s">
        <v>9951</v>
      </c>
      <c r="L25" s="15" t="s">
        <v>9949</v>
      </c>
      <c r="M25" s="15" t="s">
        <v>9821</v>
      </c>
      <c r="N25" s="94" t="str">
        <f t="shared" si="0"/>
        <v>Não</v>
      </c>
      <c r="O25" s="15">
        <v>15</v>
      </c>
      <c r="P25" s="15">
        <v>40</v>
      </c>
    </row>
    <row r="26" spans="1:16" ht="17.25" customHeight="1" x14ac:dyDescent="0.25">
      <c r="A26" s="120"/>
      <c r="B26" s="91" t="s">
        <v>9881</v>
      </c>
      <c r="C26" s="91" t="s">
        <v>10277</v>
      </c>
      <c r="D26" s="96" t="s">
        <v>9945</v>
      </c>
      <c r="E26" s="93" t="s">
        <v>9963</v>
      </c>
      <c r="F26" s="94" t="s">
        <v>9687</v>
      </c>
      <c r="G26" s="94" t="s">
        <v>9719</v>
      </c>
      <c r="H26" s="94" t="s">
        <v>9947</v>
      </c>
      <c r="I26" s="27"/>
      <c r="J26" s="27">
        <v>100</v>
      </c>
      <c r="K26" s="27" t="s">
        <v>9951</v>
      </c>
      <c r="L26" s="15" t="s">
        <v>9949</v>
      </c>
      <c r="M26" s="15" t="s">
        <v>9950</v>
      </c>
      <c r="N26" s="94" t="str">
        <f t="shared" si="0"/>
        <v>Não</v>
      </c>
      <c r="O26" s="15">
        <v>75</v>
      </c>
      <c r="P26" s="15">
        <v>300</v>
      </c>
    </row>
    <row r="27" spans="1:16" ht="17.25" customHeight="1" x14ac:dyDescent="0.25">
      <c r="A27" s="120"/>
      <c r="B27" s="91" t="s">
        <v>9881</v>
      </c>
      <c r="C27" s="91" t="s">
        <v>10277</v>
      </c>
      <c r="D27" s="96" t="s">
        <v>9964</v>
      </c>
      <c r="E27" s="93" t="s">
        <v>9967</v>
      </c>
      <c r="F27" s="94" t="s">
        <v>9687</v>
      </c>
      <c r="G27" s="94" t="s">
        <v>9719</v>
      </c>
      <c r="H27" s="94" t="s">
        <v>9948</v>
      </c>
      <c r="I27" s="27"/>
      <c r="J27" s="27">
        <v>200</v>
      </c>
      <c r="K27" s="27" t="s">
        <v>9968</v>
      </c>
      <c r="L27" s="15" t="s">
        <v>10508</v>
      </c>
      <c r="M27" s="15" t="s">
        <v>9839</v>
      </c>
      <c r="N27" s="94" t="str">
        <f t="shared" si="0"/>
        <v>Não</v>
      </c>
      <c r="O27" s="15">
        <v>100</v>
      </c>
      <c r="P27" s="15">
        <v>1000</v>
      </c>
    </row>
    <row r="28" spans="1:16" ht="17.25" customHeight="1" x14ac:dyDescent="0.25">
      <c r="A28" s="120"/>
      <c r="B28" s="91" t="s">
        <v>9881</v>
      </c>
      <c r="C28" s="91" t="s">
        <v>10277</v>
      </c>
      <c r="D28" s="96" t="s">
        <v>9946</v>
      </c>
      <c r="E28" s="93" t="s">
        <v>9966</v>
      </c>
      <c r="F28" s="94" t="s">
        <v>9687</v>
      </c>
      <c r="G28" s="94" t="s">
        <v>9719</v>
      </c>
      <c r="H28" s="94" t="s">
        <v>9634</v>
      </c>
      <c r="I28" s="27"/>
      <c r="J28" s="27">
        <v>2.5</v>
      </c>
      <c r="K28" s="15" t="s">
        <v>9780</v>
      </c>
      <c r="L28" s="15" t="s">
        <v>9780</v>
      </c>
      <c r="M28" s="15" t="s">
        <v>9780</v>
      </c>
      <c r="N28" s="94" t="str">
        <f t="shared" si="0"/>
        <v>Não</v>
      </c>
      <c r="O28" s="15">
        <v>0</v>
      </c>
      <c r="P28" s="15">
        <v>5</v>
      </c>
    </row>
    <row r="29" spans="1:16" s="18" customFormat="1" ht="17.25" customHeight="1" x14ac:dyDescent="0.25">
      <c r="A29" s="120"/>
      <c r="B29" s="91" t="s">
        <v>9881</v>
      </c>
      <c r="C29" s="91" t="s">
        <v>10277</v>
      </c>
      <c r="D29" s="92" t="s">
        <v>9692</v>
      </c>
      <c r="E29" s="93" t="s">
        <v>9809</v>
      </c>
      <c r="F29" s="94" t="s">
        <v>9687</v>
      </c>
      <c r="G29" s="94" t="s">
        <v>9719</v>
      </c>
      <c r="H29" s="94" t="s">
        <v>9698</v>
      </c>
      <c r="I29" s="27"/>
      <c r="J29" s="27">
        <v>300</v>
      </c>
      <c r="K29" s="94" t="s">
        <v>9951</v>
      </c>
      <c r="L29" s="15" t="s">
        <v>9949</v>
      </c>
      <c r="M29" s="15" t="s">
        <v>9822</v>
      </c>
      <c r="N29" s="94" t="str">
        <f t="shared" si="0"/>
        <v>Não</v>
      </c>
      <c r="O29" s="15">
        <v>200</v>
      </c>
      <c r="P29" s="15">
        <v>1000</v>
      </c>
    </row>
    <row r="30" spans="1:16" ht="17.25" customHeight="1" x14ac:dyDescent="0.25">
      <c r="A30" s="120"/>
      <c r="B30" s="91" t="s">
        <v>9881</v>
      </c>
      <c r="C30" s="91" t="s">
        <v>10277</v>
      </c>
      <c r="D30" s="92" t="s">
        <v>9693</v>
      </c>
      <c r="E30" s="97" t="s">
        <v>9706</v>
      </c>
      <c r="F30" s="94" t="s">
        <v>9687</v>
      </c>
      <c r="G30" s="94" t="s">
        <v>9720</v>
      </c>
      <c r="H30" s="94" t="s">
        <v>9634</v>
      </c>
      <c r="I30" s="45" t="str">
        <f>IFERROR(((I29-I27)+((I23/100)-(I28/100))*I26)/I29*100,"")</f>
        <v/>
      </c>
      <c r="J30" s="27">
        <f>(((J29-J27)+((J23/100)-(J28/100))*J26)/J29)*100</f>
        <v>42.5</v>
      </c>
      <c r="K30" s="94" t="s">
        <v>9780</v>
      </c>
      <c r="L30" s="15" t="s">
        <v>9780</v>
      </c>
      <c r="M30" s="15" t="s">
        <v>9780</v>
      </c>
      <c r="N30" s="94" t="str">
        <f t="shared" si="0"/>
        <v>Não</v>
      </c>
      <c r="O30" s="15">
        <v>0</v>
      </c>
      <c r="P30" s="15">
        <v>100</v>
      </c>
    </row>
    <row r="31" spans="1:16" ht="17.25" customHeight="1" x14ac:dyDescent="0.25">
      <c r="A31" s="120" t="s">
        <v>9711</v>
      </c>
      <c r="B31" s="91" t="s">
        <v>9965</v>
      </c>
      <c r="C31" s="91" t="s">
        <v>10282</v>
      </c>
      <c r="D31" s="92" t="s">
        <v>10299</v>
      </c>
      <c r="E31" s="93" t="s">
        <v>9669</v>
      </c>
      <c r="F31" s="94" t="s">
        <v>9687</v>
      </c>
      <c r="G31" s="94" t="s">
        <v>9719</v>
      </c>
      <c r="H31" s="94" t="s">
        <v>9782</v>
      </c>
      <c r="I31" s="95"/>
      <c r="J31" s="95">
        <v>1.24</v>
      </c>
      <c r="K31" s="94" t="s">
        <v>9951</v>
      </c>
      <c r="L31" s="15" t="s">
        <v>9949</v>
      </c>
      <c r="M31" s="15" t="s">
        <v>9713</v>
      </c>
      <c r="N31" s="94" t="str">
        <f t="shared" si="0"/>
        <v>Não</v>
      </c>
      <c r="O31" s="15">
        <v>0.5</v>
      </c>
      <c r="P31" s="15">
        <v>2.5</v>
      </c>
    </row>
    <row r="32" spans="1:16" ht="17.25" customHeight="1" x14ac:dyDescent="0.25">
      <c r="A32" s="120"/>
      <c r="B32" s="91" t="s">
        <v>9965</v>
      </c>
      <c r="C32" s="91" t="s">
        <v>10282</v>
      </c>
      <c r="D32" s="92" t="s">
        <v>9811</v>
      </c>
      <c r="E32" s="93" t="s">
        <v>9670</v>
      </c>
      <c r="F32" s="94" t="s">
        <v>9687</v>
      </c>
      <c r="G32" s="94" t="s">
        <v>9719</v>
      </c>
      <c r="H32" s="94" t="s">
        <v>9634</v>
      </c>
      <c r="I32" s="95"/>
      <c r="J32" s="95">
        <v>30</v>
      </c>
      <c r="K32" s="94" t="s">
        <v>9951</v>
      </c>
      <c r="L32" s="15" t="s">
        <v>9949</v>
      </c>
      <c r="M32" s="15" t="s">
        <v>9715</v>
      </c>
      <c r="N32" s="94" t="str">
        <f t="shared" si="0"/>
        <v>Não</v>
      </c>
      <c r="O32" s="15">
        <v>0</v>
      </c>
      <c r="P32" s="15">
        <v>100</v>
      </c>
    </row>
    <row r="33" spans="1:16" ht="17.25" customHeight="1" x14ac:dyDescent="0.25">
      <c r="A33" s="120"/>
      <c r="B33" s="91" t="s">
        <v>9965</v>
      </c>
      <c r="C33" s="91" t="s">
        <v>10282</v>
      </c>
      <c r="D33" s="92" t="s">
        <v>10450</v>
      </c>
      <c r="E33" s="93" t="s">
        <v>10452</v>
      </c>
      <c r="F33" s="94" t="s">
        <v>9687</v>
      </c>
      <c r="G33" s="94" t="s">
        <v>9719</v>
      </c>
      <c r="H33" s="94" t="s">
        <v>10456</v>
      </c>
      <c r="I33" s="95"/>
      <c r="J33" s="95">
        <v>150</v>
      </c>
      <c r="K33" s="15" t="s">
        <v>9780</v>
      </c>
      <c r="L33" s="15" t="s">
        <v>9780</v>
      </c>
      <c r="M33" s="15" t="s">
        <v>9780</v>
      </c>
      <c r="N33" s="94" t="str">
        <f t="shared" si="0"/>
        <v>Não</v>
      </c>
      <c r="O33" s="15">
        <v>0</v>
      </c>
      <c r="P33" s="15">
        <v>500</v>
      </c>
    </row>
    <row r="34" spans="1:16" ht="17.25" customHeight="1" x14ac:dyDescent="0.25">
      <c r="A34" s="120"/>
      <c r="B34" s="91" t="s">
        <v>9965</v>
      </c>
      <c r="C34" s="91" t="s">
        <v>10282</v>
      </c>
      <c r="D34" s="92" t="s">
        <v>10451</v>
      </c>
      <c r="E34" s="93" t="s">
        <v>10453</v>
      </c>
      <c r="F34" s="94" t="s">
        <v>9687</v>
      </c>
      <c r="G34" s="94" t="s">
        <v>9719</v>
      </c>
      <c r="H34" s="94" t="s">
        <v>10456</v>
      </c>
      <c r="I34" s="95"/>
      <c r="J34" s="95">
        <v>25</v>
      </c>
      <c r="K34" s="15" t="s">
        <v>9780</v>
      </c>
      <c r="L34" s="15" t="s">
        <v>9780</v>
      </c>
      <c r="M34" s="15" t="s">
        <v>9780</v>
      </c>
      <c r="N34" s="94" t="str">
        <f t="shared" si="0"/>
        <v>Não</v>
      </c>
      <c r="O34" s="15">
        <v>0</v>
      </c>
      <c r="P34" s="15">
        <v>250</v>
      </c>
    </row>
    <row r="35" spans="1:16" ht="17.25" customHeight="1" x14ac:dyDescent="0.25">
      <c r="A35" s="120"/>
      <c r="B35" s="91" t="s">
        <v>9965</v>
      </c>
      <c r="C35" s="91" t="s">
        <v>10313</v>
      </c>
      <c r="D35" s="92" t="s">
        <v>10314</v>
      </c>
      <c r="E35" s="93" t="s">
        <v>10315</v>
      </c>
      <c r="F35" s="94" t="s">
        <v>9642</v>
      </c>
      <c r="G35" s="94" t="s">
        <v>9719</v>
      </c>
      <c r="H35" s="94" t="s">
        <v>9688</v>
      </c>
      <c r="I35" s="15"/>
      <c r="J35" s="15" t="s">
        <v>9719</v>
      </c>
      <c r="K35" s="15" t="s">
        <v>9780</v>
      </c>
      <c r="L35" s="15" t="s">
        <v>9780</v>
      </c>
      <c r="M35" s="15" t="s">
        <v>9780</v>
      </c>
      <c r="N35" s="94" t="str">
        <f t="shared" si="0"/>
        <v>Não</v>
      </c>
      <c r="O35" s="15" t="s">
        <v>9780</v>
      </c>
      <c r="P35" s="15" t="s">
        <v>9780</v>
      </c>
    </row>
    <row r="36" spans="1:16" ht="17.25" customHeight="1" x14ac:dyDescent="0.25">
      <c r="A36" s="120"/>
      <c r="B36" s="91" t="s">
        <v>10316</v>
      </c>
      <c r="C36" s="91" t="s">
        <v>10313</v>
      </c>
      <c r="D36" s="92" t="s">
        <v>10317</v>
      </c>
      <c r="E36" s="93" t="s">
        <v>10318</v>
      </c>
      <c r="F36" s="94" t="s">
        <v>9642</v>
      </c>
      <c r="G36" s="94" t="s">
        <v>9719</v>
      </c>
      <c r="H36" s="94" t="s">
        <v>9688</v>
      </c>
      <c r="I36" s="15"/>
      <c r="J36" s="15" t="s">
        <v>9719</v>
      </c>
      <c r="K36" s="15" t="s">
        <v>9780</v>
      </c>
      <c r="L36" s="15" t="s">
        <v>9780</v>
      </c>
      <c r="M36" s="15" t="s">
        <v>9780</v>
      </c>
      <c r="N36" s="94" t="str">
        <f t="shared" si="0"/>
        <v>Não</v>
      </c>
      <c r="O36" s="15" t="s">
        <v>9780</v>
      </c>
      <c r="P36" s="15" t="s">
        <v>9780</v>
      </c>
    </row>
    <row r="37" spans="1:16" ht="17.25" customHeight="1" x14ac:dyDescent="0.25">
      <c r="A37" s="120" t="s">
        <v>9956</v>
      </c>
      <c r="B37" s="15" t="s">
        <v>9965</v>
      </c>
      <c r="C37" s="15" t="s">
        <v>10278</v>
      </c>
      <c r="D37" s="96" t="s">
        <v>9957</v>
      </c>
      <c r="E37" s="22" t="s">
        <v>9959</v>
      </c>
      <c r="F37" s="15" t="s">
        <v>9687</v>
      </c>
      <c r="G37" s="15" t="s">
        <v>9719</v>
      </c>
      <c r="H37" s="15" t="s">
        <v>9961</v>
      </c>
      <c r="I37" s="15"/>
      <c r="J37" s="15">
        <v>10</v>
      </c>
      <c r="K37" s="15" t="s">
        <v>9780</v>
      </c>
      <c r="L37" s="15" t="s">
        <v>9780</v>
      </c>
      <c r="M37" s="15" t="s">
        <v>9780</v>
      </c>
      <c r="N37" s="94" t="str">
        <f t="shared" si="0"/>
        <v>Não</v>
      </c>
      <c r="O37" s="15">
        <v>1</v>
      </c>
      <c r="P37" s="15">
        <v>25</v>
      </c>
    </row>
    <row r="38" spans="1:16" ht="17.25" customHeight="1" x14ac:dyDescent="0.25">
      <c r="A38" s="120"/>
      <c r="B38" s="15" t="s">
        <v>9965</v>
      </c>
      <c r="C38" s="15" t="s">
        <v>10278</v>
      </c>
      <c r="D38" s="96" t="s">
        <v>9958</v>
      </c>
      <c r="E38" s="22" t="s">
        <v>9960</v>
      </c>
      <c r="F38" s="15" t="s">
        <v>9687</v>
      </c>
      <c r="G38" s="15" t="s">
        <v>9719</v>
      </c>
      <c r="H38" s="15" t="s">
        <v>9783</v>
      </c>
      <c r="I38" s="15"/>
      <c r="J38" s="15">
        <v>0</v>
      </c>
      <c r="K38" s="15" t="s">
        <v>9780</v>
      </c>
      <c r="L38" s="15" t="s">
        <v>9780</v>
      </c>
      <c r="M38" s="15" t="s">
        <v>9780</v>
      </c>
      <c r="N38" s="94" t="str">
        <f t="shared" si="0"/>
        <v>Não</v>
      </c>
      <c r="O38" s="15">
        <v>0</v>
      </c>
      <c r="P38" s="15">
        <v>500</v>
      </c>
    </row>
    <row r="39" spans="1:16" ht="17.25" customHeight="1" x14ac:dyDescent="0.25">
      <c r="A39" s="120"/>
      <c r="B39" s="91" t="s">
        <v>9965</v>
      </c>
      <c r="C39" s="91" t="s">
        <v>10278</v>
      </c>
      <c r="D39" s="96" t="s">
        <v>9953</v>
      </c>
      <c r="E39" s="22" t="s">
        <v>9954</v>
      </c>
      <c r="F39" s="15" t="s">
        <v>9642</v>
      </c>
      <c r="G39" s="15" t="s">
        <v>9719</v>
      </c>
      <c r="H39" s="15" t="s">
        <v>9955</v>
      </c>
      <c r="I39" s="15"/>
      <c r="J39" s="15" t="s">
        <v>9780</v>
      </c>
      <c r="K39" s="15" t="s">
        <v>9780</v>
      </c>
      <c r="L39" s="15" t="s">
        <v>9780</v>
      </c>
      <c r="M39" s="15" t="s">
        <v>9780</v>
      </c>
      <c r="N39" s="94" t="str">
        <f t="shared" si="0"/>
        <v>Não</v>
      </c>
      <c r="O39" s="15" t="s">
        <v>9780</v>
      </c>
      <c r="P39" s="15" t="s">
        <v>9780</v>
      </c>
    </row>
    <row r="40" spans="1:16" ht="17.25" customHeight="1" x14ac:dyDescent="0.25">
      <c r="A40" s="120"/>
      <c r="B40" s="91" t="s">
        <v>9965</v>
      </c>
      <c r="C40" s="91" t="s">
        <v>10278</v>
      </c>
      <c r="D40" s="96" t="s">
        <v>10572</v>
      </c>
      <c r="E40" s="22" t="s">
        <v>10573</v>
      </c>
      <c r="F40" s="15" t="s">
        <v>9642</v>
      </c>
      <c r="G40" s="15" t="s">
        <v>9720</v>
      </c>
      <c r="H40" s="15" t="s">
        <v>10574</v>
      </c>
      <c r="I40" s="15" t="str">
        <f>J40</f>
        <v>Não</v>
      </c>
      <c r="J40" s="15" t="s">
        <v>9719</v>
      </c>
      <c r="K40" s="15" t="s">
        <v>9780</v>
      </c>
      <c r="L40" s="15" t="s">
        <v>9780</v>
      </c>
      <c r="M40" s="15" t="s">
        <v>9780</v>
      </c>
      <c r="N40" s="94" t="str">
        <f t="shared" si="0"/>
        <v>Sim</v>
      </c>
      <c r="O40" s="15" t="s">
        <v>9780</v>
      </c>
      <c r="P40" s="15" t="s">
        <v>9780</v>
      </c>
    </row>
    <row r="41" spans="1:16" ht="17.25" customHeight="1" x14ac:dyDescent="0.25">
      <c r="A41" s="120"/>
      <c r="B41" s="91" t="s">
        <v>9965</v>
      </c>
      <c r="C41" s="91" t="s">
        <v>10313</v>
      </c>
      <c r="D41" s="96" t="s">
        <v>10295</v>
      </c>
      <c r="E41" s="22" t="s">
        <v>10296</v>
      </c>
      <c r="F41" s="15" t="s">
        <v>9642</v>
      </c>
      <c r="G41" s="15" t="s">
        <v>9719</v>
      </c>
      <c r="H41" s="15" t="s">
        <v>9688</v>
      </c>
      <c r="I41" s="15"/>
      <c r="J41" s="15" t="s">
        <v>9719</v>
      </c>
      <c r="K41" s="15" t="s">
        <v>9780</v>
      </c>
      <c r="L41" s="15" t="s">
        <v>9780</v>
      </c>
      <c r="M41" s="15" t="s">
        <v>9780</v>
      </c>
      <c r="N41" s="94" t="str">
        <f t="shared" si="0"/>
        <v>Não</v>
      </c>
      <c r="O41" s="15" t="s">
        <v>9780</v>
      </c>
      <c r="P41" s="15" t="s">
        <v>9780</v>
      </c>
    </row>
    <row r="42" spans="1:16" ht="17.25" customHeight="1" x14ac:dyDescent="0.25">
      <c r="A42" s="120" t="s">
        <v>10002</v>
      </c>
      <c r="B42" s="91" t="s">
        <v>9865</v>
      </c>
      <c r="C42" s="91" t="s">
        <v>10285</v>
      </c>
      <c r="D42" s="96" t="s">
        <v>10003</v>
      </c>
      <c r="E42" s="22" t="s">
        <v>10009</v>
      </c>
      <c r="F42" s="15" t="s">
        <v>9687</v>
      </c>
      <c r="G42" s="15" t="s">
        <v>9719</v>
      </c>
      <c r="H42" s="15" t="s">
        <v>10162</v>
      </c>
      <c r="I42" s="15"/>
      <c r="J42" s="15">
        <v>100</v>
      </c>
      <c r="K42" s="94" t="s">
        <v>9951</v>
      </c>
      <c r="L42" s="98" t="s">
        <v>10005</v>
      </c>
      <c r="M42" s="98" t="s">
        <v>10006</v>
      </c>
      <c r="N42" s="94" t="str">
        <f t="shared" si="0"/>
        <v>Não</v>
      </c>
      <c r="O42" s="15">
        <v>20</v>
      </c>
      <c r="P42" s="15">
        <v>100</v>
      </c>
    </row>
    <row r="43" spans="1:16" ht="17.25" customHeight="1" x14ac:dyDescent="0.25">
      <c r="A43" s="120"/>
      <c r="B43" s="91" t="s">
        <v>9865</v>
      </c>
      <c r="C43" s="91" t="s">
        <v>10285</v>
      </c>
      <c r="D43" s="96" t="s">
        <v>10004</v>
      </c>
      <c r="E43" s="22" t="s">
        <v>10008</v>
      </c>
      <c r="F43" s="15" t="s">
        <v>9687</v>
      </c>
      <c r="G43" s="15" t="s">
        <v>9719</v>
      </c>
      <c r="H43" s="15" t="s">
        <v>10162</v>
      </c>
      <c r="I43" s="15"/>
      <c r="J43" s="15">
        <v>25</v>
      </c>
      <c r="K43" s="94" t="s">
        <v>9951</v>
      </c>
      <c r="L43" s="98" t="s">
        <v>10163</v>
      </c>
      <c r="M43" s="98" t="s">
        <v>10007</v>
      </c>
      <c r="N43" s="94" t="str">
        <f t="shared" si="0"/>
        <v>Não</v>
      </c>
      <c r="O43" s="15">
        <v>5</v>
      </c>
      <c r="P43" s="15">
        <v>50</v>
      </c>
    </row>
    <row r="44" spans="1:16" ht="17.25" customHeight="1" x14ac:dyDescent="0.25">
      <c r="A44" s="120" t="s">
        <v>9732</v>
      </c>
      <c r="B44" s="91" t="s">
        <v>9865</v>
      </c>
      <c r="C44" s="91" t="s">
        <v>10279</v>
      </c>
      <c r="D44" s="96" t="s">
        <v>9722</v>
      </c>
      <c r="E44" s="97" t="s">
        <v>9996</v>
      </c>
      <c r="F44" s="94" t="s">
        <v>9687</v>
      </c>
      <c r="G44" s="94" t="s">
        <v>9719</v>
      </c>
      <c r="H44" s="15" t="s">
        <v>9733</v>
      </c>
      <c r="I44" s="27"/>
      <c r="J44" s="27">
        <v>6</v>
      </c>
      <c r="K44" s="94" t="s">
        <v>9951</v>
      </c>
      <c r="L44" s="15" t="s">
        <v>9949</v>
      </c>
      <c r="M44" s="15" t="s">
        <v>9736</v>
      </c>
      <c r="N44" s="94" t="str">
        <f t="shared" si="0"/>
        <v>Não</v>
      </c>
      <c r="O44" s="15">
        <v>1</v>
      </c>
      <c r="P44" s="15">
        <v>10</v>
      </c>
    </row>
    <row r="45" spans="1:16" ht="17.25" customHeight="1" x14ac:dyDescent="0.25">
      <c r="A45" s="120"/>
      <c r="B45" s="91" t="s">
        <v>9865</v>
      </c>
      <c r="C45" s="91" t="s">
        <v>10279</v>
      </c>
      <c r="D45" s="96" t="s">
        <v>9723</v>
      </c>
      <c r="E45" s="97" t="s">
        <v>9997</v>
      </c>
      <c r="F45" s="94" t="s">
        <v>9687</v>
      </c>
      <c r="G45" s="94" t="s">
        <v>9719</v>
      </c>
      <c r="H45" s="15" t="s">
        <v>10122</v>
      </c>
      <c r="I45" s="27"/>
      <c r="J45" s="27">
        <v>5.5</v>
      </c>
      <c r="K45" s="94" t="s">
        <v>9951</v>
      </c>
      <c r="L45" s="15" t="s">
        <v>9949</v>
      </c>
      <c r="M45" s="15" t="s">
        <v>9737</v>
      </c>
      <c r="N45" s="94" t="str">
        <f t="shared" si="0"/>
        <v>Não</v>
      </c>
      <c r="O45" s="15">
        <v>1</v>
      </c>
      <c r="P45" s="15">
        <v>10</v>
      </c>
    </row>
    <row r="46" spans="1:16" ht="17.25" customHeight="1" x14ac:dyDescent="0.25">
      <c r="A46" s="120"/>
      <c r="B46" s="91" t="s">
        <v>9865</v>
      </c>
      <c r="C46" s="91" t="s">
        <v>10279</v>
      </c>
      <c r="D46" s="96" t="s">
        <v>9724</v>
      </c>
      <c r="E46" s="97" t="s">
        <v>10134</v>
      </c>
      <c r="F46" s="94" t="s">
        <v>9687</v>
      </c>
      <c r="G46" s="94" t="s">
        <v>9719</v>
      </c>
      <c r="H46" s="15" t="s">
        <v>9634</v>
      </c>
      <c r="I46" s="27"/>
      <c r="J46" s="27">
        <v>40</v>
      </c>
      <c r="K46" s="94" t="s">
        <v>9951</v>
      </c>
      <c r="L46" s="15" t="s">
        <v>9949</v>
      </c>
      <c r="M46" s="15" t="s">
        <v>9738</v>
      </c>
      <c r="N46" s="94" t="str">
        <f t="shared" si="0"/>
        <v>Não</v>
      </c>
      <c r="O46" s="15">
        <v>10</v>
      </c>
      <c r="P46" s="15">
        <v>60</v>
      </c>
    </row>
    <row r="47" spans="1:16" s="18" customFormat="1" ht="17.25" customHeight="1" x14ac:dyDescent="0.25">
      <c r="A47" s="120"/>
      <c r="B47" s="91" t="s">
        <v>9865</v>
      </c>
      <c r="C47" s="91" t="s">
        <v>10279</v>
      </c>
      <c r="D47" s="96" t="s">
        <v>9725</v>
      </c>
      <c r="E47" s="97" t="s">
        <v>9999</v>
      </c>
      <c r="F47" s="94" t="s">
        <v>9687</v>
      </c>
      <c r="G47" s="94" t="s">
        <v>9719</v>
      </c>
      <c r="H47" s="15" t="s">
        <v>9734</v>
      </c>
      <c r="I47" s="27"/>
      <c r="J47" s="27">
        <v>0</v>
      </c>
      <c r="K47" s="94" t="s">
        <v>9951</v>
      </c>
      <c r="L47" s="15" t="s">
        <v>9949</v>
      </c>
      <c r="M47" s="15" t="s">
        <v>9739</v>
      </c>
      <c r="N47" s="94" t="str">
        <f t="shared" si="0"/>
        <v>Não</v>
      </c>
      <c r="O47" s="15">
        <v>0</v>
      </c>
      <c r="P47" s="15">
        <v>1000</v>
      </c>
    </row>
    <row r="48" spans="1:16" ht="17.25" customHeight="1" x14ac:dyDescent="0.25">
      <c r="A48" s="120"/>
      <c r="B48" s="91" t="s">
        <v>9865</v>
      </c>
      <c r="C48" s="91" t="s">
        <v>10279</v>
      </c>
      <c r="D48" s="96" t="s">
        <v>9726</v>
      </c>
      <c r="E48" s="97" t="s">
        <v>10000</v>
      </c>
      <c r="F48" s="94" t="s">
        <v>9687</v>
      </c>
      <c r="G48" s="94" t="s">
        <v>9719</v>
      </c>
      <c r="H48" s="15" t="s">
        <v>9734</v>
      </c>
      <c r="I48" s="27"/>
      <c r="J48" s="27">
        <v>25</v>
      </c>
      <c r="K48" s="94" t="s">
        <v>9951</v>
      </c>
      <c r="L48" s="15" t="s">
        <v>9949</v>
      </c>
      <c r="M48" s="15" t="s">
        <v>9713</v>
      </c>
      <c r="N48" s="94" t="str">
        <f t="shared" si="0"/>
        <v>Não</v>
      </c>
      <c r="O48" s="15">
        <v>0</v>
      </c>
      <c r="P48" s="15">
        <v>100</v>
      </c>
    </row>
    <row r="49" spans="1:16" ht="17.25" customHeight="1" x14ac:dyDescent="0.25">
      <c r="A49" s="120"/>
      <c r="B49" s="91" t="s">
        <v>9865</v>
      </c>
      <c r="C49" s="91" t="s">
        <v>10279</v>
      </c>
      <c r="D49" s="96" t="s">
        <v>9727</v>
      </c>
      <c r="E49" s="97" t="s">
        <v>10001</v>
      </c>
      <c r="F49" s="94" t="s">
        <v>9687</v>
      </c>
      <c r="G49" s="94" t="s">
        <v>9719</v>
      </c>
      <c r="H49" s="15" t="s">
        <v>9734</v>
      </c>
      <c r="I49" s="27"/>
      <c r="J49" s="27">
        <v>500</v>
      </c>
      <c r="K49" s="94" t="s">
        <v>9951</v>
      </c>
      <c r="L49" s="15" t="s">
        <v>9949</v>
      </c>
      <c r="M49" s="15" t="s">
        <v>9714</v>
      </c>
      <c r="N49" s="94" t="str">
        <f t="shared" si="0"/>
        <v>Não</v>
      </c>
      <c r="O49" s="15">
        <v>0</v>
      </c>
      <c r="P49" s="15">
        <v>5000</v>
      </c>
    </row>
    <row r="50" spans="1:16" ht="17.25" customHeight="1" x14ac:dyDescent="0.25">
      <c r="A50" s="120"/>
      <c r="B50" s="91" t="s">
        <v>9865</v>
      </c>
      <c r="C50" s="91" t="s">
        <v>10279</v>
      </c>
      <c r="D50" s="96" t="s">
        <v>9728</v>
      </c>
      <c r="E50" s="97" t="s">
        <v>10117</v>
      </c>
      <c r="F50" s="94" t="s">
        <v>9687</v>
      </c>
      <c r="G50" s="94" t="s">
        <v>9719</v>
      </c>
      <c r="H50" s="15" t="s">
        <v>9634</v>
      </c>
      <c r="I50" s="27"/>
      <c r="J50" s="27">
        <v>65</v>
      </c>
      <c r="K50" s="94" t="s">
        <v>9951</v>
      </c>
      <c r="L50" s="15" t="s">
        <v>9949</v>
      </c>
      <c r="M50" s="15" t="s">
        <v>9715</v>
      </c>
      <c r="N50" s="94" t="str">
        <f t="shared" si="0"/>
        <v>Não</v>
      </c>
      <c r="O50" s="15">
        <v>25</v>
      </c>
      <c r="P50" s="15">
        <v>100</v>
      </c>
    </row>
    <row r="51" spans="1:16" ht="17.25" customHeight="1" x14ac:dyDescent="0.25">
      <c r="A51" s="120"/>
      <c r="B51" s="91" t="s">
        <v>9865</v>
      </c>
      <c r="C51" s="91" t="s">
        <v>10279</v>
      </c>
      <c r="D51" s="96" t="s">
        <v>9729</v>
      </c>
      <c r="E51" s="97" t="s">
        <v>10118</v>
      </c>
      <c r="F51" s="94" t="s">
        <v>9687</v>
      </c>
      <c r="G51" s="94" t="s">
        <v>9719</v>
      </c>
      <c r="H51" s="15" t="s">
        <v>9735</v>
      </c>
      <c r="I51" s="27"/>
      <c r="J51" s="27">
        <v>5000</v>
      </c>
      <c r="K51" s="94" t="s">
        <v>9951</v>
      </c>
      <c r="L51" s="15" t="s">
        <v>9949</v>
      </c>
      <c r="M51" s="15" t="s">
        <v>9740</v>
      </c>
      <c r="N51" s="94" t="str">
        <f t="shared" si="0"/>
        <v>Não</v>
      </c>
      <c r="O51" s="15">
        <v>3000</v>
      </c>
      <c r="P51" s="15">
        <v>10000</v>
      </c>
    </row>
    <row r="52" spans="1:16" ht="17.25" customHeight="1" x14ac:dyDescent="0.25">
      <c r="A52" s="120"/>
      <c r="B52" s="91" t="s">
        <v>9865</v>
      </c>
      <c r="C52" s="91" t="s">
        <v>10279</v>
      </c>
      <c r="D52" s="96" t="s">
        <v>9730</v>
      </c>
      <c r="E52" s="97" t="s">
        <v>10119</v>
      </c>
      <c r="F52" s="94" t="s">
        <v>9687</v>
      </c>
      <c r="G52" s="94" t="s">
        <v>9719</v>
      </c>
      <c r="H52" s="15" t="s">
        <v>9734</v>
      </c>
      <c r="I52" s="27"/>
      <c r="J52" s="27">
        <v>1500</v>
      </c>
      <c r="K52" s="94" t="s">
        <v>9951</v>
      </c>
      <c r="L52" s="15" t="s">
        <v>9949</v>
      </c>
      <c r="M52" s="15" t="s">
        <v>9741</v>
      </c>
      <c r="N52" s="94" t="str">
        <f t="shared" si="0"/>
        <v>Não</v>
      </c>
      <c r="O52" s="15">
        <v>1000</v>
      </c>
      <c r="P52" s="15">
        <v>5000</v>
      </c>
    </row>
    <row r="53" spans="1:16" ht="17.25" customHeight="1" x14ac:dyDescent="0.25">
      <c r="A53" s="120"/>
      <c r="B53" s="91" t="s">
        <v>9865</v>
      </c>
      <c r="C53" s="91" t="s">
        <v>10279</v>
      </c>
      <c r="D53" s="96" t="s">
        <v>9731</v>
      </c>
      <c r="E53" s="97" t="s">
        <v>9998</v>
      </c>
      <c r="F53" s="94" t="s">
        <v>9687</v>
      </c>
      <c r="G53" s="94" t="s">
        <v>9719</v>
      </c>
      <c r="H53" s="15" t="s">
        <v>9634</v>
      </c>
      <c r="I53" s="27"/>
      <c r="J53" s="27">
        <v>0</v>
      </c>
      <c r="K53" s="94" t="s">
        <v>9951</v>
      </c>
      <c r="L53" s="15" t="s">
        <v>9949</v>
      </c>
      <c r="M53" s="15" t="s">
        <v>9742</v>
      </c>
      <c r="N53" s="94" t="str">
        <f t="shared" si="0"/>
        <v>Não</v>
      </c>
      <c r="O53" s="15">
        <v>0</v>
      </c>
      <c r="P53" s="15">
        <v>100</v>
      </c>
    </row>
    <row r="54" spans="1:16" ht="17.25" customHeight="1" x14ac:dyDescent="0.25">
      <c r="A54" s="120"/>
      <c r="B54" s="91" t="s">
        <v>9865</v>
      </c>
      <c r="C54" s="91" t="s">
        <v>10279</v>
      </c>
      <c r="D54" s="96" t="s">
        <v>10300</v>
      </c>
      <c r="E54" s="97" t="s">
        <v>10120</v>
      </c>
      <c r="F54" s="94" t="s">
        <v>9687</v>
      </c>
      <c r="G54" s="94" t="s">
        <v>9719</v>
      </c>
      <c r="H54" s="15" t="s">
        <v>9634</v>
      </c>
      <c r="I54" s="27"/>
      <c r="J54" s="27">
        <v>25</v>
      </c>
      <c r="K54" s="94" t="s">
        <v>9951</v>
      </c>
      <c r="L54" s="15" t="s">
        <v>9949</v>
      </c>
      <c r="M54" s="15" t="s">
        <v>9743</v>
      </c>
      <c r="N54" s="94" t="str">
        <f t="shared" si="0"/>
        <v>Não</v>
      </c>
      <c r="O54" s="15">
        <v>0</v>
      </c>
      <c r="P54" s="15">
        <v>50</v>
      </c>
    </row>
    <row r="55" spans="1:16" ht="17.25" customHeight="1" x14ac:dyDescent="0.25">
      <c r="A55" s="120"/>
      <c r="B55" s="91" t="s">
        <v>9865</v>
      </c>
      <c r="C55" s="91" t="s">
        <v>10279</v>
      </c>
      <c r="D55" s="96" t="s">
        <v>10301</v>
      </c>
      <c r="E55" s="97" t="s">
        <v>10121</v>
      </c>
      <c r="F55" s="94" t="s">
        <v>9687</v>
      </c>
      <c r="G55" s="94" t="s">
        <v>9719</v>
      </c>
      <c r="H55" s="15" t="s">
        <v>9634</v>
      </c>
      <c r="I55" s="27"/>
      <c r="J55" s="27">
        <v>0</v>
      </c>
      <c r="K55" s="94" t="s">
        <v>9951</v>
      </c>
      <c r="L55" s="15" t="s">
        <v>9949</v>
      </c>
      <c r="M55" s="15" t="s">
        <v>9744</v>
      </c>
      <c r="N55" s="94" t="str">
        <f t="shared" si="0"/>
        <v>Não</v>
      </c>
      <c r="O55" s="15">
        <v>0</v>
      </c>
      <c r="P55" s="15">
        <v>25</v>
      </c>
    </row>
    <row r="56" spans="1:16" ht="17.25" customHeight="1" x14ac:dyDescent="0.25">
      <c r="A56" s="120"/>
      <c r="B56" s="91" t="s">
        <v>9865</v>
      </c>
      <c r="C56" s="91" t="s">
        <v>10279</v>
      </c>
      <c r="D56" s="96" t="s">
        <v>10302</v>
      </c>
      <c r="E56" s="97" t="s">
        <v>10125</v>
      </c>
      <c r="F56" s="94" t="s">
        <v>9687</v>
      </c>
      <c r="G56" s="94" t="s">
        <v>9719</v>
      </c>
      <c r="H56" s="15" t="s">
        <v>9634</v>
      </c>
      <c r="I56" s="27"/>
      <c r="J56" s="27">
        <v>25</v>
      </c>
      <c r="K56" s="94" t="s">
        <v>9951</v>
      </c>
      <c r="L56" s="15" t="s">
        <v>9949</v>
      </c>
      <c r="M56" s="15" t="s">
        <v>9745</v>
      </c>
      <c r="N56" s="94" t="str">
        <f t="shared" si="0"/>
        <v>Não</v>
      </c>
      <c r="O56" s="15">
        <v>0</v>
      </c>
      <c r="P56" s="15">
        <v>50</v>
      </c>
    </row>
    <row r="57" spans="1:16" ht="17.25" customHeight="1" x14ac:dyDescent="0.25">
      <c r="A57" s="120"/>
      <c r="B57" s="91" t="s">
        <v>9865</v>
      </c>
      <c r="C57" s="91" t="s">
        <v>10279</v>
      </c>
      <c r="D57" s="96" t="s">
        <v>10303</v>
      </c>
      <c r="E57" s="97" t="s">
        <v>10126</v>
      </c>
      <c r="F57" s="94" t="s">
        <v>9687</v>
      </c>
      <c r="G57" s="94" t="s">
        <v>9719</v>
      </c>
      <c r="H57" s="15" t="s">
        <v>9634</v>
      </c>
      <c r="I57" s="27"/>
      <c r="J57" s="27">
        <v>0</v>
      </c>
      <c r="K57" s="94" t="s">
        <v>9951</v>
      </c>
      <c r="L57" s="15" t="s">
        <v>9949</v>
      </c>
      <c r="M57" s="15" t="s">
        <v>9746</v>
      </c>
      <c r="N57" s="94" t="str">
        <f t="shared" si="0"/>
        <v>Não</v>
      </c>
      <c r="O57" s="15">
        <v>0</v>
      </c>
      <c r="P57" s="15">
        <v>25</v>
      </c>
    </row>
    <row r="58" spans="1:16" ht="17.25" customHeight="1" x14ac:dyDescent="0.25">
      <c r="A58" s="120"/>
      <c r="B58" s="91" t="s">
        <v>9865</v>
      </c>
      <c r="C58" s="91" t="s">
        <v>10279</v>
      </c>
      <c r="D58" s="96" t="s">
        <v>10304</v>
      </c>
      <c r="E58" s="97" t="s">
        <v>10123</v>
      </c>
      <c r="F58" s="94" t="s">
        <v>9687</v>
      </c>
      <c r="G58" s="94" t="s">
        <v>9719</v>
      </c>
      <c r="H58" s="15" t="s">
        <v>9634</v>
      </c>
      <c r="I58" s="27"/>
      <c r="J58" s="27">
        <v>25</v>
      </c>
      <c r="K58" s="94" t="s">
        <v>9951</v>
      </c>
      <c r="L58" s="15" t="s">
        <v>9949</v>
      </c>
      <c r="M58" s="15" t="s">
        <v>9747</v>
      </c>
      <c r="N58" s="94" t="str">
        <f t="shared" si="0"/>
        <v>Não</v>
      </c>
      <c r="O58" s="15">
        <v>0</v>
      </c>
      <c r="P58" s="15">
        <v>50</v>
      </c>
    </row>
    <row r="59" spans="1:16" ht="17.25" customHeight="1" x14ac:dyDescent="0.25">
      <c r="A59" s="120"/>
      <c r="B59" s="91" t="s">
        <v>9865</v>
      </c>
      <c r="C59" s="91" t="s">
        <v>10279</v>
      </c>
      <c r="D59" s="96" t="s">
        <v>10305</v>
      </c>
      <c r="E59" s="97" t="s">
        <v>10124</v>
      </c>
      <c r="F59" s="94" t="s">
        <v>9687</v>
      </c>
      <c r="G59" s="94" t="s">
        <v>9719</v>
      </c>
      <c r="H59" s="15" t="s">
        <v>9634</v>
      </c>
      <c r="I59" s="27"/>
      <c r="J59" s="27">
        <v>25</v>
      </c>
      <c r="K59" s="94" t="s">
        <v>9951</v>
      </c>
      <c r="L59" s="15" t="s">
        <v>9949</v>
      </c>
      <c r="M59" s="15" t="s">
        <v>9748</v>
      </c>
      <c r="N59" s="94" t="str">
        <f t="shared" si="0"/>
        <v>Não</v>
      </c>
      <c r="O59" s="15">
        <v>0</v>
      </c>
      <c r="P59" s="15">
        <v>25</v>
      </c>
    </row>
    <row r="60" spans="1:16" ht="17.25" customHeight="1" x14ac:dyDescent="0.25">
      <c r="A60" s="120"/>
      <c r="B60" s="91" t="s">
        <v>9865</v>
      </c>
      <c r="C60" s="91" t="s">
        <v>10279</v>
      </c>
      <c r="D60" s="96" t="s">
        <v>10306</v>
      </c>
      <c r="E60" s="97" t="s">
        <v>10127</v>
      </c>
      <c r="F60" s="94" t="s">
        <v>9687</v>
      </c>
      <c r="G60" s="94" t="s">
        <v>9719</v>
      </c>
      <c r="H60" s="15" t="s">
        <v>9634</v>
      </c>
      <c r="I60" s="27"/>
      <c r="J60" s="27">
        <v>25</v>
      </c>
      <c r="K60" s="94" t="s">
        <v>9951</v>
      </c>
      <c r="L60" s="15" t="s">
        <v>9949</v>
      </c>
      <c r="M60" s="15" t="s">
        <v>9749</v>
      </c>
      <c r="N60" s="94" t="str">
        <f t="shared" si="0"/>
        <v>Não</v>
      </c>
      <c r="O60" s="15">
        <v>0</v>
      </c>
      <c r="P60" s="15">
        <v>50</v>
      </c>
    </row>
    <row r="61" spans="1:16" ht="17.25" customHeight="1" x14ac:dyDescent="0.25">
      <c r="A61" s="120"/>
      <c r="B61" s="91" t="s">
        <v>9865</v>
      </c>
      <c r="C61" s="91" t="s">
        <v>10279</v>
      </c>
      <c r="D61" s="96" t="s">
        <v>10307</v>
      </c>
      <c r="E61" s="97" t="s">
        <v>10128</v>
      </c>
      <c r="F61" s="94" t="s">
        <v>9687</v>
      </c>
      <c r="G61" s="94" t="s">
        <v>9719</v>
      </c>
      <c r="H61" s="15" t="s">
        <v>9634</v>
      </c>
      <c r="I61" s="27"/>
      <c r="J61" s="27">
        <v>0</v>
      </c>
      <c r="K61" s="94" t="s">
        <v>9951</v>
      </c>
      <c r="L61" s="15" t="s">
        <v>9949</v>
      </c>
      <c r="M61" s="15" t="s">
        <v>9750</v>
      </c>
      <c r="N61" s="94" t="str">
        <f t="shared" si="0"/>
        <v>Não</v>
      </c>
      <c r="O61" s="15">
        <v>0</v>
      </c>
      <c r="P61" s="15">
        <v>25</v>
      </c>
    </row>
    <row r="62" spans="1:16" ht="17.25" customHeight="1" x14ac:dyDescent="0.25">
      <c r="A62" s="120"/>
      <c r="B62" s="91" t="s">
        <v>9865</v>
      </c>
      <c r="C62" s="91" t="s">
        <v>10279</v>
      </c>
      <c r="D62" s="96" t="s">
        <v>10308</v>
      </c>
      <c r="E62" s="97" t="s">
        <v>10129</v>
      </c>
      <c r="F62" s="94" t="s">
        <v>9687</v>
      </c>
      <c r="G62" s="94" t="s">
        <v>9719</v>
      </c>
      <c r="H62" s="15" t="s">
        <v>9634</v>
      </c>
      <c r="I62" s="27"/>
      <c r="J62" s="27">
        <v>25</v>
      </c>
      <c r="K62" s="94" t="s">
        <v>9951</v>
      </c>
      <c r="L62" s="15" t="s">
        <v>9949</v>
      </c>
      <c r="M62" s="15" t="s">
        <v>9751</v>
      </c>
      <c r="N62" s="94" t="str">
        <f t="shared" si="0"/>
        <v>Não</v>
      </c>
      <c r="O62" s="15">
        <v>0</v>
      </c>
      <c r="P62" s="15">
        <v>80</v>
      </c>
    </row>
    <row r="63" spans="1:16" ht="17.25" customHeight="1" x14ac:dyDescent="0.25">
      <c r="A63" s="120"/>
      <c r="B63" s="91" t="s">
        <v>9865</v>
      </c>
      <c r="C63" s="91" t="s">
        <v>10279</v>
      </c>
      <c r="D63" s="96" t="s">
        <v>10309</v>
      </c>
      <c r="E63" s="97" t="s">
        <v>10130</v>
      </c>
      <c r="F63" s="94" t="s">
        <v>9687</v>
      </c>
      <c r="G63" s="94" t="s">
        <v>9719</v>
      </c>
      <c r="H63" s="15" t="s">
        <v>9634</v>
      </c>
      <c r="I63" s="27"/>
      <c r="J63" s="27">
        <v>0</v>
      </c>
      <c r="K63" s="94" t="s">
        <v>9951</v>
      </c>
      <c r="L63" s="15" t="s">
        <v>9949</v>
      </c>
      <c r="M63" s="15" t="s">
        <v>9752</v>
      </c>
      <c r="N63" s="94" t="str">
        <f t="shared" si="0"/>
        <v>Não</v>
      </c>
      <c r="O63" s="15">
        <v>0</v>
      </c>
      <c r="P63" s="15">
        <v>25</v>
      </c>
    </row>
    <row r="64" spans="1:16" s="18" customFormat="1" ht="17.25" customHeight="1" x14ac:dyDescent="0.25">
      <c r="A64" s="120"/>
      <c r="B64" s="91" t="s">
        <v>9865</v>
      </c>
      <c r="C64" s="91" t="s">
        <v>10279</v>
      </c>
      <c r="D64" s="96" t="s">
        <v>10310</v>
      </c>
      <c r="E64" s="97" t="s">
        <v>10131</v>
      </c>
      <c r="F64" s="94" t="s">
        <v>9687</v>
      </c>
      <c r="G64" s="94" t="s">
        <v>9719</v>
      </c>
      <c r="H64" s="15" t="s">
        <v>9634</v>
      </c>
      <c r="I64" s="27"/>
      <c r="J64" s="27">
        <v>25</v>
      </c>
      <c r="K64" s="94" t="s">
        <v>9951</v>
      </c>
      <c r="L64" s="15" t="s">
        <v>9949</v>
      </c>
      <c r="M64" s="15" t="s">
        <v>9753</v>
      </c>
      <c r="N64" s="94" t="str">
        <f t="shared" si="0"/>
        <v>Não</v>
      </c>
      <c r="O64" s="15">
        <v>0</v>
      </c>
      <c r="P64" s="15">
        <v>25</v>
      </c>
    </row>
    <row r="65" spans="1:16" ht="17.25" customHeight="1" x14ac:dyDescent="0.25">
      <c r="A65" s="120"/>
      <c r="B65" s="91" t="s">
        <v>9865</v>
      </c>
      <c r="C65" s="91" t="s">
        <v>10279</v>
      </c>
      <c r="D65" s="96" t="s">
        <v>10311</v>
      </c>
      <c r="E65" s="97" t="s">
        <v>10132</v>
      </c>
      <c r="F65" s="94" t="s">
        <v>9687</v>
      </c>
      <c r="G65" s="94" t="s">
        <v>9719</v>
      </c>
      <c r="H65" s="15" t="s">
        <v>9634</v>
      </c>
      <c r="I65" s="27"/>
      <c r="J65" s="27">
        <v>0</v>
      </c>
      <c r="K65" s="94" t="s">
        <v>9951</v>
      </c>
      <c r="L65" s="15" t="s">
        <v>9949</v>
      </c>
      <c r="M65" s="15" t="s">
        <v>9754</v>
      </c>
      <c r="N65" s="94" t="str">
        <f t="shared" si="0"/>
        <v>Não</v>
      </c>
      <c r="O65" s="15">
        <v>0</v>
      </c>
      <c r="P65" s="15">
        <v>25</v>
      </c>
    </row>
    <row r="66" spans="1:16" ht="17.25" customHeight="1" x14ac:dyDescent="0.25">
      <c r="A66" s="120"/>
      <c r="B66" s="91" t="s">
        <v>9865</v>
      </c>
      <c r="C66" s="91" t="s">
        <v>10279</v>
      </c>
      <c r="D66" s="96" t="s">
        <v>10312</v>
      </c>
      <c r="E66" s="97" t="s">
        <v>10133</v>
      </c>
      <c r="F66" s="94" t="s">
        <v>9687</v>
      </c>
      <c r="G66" s="94" t="s">
        <v>9719</v>
      </c>
      <c r="H66" s="15" t="s">
        <v>9634</v>
      </c>
      <c r="I66" s="27"/>
      <c r="J66" s="27">
        <v>0</v>
      </c>
      <c r="K66" s="94" t="s">
        <v>9951</v>
      </c>
      <c r="L66" s="15" t="s">
        <v>9949</v>
      </c>
      <c r="M66" s="15" t="s">
        <v>9755</v>
      </c>
      <c r="N66" s="94" t="str">
        <f t="shared" si="0"/>
        <v>Não</v>
      </c>
      <c r="O66" s="15">
        <v>0</v>
      </c>
      <c r="P66" s="15">
        <v>25</v>
      </c>
    </row>
    <row r="67" spans="1:16" ht="17.25" customHeight="1" x14ac:dyDescent="0.25">
      <c r="A67" s="120" t="s">
        <v>9756</v>
      </c>
      <c r="B67" s="91" t="s">
        <v>9865</v>
      </c>
      <c r="C67" s="91" t="s">
        <v>10284</v>
      </c>
      <c r="D67" s="96" t="s">
        <v>9757</v>
      </c>
      <c r="E67" s="97" t="s">
        <v>10135</v>
      </c>
      <c r="F67" s="94" t="s">
        <v>9687</v>
      </c>
      <c r="G67" s="94" t="s">
        <v>9719</v>
      </c>
      <c r="H67" s="15" t="s">
        <v>9812</v>
      </c>
      <c r="I67" s="27"/>
      <c r="J67" s="27">
        <v>20000</v>
      </c>
      <c r="K67" s="94" t="s">
        <v>9951</v>
      </c>
      <c r="L67" s="15" t="s">
        <v>9949</v>
      </c>
      <c r="M67" s="15" t="s">
        <v>9820</v>
      </c>
      <c r="N67" s="94" t="str">
        <f t="shared" si="0"/>
        <v>Não</v>
      </c>
      <c r="O67" s="15">
        <v>10000</v>
      </c>
      <c r="P67" s="15">
        <v>50000</v>
      </c>
    </row>
    <row r="68" spans="1:16" ht="17.25" customHeight="1" x14ac:dyDescent="0.25">
      <c r="A68" s="120"/>
      <c r="B68" s="91" t="s">
        <v>9865</v>
      </c>
      <c r="C68" s="91" t="s">
        <v>10284</v>
      </c>
      <c r="D68" s="96" t="s">
        <v>9758</v>
      </c>
      <c r="E68" s="97" t="s">
        <v>10136</v>
      </c>
      <c r="F68" s="94" t="s">
        <v>9687</v>
      </c>
      <c r="G68" s="94" t="s">
        <v>9719</v>
      </c>
      <c r="H68" s="15" t="s">
        <v>9812</v>
      </c>
      <c r="I68" s="27"/>
      <c r="J68" s="27">
        <v>10000</v>
      </c>
      <c r="K68" s="94" t="s">
        <v>9951</v>
      </c>
      <c r="L68" s="15" t="s">
        <v>9949</v>
      </c>
      <c r="M68" s="15" t="s">
        <v>9821</v>
      </c>
      <c r="N68" s="94" t="str">
        <f t="shared" si="0"/>
        <v>Não</v>
      </c>
      <c r="O68" s="15">
        <v>1000</v>
      </c>
      <c r="P68" s="15">
        <v>10000</v>
      </c>
    </row>
    <row r="69" spans="1:16" ht="17.25" customHeight="1" x14ac:dyDescent="0.25">
      <c r="A69" s="120"/>
      <c r="B69" s="91" t="s">
        <v>9865</v>
      </c>
      <c r="C69" s="91" t="s">
        <v>10284</v>
      </c>
      <c r="D69" s="96" t="s">
        <v>9759</v>
      </c>
      <c r="E69" s="97" t="s">
        <v>10137</v>
      </c>
      <c r="F69" s="94" t="s">
        <v>9687</v>
      </c>
      <c r="G69" s="94" t="s">
        <v>9719</v>
      </c>
      <c r="H69" s="15" t="s">
        <v>9812</v>
      </c>
      <c r="I69" s="27"/>
      <c r="J69" s="27">
        <v>1500</v>
      </c>
      <c r="K69" s="94" t="s">
        <v>9951</v>
      </c>
      <c r="L69" s="15" t="s">
        <v>9949</v>
      </c>
      <c r="M69" s="15" t="s">
        <v>9822</v>
      </c>
      <c r="N69" s="94" t="str">
        <f t="shared" si="0"/>
        <v>Não</v>
      </c>
      <c r="O69" s="15">
        <v>1000</v>
      </c>
      <c r="P69" s="15">
        <v>5000</v>
      </c>
    </row>
    <row r="70" spans="1:16" ht="17.25" customHeight="1" x14ac:dyDescent="0.25">
      <c r="A70" s="120"/>
      <c r="B70" s="91" t="s">
        <v>9865</v>
      </c>
      <c r="C70" s="91" t="s">
        <v>10284</v>
      </c>
      <c r="D70" s="96" t="s">
        <v>9760</v>
      </c>
      <c r="E70" s="97" t="s">
        <v>10138</v>
      </c>
      <c r="F70" s="94" t="s">
        <v>10269</v>
      </c>
      <c r="G70" s="94" t="s">
        <v>9719</v>
      </c>
      <c r="H70" s="15" t="s">
        <v>10272</v>
      </c>
      <c r="I70" s="27"/>
      <c r="J70" s="27" t="s">
        <v>9774</v>
      </c>
      <c r="K70" s="94" t="s">
        <v>9951</v>
      </c>
      <c r="L70" s="15" t="s">
        <v>9949</v>
      </c>
      <c r="M70" s="15" t="s">
        <v>9823</v>
      </c>
      <c r="N70" s="94" t="str">
        <f t="shared" si="0"/>
        <v>Não</v>
      </c>
      <c r="O70" s="15" t="s">
        <v>9780</v>
      </c>
      <c r="P70" s="15" t="s">
        <v>9780</v>
      </c>
    </row>
    <row r="71" spans="1:16" ht="17.25" customHeight="1" x14ac:dyDescent="0.25">
      <c r="A71" s="120"/>
      <c r="B71" s="91" t="s">
        <v>9865</v>
      </c>
      <c r="C71" s="91" t="s">
        <v>10284</v>
      </c>
      <c r="D71" s="96" t="s">
        <v>9761</v>
      </c>
      <c r="E71" s="97" t="s">
        <v>10139</v>
      </c>
      <c r="F71" s="94" t="s">
        <v>9687</v>
      </c>
      <c r="G71" s="94" t="s">
        <v>9719</v>
      </c>
      <c r="H71" s="15" t="s">
        <v>9812</v>
      </c>
      <c r="I71" s="27"/>
      <c r="J71" s="27">
        <v>1250</v>
      </c>
      <c r="K71" s="94" t="s">
        <v>9951</v>
      </c>
      <c r="L71" s="15" t="s">
        <v>9949</v>
      </c>
      <c r="M71" s="15" t="s">
        <v>9824</v>
      </c>
      <c r="N71" s="94" t="str">
        <f t="shared" si="0"/>
        <v>Não</v>
      </c>
      <c r="O71" s="15">
        <v>1000</v>
      </c>
      <c r="P71" s="15">
        <v>5000</v>
      </c>
    </row>
    <row r="72" spans="1:16" ht="17.25" customHeight="1" x14ac:dyDescent="0.25">
      <c r="A72" s="120"/>
      <c r="B72" s="91" t="s">
        <v>9865</v>
      </c>
      <c r="C72" s="91" t="s">
        <v>10284</v>
      </c>
      <c r="D72" s="96" t="s">
        <v>9762</v>
      </c>
      <c r="E72" s="97" t="s">
        <v>10140</v>
      </c>
      <c r="F72" s="94" t="s">
        <v>9687</v>
      </c>
      <c r="G72" s="94" t="s">
        <v>9719</v>
      </c>
      <c r="H72" s="15" t="s">
        <v>9813</v>
      </c>
      <c r="I72" s="27"/>
      <c r="J72" s="27">
        <v>450</v>
      </c>
      <c r="K72" s="94" t="s">
        <v>9951</v>
      </c>
      <c r="L72" s="15" t="s">
        <v>9949</v>
      </c>
      <c r="M72" s="15" t="s">
        <v>9825</v>
      </c>
      <c r="N72" s="94" t="str">
        <f t="shared" ref="N72:N151" si="1">IF(F72="String",IF(I72&lt;&gt;"","Sim","Não"),IF(F72="List",IF(I72&lt;&gt;"","Sim","Não"),IF(AND(I72&gt;=O72,I72&lt;=P72,I72&lt;&gt;""),"Sim","Não")))</f>
        <v>Não</v>
      </c>
      <c r="O72" s="15">
        <v>250</v>
      </c>
      <c r="P72" s="15">
        <v>750</v>
      </c>
    </row>
    <row r="73" spans="1:16" ht="17.25" customHeight="1" x14ac:dyDescent="0.25">
      <c r="A73" s="120"/>
      <c r="B73" s="91" t="s">
        <v>9865</v>
      </c>
      <c r="C73" s="91" t="s">
        <v>10284</v>
      </c>
      <c r="D73" s="96" t="s">
        <v>9763</v>
      </c>
      <c r="E73" s="97" t="s">
        <v>10141</v>
      </c>
      <c r="F73" s="94" t="s">
        <v>9687</v>
      </c>
      <c r="G73" s="94" t="s">
        <v>9719</v>
      </c>
      <c r="H73" s="15" t="s">
        <v>9814</v>
      </c>
      <c r="I73" s="27"/>
      <c r="J73" s="27">
        <v>5000</v>
      </c>
      <c r="K73" s="94" t="s">
        <v>9951</v>
      </c>
      <c r="L73" s="15" t="s">
        <v>9949</v>
      </c>
      <c r="M73" s="15" t="s">
        <v>9826</v>
      </c>
      <c r="N73" s="94" t="str">
        <f t="shared" si="1"/>
        <v>Não</v>
      </c>
      <c r="O73" s="15">
        <v>2000</v>
      </c>
      <c r="P73" s="15">
        <v>10000</v>
      </c>
    </row>
    <row r="74" spans="1:16" ht="17.25" customHeight="1" x14ac:dyDescent="0.25">
      <c r="A74" s="120"/>
      <c r="B74" s="91" t="s">
        <v>9865</v>
      </c>
      <c r="C74" s="91" t="s">
        <v>10284</v>
      </c>
      <c r="D74" s="96" t="s">
        <v>9764</v>
      </c>
      <c r="E74" s="97" t="s">
        <v>10142</v>
      </c>
      <c r="F74" s="94" t="s">
        <v>9687</v>
      </c>
      <c r="G74" s="94" t="s">
        <v>9719</v>
      </c>
      <c r="H74" s="15" t="s">
        <v>9812</v>
      </c>
      <c r="I74" s="27"/>
      <c r="J74" s="27">
        <v>100000</v>
      </c>
      <c r="K74" s="94" t="s">
        <v>9951</v>
      </c>
      <c r="L74" s="15" t="s">
        <v>9949</v>
      </c>
      <c r="M74" s="15" t="s">
        <v>9827</v>
      </c>
      <c r="N74" s="94" t="str">
        <f t="shared" si="1"/>
        <v>Não</v>
      </c>
      <c r="O74" s="15">
        <v>50000</v>
      </c>
      <c r="P74" s="15">
        <v>500000</v>
      </c>
    </row>
    <row r="75" spans="1:16" ht="17.25" customHeight="1" x14ac:dyDescent="0.25">
      <c r="A75" s="120"/>
      <c r="B75" s="91" t="s">
        <v>9865</v>
      </c>
      <c r="C75" s="91" t="s">
        <v>10284</v>
      </c>
      <c r="D75" s="96" t="s">
        <v>9765</v>
      </c>
      <c r="E75" s="97" t="s">
        <v>10143</v>
      </c>
      <c r="F75" s="94" t="s">
        <v>9687</v>
      </c>
      <c r="G75" s="94" t="s">
        <v>9719</v>
      </c>
      <c r="H75" s="15" t="s">
        <v>9815</v>
      </c>
      <c r="I75" s="27"/>
      <c r="J75" s="27">
        <v>25000</v>
      </c>
      <c r="K75" s="94" t="s">
        <v>9951</v>
      </c>
      <c r="L75" s="15" t="s">
        <v>9949</v>
      </c>
      <c r="M75" s="15" t="s">
        <v>9828</v>
      </c>
      <c r="N75" s="94" t="str">
        <f t="shared" si="1"/>
        <v>Não</v>
      </c>
      <c r="O75" s="15">
        <v>10000</v>
      </c>
      <c r="P75" s="15">
        <v>50000</v>
      </c>
    </row>
    <row r="76" spans="1:16" ht="17.25" customHeight="1" x14ac:dyDescent="0.25">
      <c r="A76" s="120"/>
      <c r="B76" s="91" t="s">
        <v>9865</v>
      </c>
      <c r="C76" s="91" t="s">
        <v>10284</v>
      </c>
      <c r="D76" s="96" t="s">
        <v>9766</v>
      </c>
      <c r="E76" s="97" t="s">
        <v>10144</v>
      </c>
      <c r="F76" s="94" t="s">
        <v>9687</v>
      </c>
      <c r="G76" s="94" t="s">
        <v>9719</v>
      </c>
      <c r="H76" s="15" t="s">
        <v>9816</v>
      </c>
      <c r="I76" s="27"/>
      <c r="J76" s="27">
        <v>100</v>
      </c>
      <c r="K76" s="94" t="s">
        <v>9951</v>
      </c>
      <c r="L76" s="15" t="s">
        <v>9949</v>
      </c>
      <c r="M76" s="15" t="s">
        <v>9829</v>
      </c>
      <c r="N76" s="94" t="str">
        <f t="shared" si="1"/>
        <v>Não</v>
      </c>
      <c r="O76" s="15">
        <v>20</v>
      </c>
      <c r="P76" s="15">
        <v>500</v>
      </c>
    </row>
    <row r="77" spans="1:16" ht="17.25" customHeight="1" x14ac:dyDescent="0.25">
      <c r="A77" s="120"/>
      <c r="B77" s="91" t="s">
        <v>9865</v>
      </c>
      <c r="C77" s="91" t="s">
        <v>10284</v>
      </c>
      <c r="D77" s="96" t="s">
        <v>9767</v>
      </c>
      <c r="E77" s="97" t="s">
        <v>10145</v>
      </c>
      <c r="F77" s="94" t="s">
        <v>9687</v>
      </c>
      <c r="G77" s="94" t="s">
        <v>9719</v>
      </c>
      <c r="H77" s="15" t="s">
        <v>9735</v>
      </c>
      <c r="I77" s="27"/>
      <c r="J77" s="27">
        <v>53</v>
      </c>
      <c r="K77" s="94" t="s">
        <v>9951</v>
      </c>
      <c r="L77" s="15" t="s">
        <v>9949</v>
      </c>
      <c r="M77" s="15" t="s">
        <v>9830</v>
      </c>
      <c r="N77" s="94" t="str">
        <f t="shared" si="1"/>
        <v>Não</v>
      </c>
      <c r="O77" s="15">
        <v>25</v>
      </c>
      <c r="P77" s="15">
        <v>500</v>
      </c>
    </row>
    <row r="78" spans="1:16" ht="17.25" customHeight="1" x14ac:dyDescent="0.25">
      <c r="A78" s="120"/>
      <c r="B78" s="91" t="s">
        <v>9865</v>
      </c>
      <c r="C78" s="91" t="s">
        <v>10284</v>
      </c>
      <c r="D78" s="96" t="s">
        <v>9768</v>
      </c>
      <c r="E78" s="97" t="s">
        <v>10146</v>
      </c>
      <c r="F78" s="94" t="s">
        <v>9687</v>
      </c>
      <c r="G78" s="94" t="s">
        <v>9719</v>
      </c>
      <c r="H78" s="15" t="s">
        <v>9817</v>
      </c>
      <c r="I78" s="27"/>
      <c r="J78" s="27">
        <v>3</v>
      </c>
      <c r="K78" s="94" t="s">
        <v>9951</v>
      </c>
      <c r="L78" s="15" t="s">
        <v>9949</v>
      </c>
      <c r="M78" s="15" t="s">
        <v>9831</v>
      </c>
      <c r="N78" s="94" t="str">
        <f t="shared" si="1"/>
        <v>Não</v>
      </c>
      <c r="O78" s="15">
        <v>2.5</v>
      </c>
      <c r="P78" s="15">
        <v>10</v>
      </c>
    </row>
    <row r="79" spans="1:16" ht="17.25" customHeight="1" x14ac:dyDescent="0.25">
      <c r="A79" s="120"/>
      <c r="B79" s="91" t="s">
        <v>9865</v>
      </c>
      <c r="C79" s="91" t="s">
        <v>10284</v>
      </c>
      <c r="D79" s="96" t="s">
        <v>9769</v>
      </c>
      <c r="E79" s="97" t="s">
        <v>10147</v>
      </c>
      <c r="F79" s="94" t="s">
        <v>9687</v>
      </c>
      <c r="G79" s="94" t="s">
        <v>9719</v>
      </c>
      <c r="H79" s="15" t="s">
        <v>9818</v>
      </c>
      <c r="I79" s="27"/>
      <c r="J79" s="27">
        <v>1.681</v>
      </c>
      <c r="K79" s="94" t="s">
        <v>9951</v>
      </c>
      <c r="L79" s="15" t="s">
        <v>9949</v>
      </c>
      <c r="M79" s="15" t="s">
        <v>9832</v>
      </c>
      <c r="N79" s="94" t="str">
        <f t="shared" si="1"/>
        <v>Não</v>
      </c>
      <c r="O79" s="15">
        <v>1</v>
      </c>
      <c r="P79" s="15">
        <v>10</v>
      </c>
    </row>
    <row r="80" spans="1:16" ht="17.25" customHeight="1" x14ac:dyDescent="0.25">
      <c r="A80" s="120"/>
      <c r="B80" s="91" t="s">
        <v>9865</v>
      </c>
      <c r="C80" s="91" t="s">
        <v>10284</v>
      </c>
      <c r="D80" s="96" t="s">
        <v>9770</v>
      </c>
      <c r="E80" s="97" t="s">
        <v>10148</v>
      </c>
      <c r="F80" s="94" t="s">
        <v>9687</v>
      </c>
      <c r="G80" s="94" t="s">
        <v>9719</v>
      </c>
      <c r="H80" s="15" t="s">
        <v>9818</v>
      </c>
      <c r="I80" s="27"/>
      <c r="J80" s="27">
        <v>1.0780000000000001</v>
      </c>
      <c r="K80" s="94" t="s">
        <v>9951</v>
      </c>
      <c r="L80" s="15" t="s">
        <v>9949</v>
      </c>
      <c r="M80" s="15" t="s">
        <v>9833</v>
      </c>
      <c r="N80" s="94" t="str">
        <f t="shared" si="1"/>
        <v>Não</v>
      </c>
      <c r="O80" s="15">
        <v>1</v>
      </c>
      <c r="P80" s="15">
        <v>10</v>
      </c>
    </row>
    <row r="81" spans="1:16" s="18" customFormat="1" ht="17.25" customHeight="1" x14ac:dyDescent="0.25">
      <c r="A81" s="120"/>
      <c r="B81" s="91" t="s">
        <v>9865</v>
      </c>
      <c r="C81" s="91" t="s">
        <v>10284</v>
      </c>
      <c r="D81" s="96" t="s">
        <v>9771</v>
      </c>
      <c r="E81" s="97" t="s">
        <v>10149</v>
      </c>
      <c r="F81" s="94" t="s">
        <v>9687</v>
      </c>
      <c r="G81" s="94" t="s">
        <v>9719</v>
      </c>
      <c r="H81" s="15" t="s">
        <v>9818</v>
      </c>
      <c r="I81" s="27"/>
      <c r="J81" s="27">
        <v>7.26</v>
      </c>
      <c r="K81" s="94" t="s">
        <v>9951</v>
      </c>
      <c r="L81" s="15" t="s">
        <v>9949</v>
      </c>
      <c r="M81" s="15" t="s">
        <v>9834</v>
      </c>
      <c r="N81" s="94" t="str">
        <f t="shared" si="1"/>
        <v>Não</v>
      </c>
      <c r="O81" s="15">
        <v>2.5</v>
      </c>
      <c r="P81" s="15">
        <v>10</v>
      </c>
    </row>
    <row r="82" spans="1:16" ht="17.25" customHeight="1" x14ac:dyDescent="0.25">
      <c r="A82" s="120"/>
      <c r="B82" s="91" t="s">
        <v>9865</v>
      </c>
      <c r="C82" s="91" t="s">
        <v>10284</v>
      </c>
      <c r="D82" s="96" t="s">
        <v>9772</v>
      </c>
      <c r="E82" s="97" t="s">
        <v>10150</v>
      </c>
      <c r="F82" s="94" t="s">
        <v>9687</v>
      </c>
      <c r="G82" s="94" t="s">
        <v>9719</v>
      </c>
      <c r="H82" s="15" t="s">
        <v>9819</v>
      </c>
      <c r="I82" s="27"/>
      <c r="J82" s="27">
        <v>2.2000000000000002</v>
      </c>
      <c r="K82" s="94" t="s">
        <v>9951</v>
      </c>
      <c r="L82" s="15" t="s">
        <v>9949</v>
      </c>
      <c r="M82" s="15" t="s">
        <v>9835</v>
      </c>
      <c r="N82" s="94" t="str">
        <f t="shared" si="1"/>
        <v>Não</v>
      </c>
      <c r="O82" s="15">
        <v>0</v>
      </c>
      <c r="P82" s="15">
        <v>15</v>
      </c>
    </row>
    <row r="83" spans="1:16" ht="17.25" customHeight="1" x14ac:dyDescent="0.25">
      <c r="A83" s="120"/>
      <c r="B83" s="91" t="s">
        <v>9865</v>
      </c>
      <c r="C83" s="91" t="s">
        <v>10284</v>
      </c>
      <c r="D83" s="96" t="s">
        <v>9773</v>
      </c>
      <c r="E83" s="97" t="s">
        <v>10151</v>
      </c>
      <c r="F83" s="94" t="s">
        <v>9687</v>
      </c>
      <c r="G83" s="94" t="s">
        <v>9719</v>
      </c>
      <c r="H83" s="15" t="s">
        <v>9735</v>
      </c>
      <c r="I83" s="27"/>
      <c r="J83" s="27">
        <v>15</v>
      </c>
      <c r="K83" s="94" t="s">
        <v>9951</v>
      </c>
      <c r="L83" s="15" t="s">
        <v>9949</v>
      </c>
      <c r="M83" s="15" t="s">
        <v>9836</v>
      </c>
      <c r="N83" s="94" t="str">
        <f t="shared" si="1"/>
        <v>Não</v>
      </c>
      <c r="O83" s="15">
        <v>0</v>
      </c>
      <c r="P83" s="15">
        <v>50</v>
      </c>
    </row>
    <row r="84" spans="1:16" ht="17.25" customHeight="1" x14ac:dyDescent="0.25">
      <c r="A84" s="120" t="s">
        <v>9775</v>
      </c>
      <c r="B84" s="91" t="s">
        <v>9865</v>
      </c>
      <c r="C84" s="91" t="s">
        <v>10283</v>
      </c>
      <c r="D84" s="96" t="s">
        <v>9776</v>
      </c>
      <c r="E84" s="97" t="s">
        <v>10152</v>
      </c>
      <c r="F84" s="94" t="s">
        <v>9687</v>
      </c>
      <c r="G84" s="94" t="s">
        <v>9719</v>
      </c>
      <c r="H84" s="15" t="s">
        <v>9634</v>
      </c>
      <c r="I84" s="27"/>
      <c r="J84" s="27">
        <v>5</v>
      </c>
      <c r="K84" s="94" t="s">
        <v>9951</v>
      </c>
      <c r="L84" s="15" t="s">
        <v>9837</v>
      </c>
      <c r="M84" s="15" t="s">
        <v>9838</v>
      </c>
      <c r="N84" s="94" t="str">
        <f t="shared" si="1"/>
        <v>Não</v>
      </c>
      <c r="O84" s="15">
        <v>0</v>
      </c>
      <c r="P84" s="15">
        <v>20</v>
      </c>
    </row>
    <row r="85" spans="1:16" ht="17.25" customHeight="1" x14ac:dyDescent="0.25">
      <c r="A85" s="120"/>
      <c r="B85" s="91" t="s">
        <v>9865</v>
      </c>
      <c r="C85" s="91" t="s">
        <v>10283</v>
      </c>
      <c r="D85" s="96" t="s">
        <v>9777</v>
      </c>
      <c r="E85" s="97" t="s">
        <v>10153</v>
      </c>
      <c r="F85" s="94" t="s">
        <v>9687</v>
      </c>
      <c r="G85" s="94" t="s">
        <v>9719</v>
      </c>
      <c r="H85" s="15" t="s">
        <v>9634</v>
      </c>
      <c r="I85" s="27"/>
      <c r="J85" s="27">
        <v>12</v>
      </c>
      <c r="K85" s="94" t="s">
        <v>9951</v>
      </c>
      <c r="L85" s="15" t="s">
        <v>9837</v>
      </c>
      <c r="M85" s="15" t="s">
        <v>9839</v>
      </c>
      <c r="N85" s="94" t="str">
        <f t="shared" si="1"/>
        <v>Não</v>
      </c>
      <c r="O85" s="15">
        <v>0</v>
      </c>
      <c r="P85" s="15">
        <v>30</v>
      </c>
    </row>
    <row r="86" spans="1:16" ht="17.25" customHeight="1" x14ac:dyDescent="0.25">
      <c r="A86" s="120"/>
      <c r="B86" s="91" t="s">
        <v>9865</v>
      </c>
      <c r="C86" s="91" t="s">
        <v>10283</v>
      </c>
      <c r="D86" s="96" t="s">
        <v>9778</v>
      </c>
      <c r="E86" s="97" t="s">
        <v>10154</v>
      </c>
      <c r="F86" s="94" t="s">
        <v>9687</v>
      </c>
      <c r="G86" s="94" t="s">
        <v>9719</v>
      </c>
      <c r="H86" s="15" t="s">
        <v>9634</v>
      </c>
      <c r="I86" s="27"/>
      <c r="J86" s="27">
        <v>9</v>
      </c>
      <c r="K86" s="94" t="s">
        <v>9951</v>
      </c>
      <c r="L86" s="15" t="s">
        <v>9837</v>
      </c>
      <c r="M86" s="15" t="s">
        <v>9840</v>
      </c>
      <c r="N86" s="94" t="str">
        <f t="shared" si="1"/>
        <v>Não</v>
      </c>
      <c r="O86" s="15">
        <v>0</v>
      </c>
      <c r="P86" s="15">
        <v>20</v>
      </c>
    </row>
    <row r="87" spans="1:16" ht="17.25" customHeight="1" x14ac:dyDescent="0.25">
      <c r="A87" s="120"/>
      <c r="B87" s="91" t="s">
        <v>9865</v>
      </c>
      <c r="C87" s="91" t="s">
        <v>10283</v>
      </c>
      <c r="D87" s="96" t="s">
        <v>9779</v>
      </c>
      <c r="E87" s="97" t="s">
        <v>10155</v>
      </c>
      <c r="F87" s="94" t="s">
        <v>9687</v>
      </c>
      <c r="G87" s="94" t="s">
        <v>9719</v>
      </c>
      <c r="H87" s="15" t="s">
        <v>9634</v>
      </c>
      <c r="I87" s="27"/>
      <c r="J87" s="27">
        <v>25</v>
      </c>
      <c r="K87" s="94" t="s">
        <v>9951</v>
      </c>
      <c r="L87" s="15" t="s">
        <v>9837</v>
      </c>
      <c r="M87" s="15" t="s">
        <v>9841</v>
      </c>
      <c r="N87" s="94" t="str">
        <f t="shared" si="1"/>
        <v>Não</v>
      </c>
      <c r="O87" s="15">
        <v>0</v>
      </c>
      <c r="P87" s="15">
        <v>40</v>
      </c>
    </row>
    <row r="88" spans="1:16" ht="17.25" customHeight="1" x14ac:dyDescent="0.25">
      <c r="A88" s="120" t="s">
        <v>9784</v>
      </c>
      <c r="B88" s="91" t="s">
        <v>9865</v>
      </c>
      <c r="C88" s="91" t="s">
        <v>10280</v>
      </c>
      <c r="D88" s="96" t="s">
        <v>9785</v>
      </c>
      <c r="E88" s="97" t="s">
        <v>10168</v>
      </c>
      <c r="F88" s="94" t="s">
        <v>9687</v>
      </c>
      <c r="G88" s="94" t="s">
        <v>9719</v>
      </c>
      <c r="H88" s="15" t="s">
        <v>9794</v>
      </c>
      <c r="I88" s="28"/>
      <c r="J88" s="28">
        <v>498</v>
      </c>
      <c r="K88" s="94" t="s">
        <v>9951</v>
      </c>
      <c r="L88" s="15" t="s">
        <v>9949</v>
      </c>
      <c r="M88" s="15" t="s">
        <v>9842</v>
      </c>
      <c r="N88" s="94" t="str">
        <f t="shared" si="1"/>
        <v>Não</v>
      </c>
      <c r="O88" s="15">
        <v>0</v>
      </c>
      <c r="P88" s="15">
        <v>1000</v>
      </c>
    </row>
    <row r="89" spans="1:16" ht="17.25" customHeight="1" x14ac:dyDescent="0.25">
      <c r="A89" s="120"/>
      <c r="B89" s="91" t="s">
        <v>9865</v>
      </c>
      <c r="C89" s="91" t="s">
        <v>10280</v>
      </c>
      <c r="D89" s="96" t="s">
        <v>9786</v>
      </c>
      <c r="E89" s="97" t="s">
        <v>10169</v>
      </c>
      <c r="F89" s="94" t="s">
        <v>9687</v>
      </c>
      <c r="G89" s="94" t="s">
        <v>9719</v>
      </c>
      <c r="H89" s="15" t="s">
        <v>9794</v>
      </c>
      <c r="I89" s="99"/>
      <c r="J89" s="99">
        <v>0</v>
      </c>
      <c r="K89" s="94" t="s">
        <v>9951</v>
      </c>
      <c r="L89" s="15" t="s">
        <v>9949</v>
      </c>
      <c r="M89" s="15" t="s">
        <v>9843</v>
      </c>
      <c r="N89" s="94" t="str">
        <f t="shared" si="1"/>
        <v>Não</v>
      </c>
      <c r="O89" s="15">
        <v>0</v>
      </c>
      <c r="P89" s="15">
        <v>1000</v>
      </c>
    </row>
    <row r="90" spans="1:16" ht="17.25" customHeight="1" x14ac:dyDescent="0.25">
      <c r="A90" s="120"/>
      <c r="B90" s="91" t="s">
        <v>9865</v>
      </c>
      <c r="C90" s="91" t="s">
        <v>10280</v>
      </c>
      <c r="D90" s="96" t="s">
        <v>9787</v>
      </c>
      <c r="E90" s="97" t="s">
        <v>10170</v>
      </c>
      <c r="F90" s="94" t="s">
        <v>9687</v>
      </c>
      <c r="G90" s="94" t="s">
        <v>9719</v>
      </c>
      <c r="H90" s="15" t="s">
        <v>9794</v>
      </c>
      <c r="I90" s="99"/>
      <c r="J90" s="99">
        <v>42.8</v>
      </c>
      <c r="K90" s="94" t="s">
        <v>9951</v>
      </c>
      <c r="L90" s="15" t="s">
        <v>9949</v>
      </c>
      <c r="M90" s="15" t="s">
        <v>9844</v>
      </c>
      <c r="N90" s="94" t="str">
        <f t="shared" si="1"/>
        <v>Não</v>
      </c>
      <c r="O90" s="15">
        <v>0</v>
      </c>
      <c r="P90" s="15">
        <v>500</v>
      </c>
    </row>
    <row r="91" spans="1:16" ht="17.25" customHeight="1" x14ac:dyDescent="0.25">
      <c r="A91" s="120"/>
      <c r="B91" s="91" t="s">
        <v>9865</v>
      </c>
      <c r="C91" s="91" t="s">
        <v>10280</v>
      </c>
      <c r="D91" s="96" t="s">
        <v>9788</v>
      </c>
      <c r="E91" s="22" t="s">
        <v>10172</v>
      </c>
      <c r="F91" s="94" t="s">
        <v>9687</v>
      </c>
      <c r="G91" s="94" t="s">
        <v>9719</v>
      </c>
      <c r="H91" s="15" t="s">
        <v>9794</v>
      </c>
      <c r="I91" s="99"/>
      <c r="J91" s="99">
        <v>250</v>
      </c>
      <c r="K91" s="94" t="s">
        <v>9951</v>
      </c>
      <c r="L91" s="15" t="s">
        <v>9949</v>
      </c>
      <c r="M91" s="15" t="s">
        <v>9845</v>
      </c>
      <c r="N91" s="94" t="str">
        <f t="shared" si="1"/>
        <v>Não</v>
      </c>
      <c r="O91" s="15">
        <v>0</v>
      </c>
      <c r="P91" s="15">
        <v>500</v>
      </c>
    </row>
    <row r="92" spans="1:16" ht="17.25" customHeight="1" x14ac:dyDescent="0.25">
      <c r="A92" s="120"/>
      <c r="B92" s="91" t="s">
        <v>9865</v>
      </c>
      <c r="C92" s="91" t="s">
        <v>10280</v>
      </c>
      <c r="D92" s="96" t="s">
        <v>9789</v>
      </c>
      <c r="E92" s="97" t="s">
        <v>10171</v>
      </c>
      <c r="F92" s="94" t="s">
        <v>9687</v>
      </c>
      <c r="G92" s="94" t="s">
        <v>9719</v>
      </c>
      <c r="H92" s="15" t="s">
        <v>9634</v>
      </c>
      <c r="I92" s="28"/>
      <c r="J92" s="28">
        <v>0.47</v>
      </c>
      <c r="K92" s="94" t="s">
        <v>9951</v>
      </c>
      <c r="L92" s="15" t="s">
        <v>9949</v>
      </c>
      <c r="M92" s="15" t="s">
        <v>9846</v>
      </c>
      <c r="N92" s="94" t="str">
        <f t="shared" si="1"/>
        <v>Não</v>
      </c>
      <c r="O92" s="15">
        <v>0</v>
      </c>
      <c r="P92" s="15">
        <v>5</v>
      </c>
    </row>
    <row r="93" spans="1:16" ht="17.25" customHeight="1" x14ac:dyDescent="0.25">
      <c r="A93" s="120"/>
      <c r="B93" s="91" t="s">
        <v>9865</v>
      </c>
      <c r="C93" s="91" t="s">
        <v>10280</v>
      </c>
      <c r="D93" s="96" t="s">
        <v>9790</v>
      </c>
      <c r="E93" s="97" t="s">
        <v>10173</v>
      </c>
      <c r="F93" s="94" t="s">
        <v>9687</v>
      </c>
      <c r="G93" s="94" t="s">
        <v>9719</v>
      </c>
      <c r="H93" s="15" t="s">
        <v>9795</v>
      </c>
      <c r="I93" s="99"/>
      <c r="J93" s="99">
        <v>5</v>
      </c>
      <c r="K93" s="94" t="s">
        <v>9951</v>
      </c>
      <c r="L93" s="15" t="s">
        <v>9949</v>
      </c>
      <c r="M93" s="15" t="s">
        <v>9847</v>
      </c>
      <c r="N93" s="94" t="str">
        <f t="shared" si="1"/>
        <v>Não</v>
      </c>
      <c r="O93" s="15">
        <v>0</v>
      </c>
      <c r="P93" s="15">
        <v>20</v>
      </c>
    </row>
    <row r="94" spans="1:16" ht="17.25" customHeight="1" x14ac:dyDescent="0.25">
      <c r="A94" s="120"/>
      <c r="B94" s="91" t="s">
        <v>9865</v>
      </c>
      <c r="C94" s="91" t="s">
        <v>10280</v>
      </c>
      <c r="D94" s="96" t="s">
        <v>9791</v>
      </c>
      <c r="E94" s="97" t="s">
        <v>10174</v>
      </c>
      <c r="F94" s="94" t="s">
        <v>9687</v>
      </c>
      <c r="G94" s="94" t="s">
        <v>9719</v>
      </c>
      <c r="H94" s="15" t="s">
        <v>9796</v>
      </c>
      <c r="I94" s="99"/>
      <c r="J94" s="99">
        <v>10</v>
      </c>
      <c r="K94" s="94" t="s">
        <v>9951</v>
      </c>
      <c r="L94" s="15" t="s">
        <v>9949</v>
      </c>
      <c r="M94" s="15" t="s">
        <v>9848</v>
      </c>
      <c r="N94" s="94" t="str">
        <f t="shared" si="1"/>
        <v>Não</v>
      </c>
      <c r="O94" s="15">
        <v>0</v>
      </c>
      <c r="P94" s="15">
        <v>30</v>
      </c>
    </row>
    <row r="95" spans="1:16" ht="17.25" customHeight="1" x14ac:dyDescent="0.25">
      <c r="A95" s="120"/>
      <c r="B95" s="91" t="s">
        <v>9865</v>
      </c>
      <c r="C95" s="91" t="s">
        <v>10280</v>
      </c>
      <c r="D95" s="96" t="s">
        <v>9792</v>
      </c>
      <c r="E95" s="97" t="s">
        <v>10175</v>
      </c>
      <c r="F95" s="94" t="s">
        <v>9687</v>
      </c>
      <c r="G95" s="94" t="s">
        <v>9719</v>
      </c>
      <c r="H95" s="15" t="s">
        <v>9796</v>
      </c>
      <c r="I95" s="99"/>
      <c r="J95" s="99">
        <v>0</v>
      </c>
      <c r="K95" s="94" t="s">
        <v>9951</v>
      </c>
      <c r="L95" s="15" t="s">
        <v>9949</v>
      </c>
      <c r="M95" s="15" t="s">
        <v>9849</v>
      </c>
      <c r="N95" s="94" t="str">
        <f t="shared" si="1"/>
        <v>Não</v>
      </c>
      <c r="O95" s="15">
        <v>0</v>
      </c>
      <c r="P95" s="15">
        <v>50</v>
      </c>
    </row>
    <row r="96" spans="1:16" ht="17.25" customHeight="1" x14ac:dyDescent="0.25">
      <c r="A96" s="120"/>
      <c r="B96" s="91" t="s">
        <v>9865</v>
      </c>
      <c r="C96" s="91" t="s">
        <v>10280</v>
      </c>
      <c r="D96" s="96" t="s">
        <v>9793</v>
      </c>
      <c r="E96" s="97" t="s">
        <v>10176</v>
      </c>
      <c r="F96" s="94" t="s">
        <v>9687</v>
      </c>
      <c r="G96" s="94" t="s">
        <v>9719</v>
      </c>
      <c r="H96" s="15" t="s">
        <v>9783</v>
      </c>
      <c r="I96" s="99"/>
      <c r="J96" s="99">
        <v>50.5</v>
      </c>
      <c r="K96" s="94" t="s">
        <v>9951</v>
      </c>
      <c r="L96" s="15" t="s">
        <v>9949</v>
      </c>
      <c r="M96" s="15" t="s">
        <v>9850</v>
      </c>
      <c r="N96" s="94" t="str">
        <f t="shared" si="1"/>
        <v>Não</v>
      </c>
      <c r="O96" s="15">
        <v>0</v>
      </c>
      <c r="P96" s="15">
        <v>100</v>
      </c>
    </row>
    <row r="97" spans="1:16" ht="17.25" customHeight="1" x14ac:dyDescent="0.25">
      <c r="A97" s="120" t="s">
        <v>10019</v>
      </c>
      <c r="B97" s="91" t="s">
        <v>9865</v>
      </c>
      <c r="C97" s="91" t="s">
        <v>10281</v>
      </c>
      <c r="D97" s="96" t="s">
        <v>10040</v>
      </c>
      <c r="E97" s="97" t="s">
        <v>10259</v>
      </c>
      <c r="F97" s="94" t="s">
        <v>9687</v>
      </c>
      <c r="G97" s="94" t="s">
        <v>9719</v>
      </c>
      <c r="H97" s="15" t="s">
        <v>9962</v>
      </c>
      <c r="I97" s="99"/>
      <c r="J97" s="99">
        <v>35</v>
      </c>
      <c r="K97" s="94" t="s">
        <v>9951</v>
      </c>
      <c r="L97" s="15" t="s">
        <v>9949</v>
      </c>
      <c r="M97" s="15" t="s">
        <v>10041</v>
      </c>
      <c r="N97" s="94" t="str">
        <f t="shared" si="1"/>
        <v>Não</v>
      </c>
      <c r="O97" s="15">
        <v>20</v>
      </c>
      <c r="P97" s="15">
        <v>35</v>
      </c>
    </row>
    <row r="98" spans="1:16" s="18" customFormat="1" ht="17.25" customHeight="1" x14ac:dyDescent="0.25">
      <c r="A98" s="120"/>
      <c r="B98" s="91" t="s">
        <v>9865</v>
      </c>
      <c r="C98" s="91" t="s">
        <v>10281</v>
      </c>
      <c r="D98" s="96" t="s">
        <v>10020</v>
      </c>
      <c r="E98" s="97" t="s">
        <v>10253</v>
      </c>
      <c r="F98" s="94" t="s">
        <v>9687</v>
      </c>
      <c r="G98" s="94" t="s">
        <v>9719</v>
      </c>
      <c r="H98" s="15" t="s">
        <v>9634</v>
      </c>
      <c r="I98" s="99"/>
      <c r="J98" s="99">
        <v>70</v>
      </c>
      <c r="K98" s="94" t="s">
        <v>9951</v>
      </c>
      <c r="L98" s="15" t="s">
        <v>9837</v>
      </c>
      <c r="M98" s="15" t="s">
        <v>10039</v>
      </c>
      <c r="N98" s="94" t="str">
        <f t="shared" si="1"/>
        <v>Não</v>
      </c>
      <c r="O98" s="15">
        <v>0</v>
      </c>
      <c r="P98" s="15">
        <v>100</v>
      </c>
    </row>
    <row r="99" spans="1:16" ht="17.25" customHeight="1" x14ac:dyDescent="0.25">
      <c r="A99" s="120"/>
      <c r="B99" s="91" t="s">
        <v>9865</v>
      </c>
      <c r="C99" s="91" t="s">
        <v>10281</v>
      </c>
      <c r="D99" s="96" t="s">
        <v>10021</v>
      </c>
      <c r="E99" s="97" t="s">
        <v>10254</v>
      </c>
      <c r="F99" s="94" t="s">
        <v>10269</v>
      </c>
      <c r="G99" s="94" t="s">
        <v>9719</v>
      </c>
      <c r="H99" s="15" t="s">
        <v>10043</v>
      </c>
      <c r="I99" s="99"/>
      <c r="J99" s="99" t="s">
        <v>10044</v>
      </c>
      <c r="K99" s="94" t="s">
        <v>9951</v>
      </c>
      <c r="L99" s="15" t="s">
        <v>9837</v>
      </c>
      <c r="M99" s="15" t="s">
        <v>10045</v>
      </c>
      <c r="N99" s="94" t="str">
        <f t="shared" si="1"/>
        <v>Não</v>
      </c>
      <c r="O99" s="15" t="s">
        <v>9780</v>
      </c>
      <c r="P99" s="15" t="s">
        <v>9780</v>
      </c>
    </row>
    <row r="100" spans="1:16" ht="17.25" customHeight="1" x14ac:dyDescent="0.25">
      <c r="A100" s="120"/>
      <c r="B100" s="91" t="s">
        <v>9865</v>
      </c>
      <c r="C100" s="91" t="s">
        <v>10281</v>
      </c>
      <c r="D100" s="96" t="s">
        <v>10022</v>
      </c>
      <c r="E100" s="97" t="s">
        <v>10267</v>
      </c>
      <c r="F100" s="94" t="s">
        <v>9687</v>
      </c>
      <c r="G100" s="94" t="s">
        <v>9719</v>
      </c>
      <c r="H100" s="15" t="s">
        <v>9634</v>
      </c>
      <c r="I100" s="99"/>
      <c r="J100" s="99">
        <v>12.5</v>
      </c>
      <c r="K100" s="94" t="s">
        <v>9951</v>
      </c>
      <c r="L100" s="15" t="s">
        <v>9837</v>
      </c>
      <c r="M100" s="15" t="s">
        <v>9970</v>
      </c>
      <c r="N100" s="94" t="str">
        <f t="shared" si="1"/>
        <v>Não</v>
      </c>
      <c r="O100" s="15">
        <v>0</v>
      </c>
      <c r="P100" s="15">
        <v>35</v>
      </c>
    </row>
    <row r="101" spans="1:16" ht="17.25" customHeight="1" x14ac:dyDescent="0.25">
      <c r="A101" s="120"/>
      <c r="B101" s="91" t="s">
        <v>9865</v>
      </c>
      <c r="C101" s="91" t="s">
        <v>10281</v>
      </c>
      <c r="D101" s="96" t="s">
        <v>10023</v>
      </c>
      <c r="E101" s="97" t="s">
        <v>10255</v>
      </c>
      <c r="F101" s="94" t="s">
        <v>9687</v>
      </c>
      <c r="G101" s="94" t="s">
        <v>9719</v>
      </c>
      <c r="H101" s="15" t="s">
        <v>9634</v>
      </c>
      <c r="I101" s="99"/>
      <c r="J101" s="99">
        <v>4.3499999999999996</v>
      </c>
      <c r="K101" s="94" t="s">
        <v>9951</v>
      </c>
      <c r="L101" s="15" t="s">
        <v>9837</v>
      </c>
      <c r="M101" s="15" t="s">
        <v>10046</v>
      </c>
      <c r="N101" s="94" t="str">
        <f t="shared" si="1"/>
        <v>Não</v>
      </c>
      <c r="O101" s="15">
        <v>0</v>
      </c>
      <c r="P101" s="15">
        <v>25</v>
      </c>
    </row>
    <row r="102" spans="1:16" ht="17.25" customHeight="1" x14ac:dyDescent="0.25">
      <c r="A102" s="120"/>
      <c r="B102" s="91" t="s">
        <v>9865</v>
      </c>
      <c r="C102" s="91" t="s">
        <v>10281</v>
      </c>
      <c r="D102" s="96" t="s">
        <v>10024</v>
      </c>
      <c r="E102" s="97" t="s">
        <v>10256</v>
      </c>
      <c r="F102" s="94" t="s">
        <v>10029</v>
      </c>
      <c r="G102" s="94" t="s">
        <v>9719</v>
      </c>
      <c r="H102" s="15" t="s">
        <v>9962</v>
      </c>
      <c r="I102" s="99"/>
      <c r="J102" s="99">
        <v>20</v>
      </c>
      <c r="K102" s="94" t="s">
        <v>9951</v>
      </c>
      <c r="L102" s="15" t="s">
        <v>9837</v>
      </c>
      <c r="M102" s="15" t="s">
        <v>10047</v>
      </c>
      <c r="N102" s="94" t="str">
        <f t="shared" si="1"/>
        <v>Não</v>
      </c>
      <c r="O102" s="15">
        <v>5</v>
      </c>
      <c r="P102" s="15">
        <v>35</v>
      </c>
    </row>
    <row r="103" spans="1:16" ht="17.25" customHeight="1" x14ac:dyDescent="0.25">
      <c r="A103" s="120"/>
      <c r="B103" s="91" t="s">
        <v>9865</v>
      </c>
      <c r="C103" s="91" t="s">
        <v>10281</v>
      </c>
      <c r="D103" s="96" t="s">
        <v>10025</v>
      </c>
      <c r="E103" s="97" t="s">
        <v>10257</v>
      </c>
      <c r="F103" s="94" t="s">
        <v>10029</v>
      </c>
      <c r="G103" s="94" t="s">
        <v>9719</v>
      </c>
      <c r="H103" s="15" t="s">
        <v>9962</v>
      </c>
      <c r="I103" s="99"/>
      <c r="J103" s="99">
        <v>2</v>
      </c>
      <c r="K103" s="94" t="s">
        <v>9951</v>
      </c>
      <c r="L103" s="15" t="s">
        <v>9837</v>
      </c>
      <c r="M103" s="15" t="s">
        <v>10048</v>
      </c>
      <c r="N103" s="94" t="str">
        <f t="shared" si="1"/>
        <v>Não</v>
      </c>
      <c r="O103" s="15">
        <v>0</v>
      </c>
      <c r="P103" s="15">
        <v>5</v>
      </c>
    </row>
    <row r="104" spans="1:16" ht="17.25" customHeight="1" x14ac:dyDescent="0.25">
      <c r="A104" s="120"/>
      <c r="B104" s="91" t="s">
        <v>9865</v>
      </c>
      <c r="C104" s="91" t="s">
        <v>10281</v>
      </c>
      <c r="D104" s="96" t="s">
        <v>10476</v>
      </c>
      <c r="E104" s="97" t="s">
        <v>10484</v>
      </c>
      <c r="F104" s="94" t="s">
        <v>9687</v>
      </c>
      <c r="G104" s="94" t="s">
        <v>9720</v>
      </c>
      <c r="H104" s="15" t="s">
        <v>9634</v>
      </c>
      <c r="I104" s="99">
        <f>J104</f>
        <v>5</v>
      </c>
      <c r="J104" s="99">
        <v>5</v>
      </c>
      <c r="K104" s="94" t="s">
        <v>9780</v>
      </c>
      <c r="L104" s="94" t="s">
        <v>9780</v>
      </c>
      <c r="M104" s="94" t="s">
        <v>9780</v>
      </c>
      <c r="N104" s="94" t="str">
        <f t="shared" si="1"/>
        <v>Sim</v>
      </c>
      <c r="O104" s="15">
        <v>0</v>
      </c>
      <c r="P104" s="15">
        <v>35</v>
      </c>
    </row>
    <row r="105" spans="1:16" ht="17.25" customHeight="1" x14ac:dyDescent="0.25">
      <c r="A105" s="120"/>
      <c r="B105" s="91" t="s">
        <v>9865</v>
      </c>
      <c r="C105" s="91" t="s">
        <v>10281</v>
      </c>
      <c r="D105" s="96" t="s">
        <v>10477</v>
      </c>
      <c r="E105" s="97" t="s">
        <v>10485</v>
      </c>
      <c r="F105" s="94" t="s">
        <v>9687</v>
      </c>
      <c r="G105" s="94" t="s">
        <v>9720</v>
      </c>
      <c r="H105" s="15" t="s">
        <v>9634</v>
      </c>
      <c r="I105" s="99">
        <f t="shared" ref="I105:I111" si="2">J105</f>
        <v>5</v>
      </c>
      <c r="J105" s="99">
        <v>5</v>
      </c>
      <c r="K105" s="94" t="s">
        <v>9780</v>
      </c>
      <c r="L105" s="94" t="s">
        <v>9780</v>
      </c>
      <c r="M105" s="94" t="s">
        <v>9780</v>
      </c>
      <c r="N105" s="94" t="str">
        <f t="shared" si="1"/>
        <v>Sim</v>
      </c>
      <c r="O105" s="15">
        <v>0</v>
      </c>
      <c r="P105" s="15">
        <v>25</v>
      </c>
    </row>
    <row r="106" spans="1:16" ht="17.25" customHeight="1" x14ac:dyDescent="0.25">
      <c r="A106" s="120"/>
      <c r="B106" s="91" t="s">
        <v>9865</v>
      </c>
      <c r="C106" s="91" t="s">
        <v>10281</v>
      </c>
      <c r="D106" s="96" t="s">
        <v>10478</v>
      </c>
      <c r="E106" s="97" t="s">
        <v>10486</v>
      </c>
      <c r="F106" s="94" t="s">
        <v>10029</v>
      </c>
      <c r="G106" s="94" t="s">
        <v>9720</v>
      </c>
      <c r="H106" s="15" t="s">
        <v>9962</v>
      </c>
      <c r="I106" s="99">
        <f t="shared" si="2"/>
        <v>5</v>
      </c>
      <c r="J106" s="99">
        <v>5</v>
      </c>
      <c r="K106" s="94" t="s">
        <v>9780</v>
      </c>
      <c r="L106" s="94" t="s">
        <v>9780</v>
      </c>
      <c r="M106" s="94" t="s">
        <v>9780</v>
      </c>
      <c r="N106" s="94" t="str">
        <f t="shared" si="1"/>
        <v>Sim</v>
      </c>
      <c r="O106" s="15">
        <v>5</v>
      </c>
      <c r="P106" s="15">
        <v>35</v>
      </c>
    </row>
    <row r="107" spans="1:16" ht="17.25" customHeight="1" x14ac:dyDescent="0.25">
      <c r="A107" s="120"/>
      <c r="B107" s="91" t="s">
        <v>9865</v>
      </c>
      <c r="C107" s="91" t="s">
        <v>10281</v>
      </c>
      <c r="D107" s="96" t="s">
        <v>10479</v>
      </c>
      <c r="E107" s="97" t="s">
        <v>10487</v>
      </c>
      <c r="F107" s="94" t="s">
        <v>10029</v>
      </c>
      <c r="G107" s="94" t="s">
        <v>9720</v>
      </c>
      <c r="H107" s="15" t="s">
        <v>9962</v>
      </c>
      <c r="I107" s="99">
        <f t="shared" si="2"/>
        <v>5</v>
      </c>
      <c r="J107" s="99">
        <v>5</v>
      </c>
      <c r="K107" s="94" t="s">
        <v>9780</v>
      </c>
      <c r="L107" s="94" t="s">
        <v>9780</v>
      </c>
      <c r="M107" s="94" t="s">
        <v>9780</v>
      </c>
      <c r="N107" s="94" t="str">
        <f t="shared" si="1"/>
        <v>Sim</v>
      </c>
      <c r="O107" s="15">
        <v>0</v>
      </c>
      <c r="P107" s="15">
        <v>5</v>
      </c>
    </row>
    <row r="108" spans="1:16" ht="17.25" customHeight="1" x14ac:dyDescent="0.25">
      <c r="A108" s="120"/>
      <c r="B108" s="91" t="s">
        <v>9865</v>
      </c>
      <c r="C108" s="91" t="s">
        <v>10281</v>
      </c>
      <c r="D108" s="96" t="s">
        <v>10480</v>
      </c>
      <c r="E108" s="97" t="s">
        <v>10488</v>
      </c>
      <c r="F108" s="94" t="s">
        <v>9687</v>
      </c>
      <c r="G108" s="94" t="s">
        <v>9720</v>
      </c>
      <c r="H108" s="15" t="s">
        <v>9634</v>
      </c>
      <c r="I108" s="99">
        <f t="shared" si="2"/>
        <v>10</v>
      </c>
      <c r="J108" s="99">
        <v>10</v>
      </c>
      <c r="K108" s="94" t="s">
        <v>9780</v>
      </c>
      <c r="L108" s="94" t="s">
        <v>9780</v>
      </c>
      <c r="M108" s="94" t="s">
        <v>9780</v>
      </c>
      <c r="N108" s="94" t="str">
        <f t="shared" si="1"/>
        <v>Sim</v>
      </c>
      <c r="O108" s="15">
        <v>0</v>
      </c>
      <c r="P108" s="15">
        <v>35</v>
      </c>
    </row>
    <row r="109" spans="1:16" ht="17.25" customHeight="1" x14ac:dyDescent="0.25">
      <c r="A109" s="120"/>
      <c r="B109" s="91" t="s">
        <v>9865</v>
      </c>
      <c r="C109" s="91" t="s">
        <v>10281</v>
      </c>
      <c r="D109" s="96" t="s">
        <v>10481</v>
      </c>
      <c r="E109" s="97" t="s">
        <v>10489</v>
      </c>
      <c r="F109" s="94" t="s">
        <v>9687</v>
      </c>
      <c r="G109" s="94" t="s">
        <v>9720</v>
      </c>
      <c r="H109" s="15" t="s">
        <v>9634</v>
      </c>
      <c r="I109" s="99">
        <f t="shared" si="2"/>
        <v>10</v>
      </c>
      <c r="J109" s="99">
        <v>10</v>
      </c>
      <c r="K109" s="94" t="s">
        <v>9780</v>
      </c>
      <c r="L109" s="94" t="s">
        <v>9780</v>
      </c>
      <c r="M109" s="94" t="s">
        <v>9780</v>
      </c>
      <c r="N109" s="94" t="str">
        <f t="shared" si="1"/>
        <v>Sim</v>
      </c>
      <c r="O109" s="15">
        <v>0</v>
      </c>
      <c r="P109" s="15">
        <v>25</v>
      </c>
    </row>
    <row r="110" spans="1:16" ht="17.25" customHeight="1" x14ac:dyDescent="0.25">
      <c r="A110" s="120"/>
      <c r="B110" s="91" t="s">
        <v>9865</v>
      </c>
      <c r="C110" s="91" t="s">
        <v>10281</v>
      </c>
      <c r="D110" s="96" t="s">
        <v>10482</v>
      </c>
      <c r="E110" s="97" t="s">
        <v>10490</v>
      </c>
      <c r="F110" s="94" t="s">
        <v>10029</v>
      </c>
      <c r="G110" s="94" t="s">
        <v>9720</v>
      </c>
      <c r="H110" s="15" t="s">
        <v>9962</v>
      </c>
      <c r="I110" s="99">
        <f t="shared" si="2"/>
        <v>10</v>
      </c>
      <c r="J110" s="99">
        <v>10</v>
      </c>
      <c r="K110" s="94" t="s">
        <v>9780</v>
      </c>
      <c r="L110" s="94" t="s">
        <v>9780</v>
      </c>
      <c r="M110" s="94" t="s">
        <v>9780</v>
      </c>
      <c r="N110" s="94" t="str">
        <f t="shared" si="1"/>
        <v>Sim</v>
      </c>
      <c r="O110" s="15">
        <v>5</v>
      </c>
      <c r="P110" s="15">
        <v>35</v>
      </c>
    </row>
    <row r="111" spans="1:16" ht="17.25" customHeight="1" x14ac:dyDescent="0.25">
      <c r="A111" s="120"/>
      <c r="B111" s="91" t="s">
        <v>9865</v>
      </c>
      <c r="C111" s="91" t="s">
        <v>10281</v>
      </c>
      <c r="D111" s="96" t="s">
        <v>10483</v>
      </c>
      <c r="E111" s="97" t="s">
        <v>10491</v>
      </c>
      <c r="F111" s="94" t="s">
        <v>10029</v>
      </c>
      <c r="G111" s="94" t="s">
        <v>9720</v>
      </c>
      <c r="H111" s="15" t="s">
        <v>9962</v>
      </c>
      <c r="I111" s="99">
        <f t="shared" si="2"/>
        <v>0</v>
      </c>
      <c r="J111" s="99">
        <v>0</v>
      </c>
      <c r="K111" s="94" t="s">
        <v>9780</v>
      </c>
      <c r="L111" s="94" t="s">
        <v>9780</v>
      </c>
      <c r="M111" s="94" t="s">
        <v>9780</v>
      </c>
      <c r="N111" s="94" t="str">
        <f t="shared" si="1"/>
        <v>Sim</v>
      </c>
      <c r="O111" s="15">
        <v>0</v>
      </c>
      <c r="P111" s="15">
        <v>5</v>
      </c>
    </row>
    <row r="112" spans="1:16" ht="17.25" customHeight="1" x14ac:dyDescent="0.25">
      <c r="A112" s="120"/>
      <c r="B112" s="91" t="s">
        <v>9865</v>
      </c>
      <c r="C112" s="91" t="s">
        <v>10281</v>
      </c>
      <c r="D112" s="96" t="s">
        <v>10026</v>
      </c>
      <c r="E112" s="97" t="s">
        <v>10258</v>
      </c>
      <c r="F112" s="94" t="s">
        <v>9687</v>
      </c>
      <c r="G112" s="94" t="s">
        <v>9719</v>
      </c>
      <c r="H112" s="15" t="s">
        <v>9634</v>
      </c>
      <c r="I112" s="99"/>
      <c r="J112" s="99">
        <v>4.3499999999999996</v>
      </c>
      <c r="K112" s="94" t="s">
        <v>9951</v>
      </c>
      <c r="L112" s="15" t="s">
        <v>9837</v>
      </c>
      <c r="M112" s="15" t="s">
        <v>10042</v>
      </c>
      <c r="N112" s="94" t="str">
        <f t="shared" si="1"/>
        <v>Não</v>
      </c>
      <c r="O112" s="15">
        <v>0</v>
      </c>
      <c r="P112" s="15">
        <v>25</v>
      </c>
    </row>
    <row r="113" spans="1:16" ht="17.25" customHeight="1" x14ac:dyDescent="0.25">
      <c r="A113" s="120"/>
      <c r="B113" s="91" t="s">
        <v>9865</v>
      </c>
      <c r="C113" s="91" t="s">
        <v>10281</v>
      </c>
      <c r="D113" s="96" t="s">
        <v>10028</v>
      </c>
      <c r="E113" s="97" t="s">
        <v>10058</v>
      </c>
      <c r="F113" s="94" t="s">
        <v>10269</v>
      </c>
      <c r="G113" s="94" t="s">
        <v>9719</v>
      </c>
      <c r="H113" s="15" t="s">
        <v>10271</v>
      </c>
      <c r="I113" s="99"/>
      <c r="J113" s="99" t="s">
        <v>10164</v>
      </c>
      <c r="K113" s="94" t="s">
        <v>9780</v>
      </c>
      <c r="L113" s="15" t="s">
        <v>9780</v>
      </c>
      <c r="M113" s="15" t="s">
        <v>9780</v>
      </c>
      <c r="N113" s="94" t="str">
        <f t="shared" si="1"/>
        <v>Não</v>
      </c>
      <c r="O113" s="15" t="s">
        <v>9780</v>
      </c>
      <c r="P113" s="15" t="s">
        <v>9780</v>
      </c>
    </row>
    <row r="114" spans="1:16" ht="17.25" customHeight="1" x14ac:dyDescent="0.25">
      <c r="A114" s="120"/>
      <c r="B114" s="91" t="s">
        <v>9865</v>
      </c>
      <c r="C114" s="91" t="s">
        <v>10281</v>
      </c>
      <c r="D114" s="96" t="s">
        <v>10027</v>
      </c>
      <c r="E114" s="97" t="s">
        <v>10059</v>
      </c>
      <c r="F114" s="94" t="s">
        <v>9687</v>
      </c>
      <c r="G114" s="94" t="s">
        <v>9719</v>
      </c>
      <c r="H114" s="15" t="s">
        <v>9780</v>
      </c>
      <c r="I114" s="99"/>
      <c r="J114" s="99">
        <v>0</v>
      </c>
      <c r="K114" s="94" t="s">
        <v>9780</v>
      </c>
      <c r="L114" s="15" t="s">
        <v>9780</v>
      </c>
      <c r="M114" s="15" t="s">
        <v>9780</v>
      </c>
      <c r="N114" s="94" t="str">
        <f t="shared" si="1"/>
        <v>Não</v>
      </c>
      <c r="O114" s="15">
        <v>0</v>
      </c>
      <c r="P114" s="15">
        <v>100000000</v>
      </c>
    </row>
    <row r="115" spans="1:16" s="18" customFormat="1" ht="17.25" customHeight="1" x14ac:dyDescent="0.25">
      <c r="A115" s="120"/>
      <c r="B115" s="91" t="s">
        <v>9865</v>
      </c>
      <c r="C115" s="91" t="s">
        <v>10281</v>
      </c>
      <c r="D115" s="96" t="s">
        <v>10030</v>
      </c>
      <c r="E115" s="97" t="s">
        <v>10260</v>
      </c>
      <c r="F115" s="94" t="s">
        <v>9687</v>
      </c>
      <c r="G115" s="94" t="s">
        <v>9719</v>
      </c>
      <c r="H115" s="15" t="s">
        <v>9634</v>
      </c>
      <c r="I115" s="99"/>
      <c r="J115" s="99">
        <v>30</v>
      </c>
      <c r="K115" s="94" t="s">
        <v>9951</v>
      </c>
      <c r="L115" s="15" t="s">
        <v>9837</v>
      </c>
      <c r="M115" s="15" t="s">
        <v>10049</v>
      </c>
      <c r="N115" s="94" t="str">
        <f t="shared" si="1"/>
        <v>Não</v>
      </c>
      <c r="O115" s="15">
        <v>0</v>
      </c>
      <c r="P115" s="15">
        <v>100</v>
      </c>
    </row>
    <row r="116" spans="1:16" ht="17.25" customHeight="1" x14ac:dyDescent="0.25">
      <c r="A116" s="120"/>
      <c r="B116" s="91" t="s">
        <v>9865</v>
      </c>
      <c r="C116" s="91" t="s">
        <v>10281</v>
      </c>
      <c r="D116" s="96" t="s">
        <v>10031</v>
      </c>
      <c r="E116" s="97" t="s">
        <v>10261</v>
      </c>
      <c r="F116" s="94" t="s">
        <v>9642</v>
      </c>
      <c r="G116" s="94" t="s">
        <v>9719</v>
      </c>
      <c r="H116" s="15" t="s">
        <v>10043</v>
      </c>
      <c r="I116" s="99"/>
      <c r="J116" s="99" t="s">
        <v>10044</v>
      </c>
      <c r="K116" s="94" t="s">
        <v>9951</v>
      </c>
      <c r="L116" s="15" t="s">
        <v>9837</v>
      </c>
      <c r="M116" s="15" t="s">
        <v>10050</v>
      </c>
      <c r="N116" s="94" t="str">
        <f t="shared" si="1"/>
        <v>Não</v>
      </c>
      <c r="O116" s="15" t="s">
        <v>9780</v>
      </c>
      <c r="P116" s="15" t="s">
        <v>9780</v>
      </c>
    </row>
    <row r="117" spans="1:16" ht="17.25" customHeight="1" x14ac:dyDescent="0.25">
      <c r="A117" s="120"/>
      <c r="B117" s="91" t="s">
        <v>9865</v>
      </c>
      <c r="C117" s="91" t="s">
        <v>10281</v>
      </c>
      <c r="D117" s="96" t="s">
        <v>10032</v>
      </c>
      <c r="E117" s="97" t="s">
        <v>10268</v>
      </c>
      <c r="F117" s="94" t="s">
        <v>9687</v>
      </c>
      <c r="G117" s="94" t="s">
        <v>9719</v>
      </c>
      <c r="H117" s="15" t="s">
        <v>9634</v>
      </c>
      <c r="I117" s="99"/>
      <c r="J117" s="99">
        <v>12.5</v>
      </c>
      <c r="K117" s="94" t="s">
        <v>9951</v>
      </c>
      <c r="L117" s="15" t="s">
        <v>9837</v>
      </c>
      <c r="M117" s="15" t="s">
        <v>10051</v>
      </c>
      <c r="N117" s="94" t="str">
        <f t="shared" si="1"/>
        <v>Não</v>
      </c>
      <c r="O117" s="15">
        <v>0</v>
      </c>
      <c r="P117" s="15">
        <v>35</v>
      </c>
    </row>
    <row r="118" spans="1:16" ht="17.25" customHeight="1" x14ac:dyDescent="0.25">
      <c r="A118" s="120"/>
      <c r="B118" s="91" t="s">
        <v>9865</v>
      </c>
      <c r="C118" s="91" t="s">
        <v>10281</v>
      </c>
      <c r="D118" s="96" t="s">
        <v>10033</v>
      </c>
      <c r="E118" s="97" t="s">
        <v>10262</v>
      </c>
      <c r="F118" s="94" t="s">
        <v>9687</v>
      </c>
      <c r="G118" s="94" t="s">
        <v>9719</v>
      </c>
      <c r="H118" s="15" t="s">
        <v>9634</v>
      </c>
      <c r="I118" s="99"/>
      <c r="J118" s="99">
        <v>4.3499999999999996</v>
      </c>
      <c r="K118" s="94" t="s">
        <v>9951</v>
      </c>
      <c r="L118" s="15" t="s">
        <v>9837</v>
      </c>
      <c r="M118" s="15" t="s">
        <v>10052</v>
      </c>
      <c r="N118" s="94" t="str">
        <f t="shared" si="1"/>
        <v>Não</v>
      </c>
      <c r="O118" s="15">
        <v>0</v>
      </c>
      <c r="P118" s="15">
        <v>25</v>
      </c>
    </row>
    <row r="119" spans="1:16" ht="17.25" customHeight="1" x14ac:dyDescent="0.25">
      <c r="A119" s="120"/>
      <c r="B119" s="91" t="s">
        <v>9865</v>
      </c>
      <c r="C119" s="91" t="s">
        <v>10281</v>
      </c>
      <c r="D119" s="96" t="s">
        <v>10034</v>
      </c>
      <c r="E119" s="97" t="s">
        <v>10263</v>
      </c>
      <c r="F119" s="94" t="s">
        <v>10029</v>
      </c>
      <c r="G119" s="94" t="s">
        <v>9719</v>
      </c>
      <c r="H119" s="15" t="s">
        <v>9962</v>
      </c>
      <c r="I119" s="99"/>
      <c r="J119" s="99">
        <v>20</v>
      </c>
      <c r="K119" s="94" t="s">
        <v>9951</v>
      </c>
      <c r="L119" s="15" t="s">
        <v>9837</v>
      </c>
      <c r="M119" s="15" t="s">
        <v>10053</v>
      </c>
      <c r="N119" s="94" t="str">
        <f t="shared" si="1"/>
        <v>Não</v>
      </c>
      <c r="O119" s="15">
        <v>5</v>
      </c>
      <c r="P119" s="15">
        <v>35</v>
      </c>
    </row>
    <row r="120" spans="1:16" ht="17.25" customHeight="1" x14ac:dyDescent="0.25">
      <c r="A120" s="120"/>
      <c r="B120" s="91" t="s">
        <v>9865</v>
      </c>
      <c r="C120" s="91" t="s">
        <v>10281</v>
      </c>
      <c r="D120" s="96" t="s">
        <v>10035</v>
      </c>
      <c r="E120" s="97" t="s">
        <v>10264</v>
      </c>
      <c r="F120" s="94" t="s">
        <v>10029</v>
      </c>
      <c r="G120" s="94" t="s">
        <v>9719</v>
      </c>
      <c r="H120" s="15" t="s">
        <v>9962</v>
      </c>
      <c r="I120" s="99"/>
      <c r="J120" s="99">
        <v>2</v>
      </c>
      <c r="K120" s="94" t="s">
        <v>9951</v>
      </c>
      <c r="L120" s="15" t="s">
        <v>9837</v>
      </c>
      <c r="M120" s="15" t="s">
        <v>10054</v>
      </c>
      <c r="N120" s="94" t="str">
        <f t="shared" si="1"/>
        <v>Não</v>
      </c>
      <c r="O120" s="15">
        <v>0</v>
      </c>
      <c r="P120" s="15">
        <v>5</v>
      </c>
    </row>
    <row r="121" spans="1:16" ht="17.25" customHeight="1" x14ac:dyDescent="0.25">
      <c r="A121" s="120"/>
      <c r="B121" s="91" t="s">
        <v>9865</v>
      </c>
      <c r="C121" s="91" t="s">
        <v>10281</v>
      </c>
      <c r="D121" s="96" t="s">
        <v>10492</v>
      </c>
      <c r="E121" s="97" t="s">
        <v>10500</v>
      </c>
      <c r="F121" s="94" t="s">
        <v>9687</v>
      </c>
      <c r="G121" s="94" t="s">
        <v>9720</v>
      </c>
      <c r="H121" s="15" t="s">
        <v>9634</v>
      </c>
      <c r="I121" s="99">
        <f>J121</f>
        <v>5</v>
      </c>
      <c r="J121" s="99">
        <v>5</v>
      </c>
      <c r="K121" s="94" t="s">
        <v>9780</v>
      </c>
      <c r="L121" s="94" t="s">
        <v>9780</v>
      </c>
      <c r="M121" s="94" t="s">
        <v>9780</v>
      </c>
      <c r="N121" s="94" t="str">
        <f t="shared" si="1"/>
        <v>Sim</v>
      </c>
      <c r="O121" s="15">
        <v>0</v>
      </c>
      <c r="P121" s="15">
        <v>35</v>
      </c>
    </row>
    <row r="122" spans="1:16" ht="17.25" customHeight="1" x14ac:dyDescent="0.25">
      <c r="A122" s="120"/>
      <c r="B122" s="91" t="s">
        <v>9865</v>
      </c>
      <c r="C122" s="91" t="s">
        <v>10281</v>
      </c>
      <c r="D122" s="96" t="s">
        <v>10493</v>
      </c>
      <c r="E122" s="97" t="s">
        <v>10501</v>
      </c>
      <c r="F122" s="94" t="s">
        <v>9687</v>
      </c>
      <c r="G122" s="94" t="s">
        <v>9720</v>
      </c>
      <c r="H122" s="15" t="s">
        <v>9634</v>
      </c>
      <c r="I122" s="99">
        <f t="shared" ref="I122:I128" si="3">J122</f>
        <v>5</v>
      </c>
      <c r="J122" s="99">
        <v>5</v>
      </c>
      <c r="K122" s="94" t="s">
        <v>9780</v>
      </c>
      <c r="L122" s="94" t="s">
        <v>9780</v>
      </c>
      <c r="M122" s="94" t="s">
        <v>9780</v>
      </c>
      <c r="N122" s="94" t="str">
        <f t="shared" si="1"/>
        <v>Sim</v>
      </c>
      <c r="O122" s="15">
        <v>0</v>
      </c>
      <c r="P122" s="15">
        <v>25</v>
      </c>
    </row>
    <row r="123" spans="1:16" ht="17.25" customHeight="1" x14ac:dyDescent="0.25">
      <c r="A123" s="120"/>
      <c r="B123" s="91" t="s">
        <v>9865</v>
      </c>
      <c r="C123" s="91" t="s">
        <v>10281</v>
      </c>
      <c r="D123" s="96" t="s">
        <v>10494</v>
      </c>
      <c r="E123" s="97" t="s">
        <v>10502</v>
      </c>
      <c r="F123" s="94" t="s">
        <v>10029</v>
      </c>
      <c r="G123" s="94" t="s">
        <v>9720</v>
      </c>
      <c r="H123" s="15" t="s">
        <v>9962</v>
      </c>
      <c r="I123" s="99">
        <f t="shared" si="3"/>
        <v>5</v>
      </c>
      <c r="J123" s="99">
        <v>5</v>
      </c>
      <c r="K123" s="94" t="s">
        <v>9780</v>
      </c>
      <c r="L123" s="94" t="s">
        <v>9780</v>
      </c>
      <c r="M123" s="94" t="s">
        <v>9780</v>
      </c>
      <c r="N123" s="94" t="str">
        <f t="shared" si="1"/>
        <v>Sim</v>
      </c>
      <c r="O123" s="15">
        <v>5</v>
      </c>
      <c r="P123" s="15">
        <v>35</v>
      </c>
    </row>
    <row r="124" spans="1:16" ht="17.25" customHeight="1" x14ac:dyDescent="0.25">
      <c r="A124" s="120"/>
      <c r="B124" s="91" t="s">
        <v>9865</v>
      </c>
      <c r="C124" s="91" t="s">
        <v>10281</v>
      </c>
      <c r="D124" s="96" t="s">
        <v>10495</v>
      </c>
      <c r="E124" s="97" t="s">
        <v>10503</v>
      </c>
      <c r="F124" s="94" t="s">
        <v>10029</v>
      </c>
      <c r="G124" s="94" t="s">
        <v>9720</v>
      </c>
      <c r="H124" s="15" t="s">
        <v>9962</v>
      </c>
      <c r="I124" s="99">
        <f t="shared" si="3"/>
        <v>5</v>
      </c>
      <c r="J124" s="99">
        <v>5</v>
      </c>
      <c r="K124" s="94" t="s">
        <v>9780</v>
      </c>
      <c r="L124" s="94" t="s">
        <v>9780</v>
      </c>
      <c r="M124" s="94" t="s">
        <v>9780</v>
      </c>
      <c r="N124" s="94" t="str">
        <f t="shared" si="1"/>
        <v>Sim</v>
      </c>
      <c r="O124" s="15">
        <v>0</v>
      </c>
      <c r="P124" s="15">
        <v>5</v>
      </c>
    </row>
    <row r="125" spans="1:16" ht="17.25" customHeight="1" x14ac:dyDescent="0.25">
      <c r="A125" s="120"/>
      <c r="B125" s="91" t="s">
        <v>9865</v>
      </c>
      <c r="C125" s="91" t="s">
        <v>10281</v>
      </c>
      <c r="D125" s="96" t="s">
        <v>10496</v>
      </c>
      <c r="E125" s="97" t="s">
        <v>10504</v>
      </c>
      <c r="F125" s="94" t="s">
        <v>9687</v>
      </c>
      <c r="G125" s="94" t="s">
        <v>9720</v>
      </c>
      <c r="H125" s="15" t="s">
        <v>9634</v>
      </c>
      <c r="I125" s="99">
        <f t="shared" si="3"/>
        <v>10</v>
      </c>
      <c r="J125" s="99">
        <v>10</v>
      </c>
      <c r="K125" s="94" t="s">
        <v>9780</v>
      </c>
      <c r="L125" s="94" t="s">
        <v>9780</v>
      </c>
      <c r="M125" s="94" t="s">
        <v>9780</v>
      </c>
      <c r="N125" s="94" t="str">
        <f t="shared" si="1"/>
        <v>Sim</v>
      </c>
      <c r="O125" s="15">
        <v>0</v>
      </c>
      <c r="P125" s="15">
        <v>35</v>
      </c>
    </row>
    <row r="126" spans="1:16" ht="17.25" customHeight="1" x14ac:dyDescent="0.25">
      <c r="A126" s="120"/>
      <c r="B126" s="91" t="s">
        <v>9865</v>
      </c>
      <c r="C126" s="91" t="s">
        <v>10281</v>
      </c>
      <c r="D126" s="96" t="s">
        <v>10497</v>
      </c>
      <c r="E126" s="97" t="s">
        <v>10505</v>
      </c>
      <c r="F126" s="94" t="s">
        <v>9687</v>
      </c>
      <c r="G126" s="94" t="s">
        <v>9720</v>
      </c>
      <c r="H126" s="15" t="s">
        <v>9634</v>
      </c>
      <c r="I126" s="99">
        <f t="shared" si="3"/>
        <v>10</v>
      </c>
      <c r="J126" s="99">
        <v>10</v>
      </c>
      <c r="K126" s="94" t="s">
        <v>9780</v>
      </c>
      <c r="L126" s="94" t="s">
        <v>9780</v>
      </c>
      <c r="M126" s="94" t="s">
        <v>9780</v>
      </c>
      <c r="N126" s="94" t="str">
        <f t="shared" si="1"/>
        <v>Sim</v>
      </c>
      <c r="O126" s="15">
        <v>0</v>
      </c>
      <c r="P126" s="15">
        <v>25</v>
      </c>
    </row>
    <row r="127" spans="1:16" ht="17.25" customHeight="1" x14ac:dyDescent="0.25">
      <c r="A127" s="120"/>
      <c r="B127" s="91" t="s">
        <v>9865</v>
      </c>
      <c r="C127" s="91" t="s">
        <v>10281</v>
      </c>
      <c r="D127" s="96" t="s">
        <v>10498</v>
      </c>
      <c r="E127" s="97" t="s">
        <v>10506</v>
      </c>
      <c r="F127" s="94" t="s">
        <v>10029</v>
      </c>
      <c r="G127" s="94" t="s">
        <v>9720</v>
      </c>
      <c r="H127" s="15" t="s">
        <v>9962</v>
      </c>
      <c r="I127" s="99">
        <f t="shared" si="3"/>
        <v>10</v>
      </c>
      <c r="J127" s="99">
        <v>10</v>
      </c>
      <c r="K127" s="94" t="s">
        <v>9780</v>
      </c>
      <c r="L127" s="94" t="s">
        <v>9780</v>
      </c>
      <c r="M127" s="94" t="s">
        <v>9780</v>
      </c>
      <c r="N127" s="94" t="str">
        <f t="shared" si="1"/>
        <v>Sim</v>
      </c>
      <c r="O127" s="15">
        <v>5</v>
      </c>
      <c r="P127" s="15">
        <v>35</v>
      </c>
    </row>
    <row r="128" spans="1:16" ht="17.25" customHeight="1" x14ac:dyDescent="0.25">
      <c r="A128" s="120"/>
      <c r="B128" s="91" t="s">
        <v>9865</v>
      </c>
      <c r="C128" s="91" t="s">
        <v>10281</v>
      </c>
      <c r="D128" s="96" t="s">
        <v>10499</v>
      </c>
      <c r="E128" s="97" t="s">
        <v>10507</v>
      </c>
      <c r="F128" s="94" t="s">
        <v>10029</v>
      </c>
      <c r="G128" s="94" t="s">
        <v>9720</v>
      </c>
      <c r="H128" s="15" t="s">
        <v>9962</v>
      </c>
      <c r="I128" s="99">
        <f t="shared" si="3"/>
        <v>0</v>
      </c>
      <c r="J128" s="99">
        <v>0</v>
      </c>
      <c r="K128" s="94" t="s">
        <v>9780</v>
      </c>
      <c r="L128" s="94" t="s">
        <v>9780</v>
      </c>
      <c r="M128" s="94" t="s">
        <v>9780</v>
      </c>
      <c r="N128" s="94" t="str">
        <f t="shared" si="1"/>
        <v>Sim</v>
      </c>
      <c r="O128" s="15">
        <v>0</v>
      </c>
      <c r="P128" s="15">
        <v>5</v>
      </c>
    </row>
    <row r="129" spans="1:16" ht="17.25" customHeight="1" x14ac:dyDescent="0.25">
      <c r="A129" s="120"/>
      <c r="B129" s="91" t="s">
        <v>9865</v>
      </c>
      <c r="C129" s="91" t="s">
        <v>10281</v>
      </c>
      <c r="D129" s="96" t="s">
        <v>10036</v>
      </c>
      <c r="E129" s="97" t="s">
        <v>10265</v>
      </c>
      <c r="F129" s="94" t="s">
        <v>9687</v>
      </c>
      <c r="G129" s="94" t="s">
        <v>9719</v>
      </c>
      <c r="H129" s="15" t="s">
        <v>9634</v>
      </c>
      <c r="I129" s="99"/>
      <c r="J129" s="99">
        <v>4.3499999999999996</v>
      </c>
      <c r="K129" s="94" t="s">
        <v>9951</v>
      </c>
      <c r="L129" s="15" t="s">
        <v>9837</v>
      </c>
      <c r="M129" s="15" t="s">
        <v>10055</v>
      </c>
      <c r="N129" s="94" t="str">
        <f t="shared" si="1"/>
        <v>Não</v>
      </c>
      <c r="O129" s="15">
        <v>0</v>
      </c>
      <c r="P129" s="15">
        <v>25</v>
      </c>
    </row>
    <row r="130" spans="1:16" ht="17.25" customHeight="1" x14ac:dyDescent="0.25">
      <c r="A130" s="120"/>
      <c r="B130" s="91" t="s">
        <v>9865</v>
      </c>
      <c r="C130" s="91" t="s">
        <v>10281</v>
      </c>
      <c r="D130" s="96" t="s">
        <v>10037</v>
      </c>
      <c r="E130" s="97" t="s">
        <v>10056</v>
      </c>
      <c r="F130" s="94" t="s">
        <v>10269</v>
      </c>
      <c r="G130" s="94" t="s">
        <v>9719</v>
      </c>
      <c r="H130" s="15" t="s">
        <v>10271</v>
      </c>
      <c r="I130" s="99"/>
      <c r="J130" s="99" t="s">
        <v>10164</v>
      </c>
      <c r="K130" s="94" t="s">
        <v>9780</v>
      </c>
      <c r="L130" s="15" t="s">
        <v>9780</v>
      </c>
      <c r="M130" s="15" t="s">
        <v>9780</v>
      </c>
      <c r="N130" s="94" t="str">
        <f t="shared" si="1"/>
        <v>Não</v>
      </c>
      <c r="O130" s="15" t="s">
        <v>9780</v>
      </c>
      <c r="P130" s="15" t="s">
        <v>9780</v>
      </c>
    </row>
    <row r="131" spans="1:16" ht="17.25" customHeight="1" x14ac:dyDescent="0.25">
      <c r="A131" s="120"/>
      <c r="B131" s="91" t="s">
        <v>9865</v>
      </c>
      <c r="C131" s="91" t="s">
        <v>10281</v>
      </c>
      <c r="D131" s="96" t="s">
        <v>10038</v>
      </c>
      <c r="E131" s="97" t="s">
        <v>10057</v>
      </c>
      <c r="F131" s="94" t="s">
        <v>9687</v>
      </c>
      <c r="G131" s="94" t="s">
        <v>9719</v>
      </c>
      <c r="H131" s="15" t="s">
        <v>9780</v>
      </c>
      <c r="I131" s="99"/>
      <c r="J131" s="99">
        <v>0</v>
      </c>
      <c r="K131" s="94" t="s">
        <v>9780</v>
      </c>
      <c r="L131" s="15" t="s">
        <v>9780</v>
      </c>
      <c r="M131" s="15" t="s">
        <v>9780</v>
      </c>
      <c r="N131" s="94" t="str">
        <f t="shared" si="1"/>
        <v>Não</v>
      </c>
      <c r="O131" s="15">
        <v>0</v>
      </c>
      <c r="P131" s="15">
        <v>100000000</v>
      </c>
    </row>
    <row r="132" spans="1:16" s="18" customFormat="1" ht="17.25" customHeight="1" x14ac:dyDescent="0.25">
      <c r="A132" s="120" t="s">
        <v>9808</v>
      </c>
      <c r="B132" s="91" t="s">
        <v>9865</v>
      </c>
      <c r="C132" s="91" t="s">
        <v>10286</v>
      </c>
      <c r="D132" s="96" t="s">
        <v>9797</v>
      </c>
      <c r="E132" s="97" t="s">
        <v>10177</v>
      </c>
      <c r="F132" s="94" t="s">
        <v>9687</v>
      </c>
      <c r="G132" s="94" t="s">
        <v>9719</v>
      </c>
      <c r="H132" s="15" t="s">
        <v>9863</v>
      </c>
      <c r="I132" s="99"/>
      <c r="J132" s="99">
        <v>155</v>
      </c>
      <c r="K132" s="94" t="s">
        <v>9951</v>
      </c>
      <c r="L132" s="15" t="s">
        <v>9851</v>
      </c>
      <c r="M132" s="15" t="s">
        <v>9852</v>
      </c>
      <c r="N132" s="94" t="str">
        <f t="shared" si="1"/>
        <v>Não</v>
      </c>
      <c r="O132" s="15">
        <v>140</v>
      </c>
      <c r="P132" s="15">
        <v>160</v>
      </c>
    </row>
    <row r="133" spans="1:16" ht="17.25" customHeight="1" x14ac:dyDescent="0.25">
      <c r="A133" s="120"/>
      <c r="B133" s="91" t="s">
        <v>9865</v>
      </c>
      <c r="C133" s="91" t="s">
        <v>10286</v>
      </c>
      <c r="D133" s="96" t="s">
        <v>9798</v>
      </c>
      <c r="E133" s="97" t="s">
        <v>10178</v>
      </c>
      <c r="F133" s="94" t="s">
        <v>9687</v>
      </c>
      <c r="G133" s="94" t="s">
        <v>9719</v>
      </c>
      <c r="H133" s="15" t="s">
        <v>9634</v>
      </c>
      <c r="I133" s="28"/>
      <c r="J133" s="28">
        <v>100</v>
      </c>
      <c r="K133" s="94" t="s">
        <v>9951</v>
      </c>
      <c r="L133" s="15" t="s">
        <v>9851</v>
      </c>
      <c r="M133" s="15" t="s">
        <v>9853</v>
      </c>
      <c r="N133" s="94" t="str">
        <f t="shared" si="1"/>
        <v>Não</v>
      </c>
      <c r="O133" s="15">
        <v>50</v>
      </c>
      <c r="P133" s="15">
        <v>100</v>
      </c>
    </row>
    <row r="134" spans="1:16" ht="17.25" customHeight="1" x14ac:dyDescent="0.25">
      <c r="A134" s="120"/>
      <c r="B134" s="91" t="s">
        <v>9865</v>
      </c>
      <c r="C134" s="91" t="s">
        <v>10286</v>
      </c>
      <c r="D134" s="96" t="s">
        <v>9799</v>
      </c>
      <c r="E134" s="97" t="s">
        <v>10179</v>
      </c>
      <c r="F134" s="94" t="s">
        <v>9687</v>
      </c>
      <c r="G134" s="94" t="s">
        <v>9719</v>
      </c>
      <c r="H134" s="15" t="s">
        <v>9634</v>
      </c>
      <c r="I134" s="28"/>
      <c r="J134" s="28">
        <v>1</v>
      </c>
      <c r="K134" s="94" t="s">
        <v>9951</v>
      </c>
      <c r="L134" s="15" t="s">
        <v>9851</v>
      </c>
      <c r="M134" s="15" t="s">
        <v>9854</v>
      </c>
      <c r="N134" s="94" t="str">
        <f t="shared" si="1"/>
        <v>Não</v>
      </c>
      <c r="O134" s="15">
        <v>0</v>
      </c>
      <c r="P134" s="15">
        <v>10</v>
      </c>
    </row>
    <row r="135" spans="1:16" ht="17.25" customHeight="1" x14ac:dyDescent="0.25">
      <c r="A135" s="120"/>
      <c r="B135" s="91" t="s">
        <v>9865</v>
      </c>
      <c r="C135" s="91" t="s">
        <v>10286</v>
      </c>
      <c r="D135" s="96" t="s">
        <v>9800</v>
      </c>
      <c r="E135" s="97" t="s">
        <v>10180</v>
      </c>
      <c r="F135" s="94" t="s">
        <v>9687</v>
      </c>
      <c r="G135" s="94" t="s">
        <v>9719</v>
      </c>
      <c r="H135" s="15" t="s">
        <v>9634</v>
      </c>
      <c r="I135" s="28"/>
      <c r="J135" s="28">
        <v>5</v>
      </c>
      <c r="K135" s="94" t="s">
        <v>9951</v>
      </c>
      <c r="L135" s="15" t="s">
        <v>9851</v>
      </c>
      <c r="M135" s="15" t="s">
        <v>9855</v>
      </c>
      <c r="N135" s="94" t="str">
        <f t="shared" si="1"/>
        <v>Não</v>
      </c>
      <c r="O135" s="15">
        <v>0</v>
      </c>
      <c r="P135" s="15">
        <v>15</v>
      </c>
    </row>
    <row r="136" spans="1:16" ht="17.25" customHeight="1" x14ac:dyDescent="0.25">
      <c r="A136" s="120"/>
      <c r="B136" s="91" t="s">
        <v>9865</v>
      </c>
      <c r="C136" s="91" t="s">
        <v>10286</v>
      </c>
      <c r="D136" s="96" t="s">
        <v>9801</v>
      </c>
      <c r="E136" s="97" t="s">
        <v>10187</v>
      </c>
      <c r="F136" s="94" t="s">
        <v>9687</v>
      </c>
      <c r="G136" s="94" t="s">
        <v>9719</v>
      </c>
      <c r="H136" s="15" t="s">
        <v>9634</v>
      </c>
      <c r="I136" s="28"/>
      <c r="J136" s="28">
        <v>2.5</v>
      </c>
      <c r="K136" s="94" t="s">
        <v>9951</v>
      </c>
      <c r="L136" s="15" t="s">
        <v>9851</v>
      </c>
      <c r="M136" s="15" t="s">
        <v>9856</v>
      </c>
      <c r="N136" s="94" t="str">
        <f t="shared" si="1"/>
        <v>Não</v>
      </c>
      <c r="O136" s="15">
        <v>0</v>
      </c>
      <c r="P136" s="15">
        <v>10</v>
      </c>
    </row>
    <row r="137" spans="1:16" ht="17.25" customHeight="1" x14ac:dyDescent="0.25">
      <c r="A137" s="120"/>
      <c r="B137" s="91" t="s">
        <v>9865</v>
      </c>
      <c r="C137" s="91" t="s">
        <v>10286</v>
      </c>
      <c r="D137" s="96" t="s">
        <v>9802</v>
      </c>
      <c r="E137" s="97" t="s">
        <v>10181</v>
      </c>
      <c r="F137" s="94" t="s">
        <v>9687</v>
      </c>
      <c r="G137" s="94" t="s">
        <v>9719</v>
      </c>
      <c r="H137" s="15" t="s">
        <v>9864</v>
      </c>
      <c r="I137" s="28"/>
      <c r="J137" s="28">
        <v>300000</v>
      </c>
      <c r="K137" s="94" t="s">
        <v>9951</v>
      </c>
      <c r="L137" s="15" t="s">
        <v>9851</v>
      </c>
      <c r="M137" s="15" t="s">
        <v>9857</v>
      </c>
      <c r="N137" s="94" t="str">
        <f t="shared" si="1"/>
        <v>Não</v>
      </c>
      <c r="O137" s="15">
        <v>0</v>
      </c>
      <c r="P137" s="15">
        <v>1000000</v>
      </c>
    </row>
    <row r="138" spans="1:16" ht="17.25" customHeight="1" x14ac:dyDescent="0.25">
      <c r="A138" s="120"/>
      <c r="B138" s="91" t="s">
        <v>9865</v>
      </c>
      <c r="C138" s="91" t="s">
        <v>10286</v>
      </c>
      <c r="D138" s="96" t="s">
        <v>9803</v>
      </c>
      <c r="E138" s="97" t="s">
        <v>10182</v>
      </c>
      <c r="F138" s="94" t="s">
        <v>9687</v>
      </c>
      <c r="G138" s="94" t="s">
        <v>9719</v>
      </c>
      <c r="H138" s="15" t="s">
        <v>9634</v>
      </c>
      <c r="I138" s="28"/>
      <c r="J138" s="28">
        <v>30</v>
      </c>
      <c r="K138" s="94" t="s">
        <v>9951</v>
      </c>
      <c r="L138" s="15" t="s">
        <v>9851</v>
      </c>
      <c r="M138" s="15" t="s">
        <v>9858</v>
      </c>
      <c r="N138" s="94" t="str">
        <f t="shared" si="1"/>
        <v>Não</v>
      </c>
      <c r="O138" s="15">
        <v>0</v>
      </c>
      <c r="P138" s="15">
        <v>75</v>
      </c>
    </row>
    <row r="139" spans="1:16" ht="17.25" customHeight="1" x14ac:dyDescent="0.25">
      <c r="A139" s="120"/>
      <c r="B139" s="91" t="s">
        <v>9865</v>
      </c>
      <c r="C139" s="91" t="s">
        <v>10286</v>
      </c>
      <c r="D139" s="96" t="s">
        <v>9804</v>
      </c>
      <c r="E139" s="97" t="s">
        <v>10183</v>
      </c>
      <c r="F139" s="94" t="s">
        <v>9687</v>
      </c>
      <c r="G139" s="94" t="s">
        <v>9719</v>
      </c>
      <c r="H139" s="15" t="s">
        <v>9634</v>
      </c>
      <c r="I139" s="28"/>
      <c r="J139" s="28">
        <v>50</v>
      </c>
      <c r="K139" s="94" t="s">
        <v>9951</v>
      </c>
      <c r="L139" s="15" t="s">
        <v>9851</v>
      </c>
      <c r="M139" s="15" t="s">
        <v>9859</v>
      </c>
      <c r="N139" s="94" t="str">
        <f t="shared" si="1"/>
        <v>Não</v>
      </c>
      <c r="O139" s="15">
        <v>0</v>
      </c>
      <c r="P139" s="15">
        <v>100</v>
      </c>
    </row>
    <row r="140" spans="1:16" ht="17.25" customHeight="1" x14ac:dyDescent="0.25">
      <c r="A140" s="120"/>
      <c r="B140" s="91" t="s">
        <v>9865</v>
      </c>
      <c r="C140" s="91" t="s">
        <v>10286</v>
      </c>
      <c r="D140" s="96" t="s">
        <v>9805</v>
      </c>
      <c r="E140" s="97" t="s">
        <v>10184</v>
      </c>
      <c r="F140" s="94" t="s">
        <v>9687</v>
      </c>
      <c r="G140" s="94" t="s">
        <v>9719</v>
      </c>
      <c r="H140" s="15" t="s">
        <v>9864</v>
      </c>
      <c r="I140" s="28"/>
      <c r="J140" s="28">
        <v>10000</v>
      </c>
      <c r="K140" s="94" t="s">
        <v>9951</v>
      </c>
      <c r="L140" s="15" t="s">
        <v>9851</v>
      </c>
      <c r="M140" s="15" t="s">
        <v>9860</v>
      </c>
      <c r="N140" s="94" t="str">
        <f t="shared" si="1"/>
        <v>Não</v>
      </c>
      <c r="O140" s="15">
        <v>0</v>
      </c>
      <c r="P140" s="15">
        <v>100000</v>
      </c>
    </row>
    <row r="141" spans="1:16" ht="17.25" customHeight="1" x14ac:dyDescent="0.25">
      <c r="A141" s="120"/>
      <c r="B141" s="91" t="s">
        <v>9865</v>
      </c>
      <c r="C141" s="91" t="s">
        <v>10286</v>
      </c>
      <c r="D141" s="96" t="s">
        <v>9806</v>
      </c>
      <c r="E141" s="97" t="s">
        <v>10185</v>
      </c>
      <c r="F141" s="94" t="s">
        <v>9687</v>
      </c>
      <c r="G141" s="94" t="s">
        <v>9719</v>
      </c>
      <c r="H141" s="15" t="s">
        <v>9864</v>
      </c>
      <c r="I141" s="28"/>
      <c r="J141" s="28">
        <v>100</v>
      </c>
      <c r="K141" s="94" t="s">
        <v>9951</v>
      </c>
      <c r="L141" s="15" t="s">
        <v>9851</v>
      </c>
      <c r="M141" s="15" t="s">
        <v>9861</v>
      </c>
      <c r="N141" s="94" t="str">
        <f t="shared" si="1"/>
        <v>Não</v>
      </c>
      <c r="O141" s="15">
        <v>0</v>
      </c>
      <c r="P141" s="15">
        <v>500</v>
      </c>
    </row>
    <row r="142" spans="1:16" ht="17.25" customHeight="1" x14ac:dyDescent="0.25">
      <c r="A142" s="120"/>
      <c r="B142" s="91" t="s">
        <v>9865</v>
      </c>
      <c r="C142" s="91" t="s">
        <v>10286</v>
      </c>
      <c r="D142" s="96" t="s">
        <v>9807</v>
      </c>
      <c r="E142" s="97" t="s">
        <v>10186</v>
      </c>
      <c r="F142" s="94" t="s">
        <v>9687</v>
      </c>
      <c r="G142" s="94" t="s">
        <v>9719</v>
      </c>
      <c r="H142" s="15" t="s">
        <v>9864</v>
      </c>
      <c r="I142" s="28"/>
      <c r="J142" s="28">
        <v>103</v>
      </c>
      <c r="K142" s="94" t="s">
        <v>9951</v>
      </c>
      <c r="L142" s="15" t="s">
        <v>9851</v>
      </c>
      <c r="M142" s="15" t="s">
        <v>9862</v>
      </c>
      <c r="N142" s="94" t="str">
        <f t="shared" si="1"/>
        <v>Não</v>
      </c>
      <c r="O142" s="15">
        <v>0</v>
      </c>
      <c r="P142" s="15">
        <v>500</v>
      </c>
    </row>
    <row r="143" spans="1:16" ht="17.25" customHeight="1" x14ac:dyDescent="0.25">
      <c r="A143" s="90" t="s">
        <v>10250</v>
      </c>
      <c r="B143" s="91" t="s">
        <v>9866</v>
      </c>
      <c r="C143" s="91" t="s">
        <v>10287</v>
      </c>
      <c r="D143" s="96" t="s">
        <v>10251</v>
      </c>
      <c r="E143" s="97" t="s">
        <v>10252</v>
      </c>
      <c r="F143" s="94" t="s">
        <v>9687</v>
      </c>
      <c r="G143" s="94" t="s">
        <v>9719</v>
      </c>
      <c r="H143" s="15" t="s">
        <v>9634</v>
      </c>
      <c r="I143" s="28"/>
      <c r="J143" s="28">
        <v>100</v>
      </c>
      <c r="K143" s="27" t="s">
        <v>9968</v>
      </c>
      <c r="L143" s="15" t="s">
        <v>9874</v>
      </c>
      <c r="M143" s="15" t="s">
        <v>9969</v>
      </c>
      <c r="N143" s="94" t="str">
        <f t="shared" si="1"/>
        <v>Não</v>
      </c>
      <c r="O143" s="15">
        <v>0</v>
      </c>
      <c r="P143" s="15">
        <v>100</v>
      </c>
    </row>
    <row r="144" spans="1:16" ht="17.25" customHeight="1" x14ac:dyDescent="0.25">
      <c r="A144" s="120"/>
      <c r="B144" s="91" t="s">
        <v>9866</v>
      </c>
      <c r="C144" s="91" t="s">
        <v>10288</v>
      </c>
      <c r="D144" s="96" t="s">
        <v>10060</v>
      </c>
      <c r="E144" s="97" t="s">
        <v>10188</v>
      </c>
      <c r="F144" s="94" t="s">
        <v>9687</v>
      </c>
      <c r="G144" s="94" t="s">
        <v>9719</v>
      </c>
      <c r="H144" s="15" t="s">
        <v>9813</v>
      </c>
      <c r="I144" s="99"/>
      <c r="J144" s="99">
        <v>390</v>
      </c>
      <c r="K144" s="27" t="s">
        <v>9968</v>
      </c>
      <c r="L144" s="15" t="s">
        <v>9874</v>
      </c>
      <c r="M144" s="15" t="s">
        <v>9971</v>
      </c>
      <c r="N144" s="94" t="str">
        <f t="shared" si="1"/>
        <v>Não</v>
      </c>
      <c r="O144" s="15">
        <v>250</v>
      </c>
      <c r="P144" s="15">
        <v>750</v>
      </c>
    </row>
    <row r="145" spans="1:16" ht="17.25" customHeight="1" x14ac:dyDescent="0.25">
      <c r="A145" s="120"/>
      <c r="B145" s="91" t="s">
        <v>9866</v>
      </c>
      <c r="C145" s="91" t="s">
        <v>10288</v>
      </c>
      <c r="D145" s="96" t="s">
        <v>10061</v>
      </c>
      <c r="E145" s="97" t="s">
        <v>10189</v>
      </c>
      <c r="F145" s="94" t="s">
        <v>9687</v>
      </c>
      <c r="G145" s="94" t="s">
        <v>9719</v>
      </c>
      <c r="H145" s="15" t="s">
        <v>9813</v>
      </c>
      <c r="I145" s="99"/>
      <c r="J145" s="99">
        <v>549.4</v>
      </c>
      <c r="K145" s="27" t="s">
        <v>9968</v>
      </c>
      <c r="L145" s="15" t="s">
        <v>9874</v>
      </c>
      <c r="M145" s="15" t="s">
        <v>10165</v>
      </c>
      <c r="N145" s="94" t="str">
        <f t="shared" si="1"/>
        <v>Não</v>
      </c>
      <c r="O145" s="15">
        <v>250</v>
      </c>
      <c r="P145" s="15">
        <v>750</v>
      </c>
    </row>
    <row r="146" spans="1:16" ht="17.25" customHeight="1" x14ac:dyDescent="0.25">
      <c r="A146" s="120"/>
      <c r="B146" s="91" t="s">
        <v>9866</v>
      </c>
      <c r="C146" s="91" t="s">
        <v>10288</v>
      </c>
      <c r="D146" s="96" t="s">
        <v>10062</v>
      </c>
      <c r="E146" s="97" t="s">
        <v>10190</v>
      </c>
      <c r="F146" s="94" t="s">
        <v>9687</v>
      </c>
      <c r="G146" s="94" t="s">
        <v>9719</v>
      </c>
      <c r="H146" s="15" t="s">
        <v>9867</v>
      </c>
      <c r="I146" s="99"/>
      <c r="J146" s="99">
        <v>2</v>
      </c>
      <c r="K146" s="27" t="s">
        <v>9968</v>
      </c>
      <c r="L146" s="15" t="s">
        <v>9874</v>
      </c>
      <c r="M146" s="15" t="s">
        <v>10166</v>
      </c>
      <c r="N146" s="94" t="str">
        <f t="shared" si="1"/>
        <v>Não</v>
      </c>
      <c r="O146" s="15">
        <v>1</v>
      </c>
      <c r="P146" s="15">
        <v>10</v>
      </c>
    </row>
    <row r="147" spans="1:16" ht="17.25" customHeight="1" x14ac:dyDescent="0.25">
      <c r="A147" s="120"/>
      <c r="B147" s="91" t="s">
        <v>9866</v>
      </c>
      <c r="C147" s="91" t="s">
        <v>10288</v>
      </c>
      <c r="D147" s="96" t="s">
        <v>10063</v>
      </c>
      <c r="E147" s="97" t="s">
        <v>10191</v>
      </c>
      <c r="F147" s="94" t="s">
        <v>9687</v>
      </c>
      <c r="G147" s="94" t="s">
        <v>9719</v>
      </c>
      <c r="H147" s="15" t="s">
        <v>9794</v>
      </c>
      <c r="I147" s="99"/>
      <c r="J147" s="99">
        <v>0</v>
      </c>
      <c r="K147" s="27" t="s">
        <v>9968</v>
      </c>
      <c r="L147" s="15" t="s">
        <v>9874</v>
      </c>
      <c r="M147" s="15" t="s">
        <v>9972</v>
      </c>
      <c r="N147" s="94" t="str">
        <f t="shared" si="1"/>
        <v>Não</v>
      </c>
      <c r="O147" s="15">
        <v>0</v>
      </c>
      <c r="P147" s="15">
        <v>500</v>
      </c>
    </row>
    <row r="148" spans="1:16" ht="17.25" customHeight="1" x14ac:dyDescent="0.25">
      <c r="A148" s="120"/>
      <c r="B148" s="91" t="s">
        <v>9866</v>
      </c>
      <c r="C148" s="91" t="s">
        <v>10288</v>
      </c>
      <c r="D148" s="96" t="s">
        <v>10064</v>
      </c>
      <c r="E148" s="97" t="s">
        <v>10192</v>
      </c>
      <c r="F148" s="94" t="s">
        <v>9687</v>
      </c>
      <c r="G148" s="94" t="s">
        <v>9719</v>
      </c>
      <c r="H148" s="15" t="s">
        <v>9794</v>
      </c>
      <c r="I148" s="99"/>
      <c r="J148" s="99">
        <v>0</v>
      </c>
      <c r="K148" s="27" t="s">
        <v>9968</v>
      </c>
      <c r="L148" s="15" t="s">
        <v>9874</v>
      </c>
      <c r="M148" s="15" t="s">
        <v>10167</v>
      </c>
      <c r="N148" s="94" t="str">
        <f t="shared" si="1"/>
        <v>Não</v>
      </c>
      <c r="O148" s="15">
        <v>0</v>
      </c>
      <c r="P148" s="15">
        <v>50</v>
      </c>
    </row>
    <row r="149" spans="1:16" s="18" customFormat="1" ht="17.25" customHeight="1" x14ac:dyDescent="0.25">
      <c r="A149" s="120"/>
      <c r="B149" s="91" t="s">
        <v>9866</v>
      </c>
      <c r="C149" s="91" t="s">
        <v>10288</v>
      </c>
      <c r="D149" s="96" t="s">
        <v>10065</v>
      </c>
      <c r="E149" s="97" t="s">
        <v>10193</v>
      </c>
      <c r="F149" s="94" t="s">
        <v>10269</v>
      </c>
      <c r="G149" s="94" t="s">
        <v>9719</v>
      </c>
      <c r="H149" s="15" t="s">
        <v>10270</v>
      </c>
      <c r="I149" s="28"/>
      <c r="J149" s="28" t="s">
        <v>9719</v>
      </c>
      <c r="K149" s="27" t="s">
        <v>9968</v>
      </c>
      <c r="L149" s="15" t="s">
        <v>9874</v>
      </c>
      <c r="M149" s="15" t="s">
        <v>9973</v>
      </c>
      <c r="N149" s="94" t="str">
        <f t="shared" si="1"/>
        <v>Não</v>
      </c>
      <c r="O149" s="15" t="s">
        <v>9780</v>
      </c>
      <c r="P149" s="15" t="s">
        <v>10266</v>
      </c>
    </row>
    <row r="150" spans="1:16" ht="17.25" customHeight="1" x14ac:dyDescent="0.25">
      <c r="A150" s="120"/>
      <c r="B150" s="91" t="s">
        <v>9866</v>
      </c>
      <c r="C150" s="91" t="s">
        <v>10288</v>
      </c>
      <c r="D150" s="96" t="s">
        <v>10066</v>
      </c>
      <c r="E150" s="97" t="s">
        <v>10194</v>
      </c>
      <c r="F150" s="94" t="s">
        <v>9687</v>
      </c>
      <c r="G150" s="94" t="s">
        <v>9719</v>
      </c>
      <c r="H150" s="15" t="s">
        <v>9634</v>
      </c>
      <c r="I150" s="99"/>
      <c r="J150" s="99">
        <v>0.25</v>
      </c>
      <c r="K150" s="27" t="s">
        <v>9968</v>
      </c>
      <c r="L150" s="15" t="s">
        <v>9874</v>
      </c>
      <c r="M150" s="15" t="s">
        <v>9974</v>
      </c>
      <c r="N150" s="94" t="str">
        <f t="shared" si="1"/>
        <v>Não</v>
      </c>
      <c r="O150" s="15">
        <v>0</v>
      </c>
      <c r="P150" s="15">
        <v>100</v>
      </c>
    </row>
    <row r="151" spans="1:16" ht="17.25" customHeight="1" x14ac:dyDescent="0.25">
      <c r="A151" s="120"/>
      <c r="B151" s="91" t="s">
        <v>9866</v>
      </c>
      <c r="C151" s="91" t="s">
        <v>10288</v>
      </c>
      <c r="D151" s="96" t="s">
        <v>10067</v>
      </c>
      <c r="E151" s="97" t="s">
        <v>10195</v>
      </c>
      <c r="F151" s="94" t="s">
        <v>9687</v>
      </c>
      <c r="G151" s="94" t="s">
        <v>9719</v>
      </c>
      <c r="H151" s="15" t="s">
        <v>9634</v>
      </c>
      <c r="I151" s="99"/>
      <c r="J151" s="99">
        <v>0</v>
      </c>
      <c r="K151" s="27" t="s">
        <v>9968</v>
      </c>
      <c r="L151" s="15" t="s">
        <v>9874</v>
      </c>
      <c r="M151" s="15" t="s">
        <v>9975</v>
      </c>
      <c r="N151" s="94" t="str">
        <f t="shared" si="1"/>
        <v>Não</v>
      </c>
      <c r="O151" s="15">
        <v>0</v>
      </c>
      <c r="P151" s="15">
        <v>100</v>
      </c>
    </row>
    <row r="152" spans="1:16" ht="17.25" customHeight="1" x14ac:dyDescent="0.25">
      <c r="A152" s="120"/>
      <c r="B152" s="91" t="s">
        <v>9866</v>
      </c>
      <c r="C152" s="91" t="s">
        <v>10288</v>
      </c>
      <c r="D152" s="96" t="s">
        <v>10068</v>
      </c>
      <c r="E152" s="97" t="s">
        <v>10196</v>
      </c>
      <c r="F152" s="94" t="s">
        <v>9687</v>
      </c>
      <c r="G152" s="94" t="s">
        <v>9719</v>
      </c>
      <c r="H152" s="15" t="s">
        <v>9794</v>
      </c>
      <c r="I152" s="99"/>
      <c r="J152" s="99">
        <v>950</v>
      </c>
      <c r="K152" s="27" t="s">
        <v>9968</v>
      </c>
      <c r="L152" s="15" t="s">
        <v>9874</v>
      </c>
      <c r="M152" s="15" t="s">
        <v>9976</v>
      </c>
      <c r="N152" s="94" t="str">
        <f t="shared" ref="N152:N206" si="4">IF(F152="String",IF(I152&lt;&gt;"","Sim","Não"),IF(F152="List",IF(I152&lt;&gt;"","Sim","Não"),IF(AND(I152&gt;=O152,I152&lt;=P152,I152&lt;&gt;""),"Sim","Não")))</f>
        <v>Não</v>
      </c>
      <c r="O152" s="15">
        <v>0</v>
      </c>
      <c r="P152" s="15">
        <v>5000</v>
      </c>
    </row>
    <row r="153" spans="1:16" ht="17.25" customHeight="1" x14ac:dyDescent="0.25">
      <c r="A153" s="120"/>
      <c r="B153" s="91" t="s">
        <v>9866</v>
      </c>
      <c r="C153" s="91" t="s">
        <v>10288</v>
      </c>
      <c r="D153" s="96" t="s">
        <v>10069</v>
      </c>
      <c r="E153" s="97" t="s">
        <v>10197</v>
      </c>
      <c r="F153" s="94" t="s">
        <v>9687</v>
      </c>
      <c r="G153" s="94" t="s">
        <v>9719</v>
      </c>
      <c r="H153" s="15" t="s">
        <v>9794</v>
      </c>
      <c r="I153" s="28"/>
      <c r="J153" s="28">
        <v>2000</v>
      </c>
      <c r="K153" s="27" t="s">
        <v>9968</v>
      </c>
      <c r="L153" s="15" t="s">
        <v>9874</v>
      </c>
      <c r="M153" s="15" t="s">
        <v>9977</v>
      </c>
      <c r="N153" s="94" t="str">
        <f t="shared" si="4"/>
        <v>Não</v>
      </c>
      <c r="O153" s="15">
        <v>0</v>
      </c>
      <c r="P153" s="15">
        <v>5000</v>
      </c>
    </row>
    <row r="154" spans="1:16" ht="17.25" customHeight="1" x14ac:dyDescent="0.25">
      <c r="A154" s="120"/>
      <c r="B154" s="91" t="s">
        <v>9866</v>
      </c>
      <c r="C154" s="91" t="s">
        <v>10288</v>
      </c>
      <c r="D154" s="96" t="s">
        <v>10070</v>
      </c>
      <c r="E154" s="97" t="s">
        <v>10199</v>
      </c>
      <c r="F154" s="94" t="s">
        <v>9687</v>
      </c>
      <c r="G154" s="94" t="s">
        <v>9719</v>
      </c>
      <c r="H154" s="15" t="s">
        <v>9794</v>
      </c>
      <c r="I154" s="99"/>
      <c r="J154" s="99">
        <v>2750</v>
      </c>
      <c r="K154" s="27" t="s">
        <v>9968</v>
      </c>
      <c r="L154" s="15" t="s">
        <v>9874</v>
      </c>
      <c r="M154" s="15" t="s">
        <v>9978</v>
      </c>
      <c r="N154" s="94" t="str">
        <f t="shared" si="4"/>
        <v>Não</v>
      </c>
      <c r="O154" s="15">
        <v>0</v>
      </c>
      <c r="P154" s="15">
        <v>5000</v>
      </c>
    </row>
    <row r="155" spans="1:16" ht="17.25" customHeight="1" x14ac:dyDescent="0.25">
      <c r="A155" s="120"/>
      <c r="B155" s="91" t="s">
        <v>9866</v>
      </c>
      <c r="C155" s="91" t="s">
        <v>10288</v>
      </c>
      <c r="D155" s="96" t="s">
        <v>10071</v>
      </c>
      <c r="E155" s="97" t="s">
        <v>10198</v>
      </c>
      <c r="F155" s="94" t="s">
        <v>9687</v>
      </c>
      <c r="G155" s="94" t="s">
        <v>9719</v>
      </c>
      <c r="H155" s="15" t="s">
        <v>9794</v>
      </c>
      <c r="I155" s="99"/>
      <c r="J155" s="99">
        <v>300</v>
      </c>
      <c r="K155" s="27" t="s">
        <v>9968</v>
      </c>
      <c r="L155" s="15" t="s">
        <v>9874</v>
      </c>
      <c r="M155" s="15" t="s">
        <v>9979</v>
      </c>
      <c r="N155" s="94" t="str">
        <f t="shared" si="4"/>
        <v>Não</v>
      </c>
      <c r="O155" s="15">
        <v>0</v>
      </c>
      <c r="P155" s="15">
        <v>1000</v>
      </c>
    </row>
    <row r="156" spans="1:16" ht="17.25" customHeight="1" x14ac:dyDescent="0.25">
      <c r="A156" s="120"/>
      <c r="B156" s="91" t="s">
        <v>9866</v>
      </c>
      <c r="C156" s="91" t="s">
        <v>10288</v>
      </c>
      <c r="D156" s="96" t="s">
        <v>10072</v>
      </c>
      <c r="E156" s="97" t="s">
        <v>10200</v>
      </c>
      <c r="F156" s="94" t="s">
        <v>9687</v>
      </c>
      <c r="G156" s="94" t="s">
        <v>9719</v>
      </c>
      <c r="H156" s="15" t="s">
        <v>9794</v>
      </c>
      <c r="I156" s="99"/>
      <c r="J156" s="99">
        <v>1500</v>
      </c>
      <c r="K156" s="27" t="s">
        <v>9968</v>
      </c>
      <c r="L156" s="15" t="s">
        <v>9874</v>
      </c>
      <c r="M156" s="15" t="s">
        <v>9980</v>
      </c>
      <c r="N156" s="94" t="str">
        <f t="shared" si="4"/>
        <v>Não</v>
      </c>
      <c r="O156" s="15">
        <v>0</v>
      </c>
      <c r="P156" s="15">
        <v>5000</v>
      </c>
    </row>
    <row r="157" spans="1:16" ht="17.25" customHeight="1" x14ac:dyDescent="0.25">
      <c r="A157" s="120"/>
      <c r="B157" s="91" t="s">
        <v>9866</v>
      </c>
      <c r="C157" s="91" t="s">
        <v>10288</v>
      </c>
      <c r="D157" s="96" t="s">
        <v>10073</v>
      </c>
      <c r="E157" s="97" t="s">
        <v>10201</v>
      </c>
      <c r="F157" s="94" t="s">
        <v>9687</v>
      </c>
      <c r="G157" s="94" t="s">
        <v>9719</v>
      </c>
      <c r="H157" s="15" t="s">
        <v>9794</v>
      </c>
      <c r="I157" s="99"/>
      <c r="J157" s="99">
        <v>2250</v>
      </c>
      <c r="K157" s="27" t="s">
        <v>9968</v>
      </c>
      <c r="L157" s="15" t="s">
        <v>9874</v>
      </c>
      <c r="M157" s="15" t="s">
        <v>10161</v>
      </c>
      <c r="N157" s="94" t="str">
        <f t="shared" si="4"/>
        <v>Não</v>
      </c>
      <c r="O157" s="15">
        <v>0</v>
      </c>
      <c r="P157" s="15">
        <v>5000</v>
      </c>
    </row>
    <row r="158" spans="1:16" ht="17.25" customHeight="1" x14ac:dyDescent="0.25">
      <c r="A158" s="120"/>
      <c r="B158" s="91" t="s">
        <v>9866</v>
      </c>
      <c r="C158" s="91" t="s">
        <v>10290</v>
      </c>
      <c r="D158" s="96" t="s">
        <v>10074</v>
      </c>
      <c r="E158" s="97" t="s">
        <v>10202</v>
      </c>
      <c r="F158" s="94" t="s">
        <v>9687</v>
      </c>
      <c r="G158" s="94" t="s">
        <v>9719</v>
      </c>
      <c r="H158" s="15" t="s">
        <v>9813</v>
      </c>
      <c r="I158" s="99"/>
      <c r="J158" s="99">
        <v>500</v>
      </c>
      <c r="K158" s="27" t="s">
        <v>9968</v>
      </c>
      <c r="L158" s="15" t="s">
        <v>9874</v>
      </c>
      <c r="M158" s="15" t="s">
        <v>9981</v>
      </c>
      <c r="N158" s="94" t="str">
        <f t="shared" si="4"/>
        <v>Não</v>
      </c>
      <c r="O158" s="15">
        <v>300</v>
      </c>
      <c r="P158" s="15">
        <v>750</v>
      </c>
    </row>
    <row r="159" spans="1:16" ht="17.25" customHeight="1" x14ac:dyDescent="0.25">
      <c r="A159" s="120"/>
      <c r="B159" s="91" t="s">
        <v>9866</v>
      </c>
      <c r="C159" s="91" t="s">
        <v>10290</v>
      </c>
      <c r="D159" s="96" t="s">
        <v>10075</v>
      </c>
      <c r="E159" s="97" t="s">
        <v>10207</v>
      </c>
      <c r="F159" s="94" t="s">
        <v>9687</v>
      </c>
      <c r="G159" s="94" t="s">
        <v>9719</v>
      </c>
      <c r="H159" s="15" t="s">
        <v>9868</v>
      </c>
      <c r="I159" s="99"/>
      <c r="J159" s="99">
        <v>5.21</v>
      </c>
      <c r="K159" s="27" t="s">
        <v>9968</v>
      </c>
      <c r="L159" s="15" t="s">
        <v>9874</v>
      </c>
      <c r="M159" s="15" t="s">
        <v>9982</v>
      </c>
      <c r="N159" s="94" t="str">
        <f t="shared" si="4"/>
        <v>Não</v>
      </c>
      <c r="O159" s="15">
        <v>0</v>
      </c>
      <c r="P159" s="15">
        <v>10</v>
      </c>
    </row>
    <row r="160" spans="1:16" ht="17.25" customHeight="1" x14ac:dyDescent="0.25">
      <c r="A160" s="120"/>
      <c r="B160" s="91" t="s">
        <v>9866</v>
      </c>
      <c r="C160" s="91" t="s">
        <v>10290</v>
      </c>
      <c r="D160" s="96" t="s">
        <v>10076</v>
      </c>
      <c r="E160" s="97" t="s">
        <v>10208</v>
      </c>
      <c r="F160" s="94" t="s">
        <v>9687</v>
      </c>
      <c r="G160" s="94" t="s">
        <v>9719</v>
      </c>
      <c r="H160" s="15" t="s">
        <v>9868</v>
      </c>
      <c r="I160" s="99"/>
      <c r="J160" s="99">
        <v>5.21</v>
      </c>
      <c r="K160" s="27" t="s">
        <v>9968</v>
      </c>
      <c r="L160" s="15" t="s">
        <v>9874</v>
      </c>
      <c r="M160" s="15" t="s">
        <v>9983</v>
      </c>
      <c r="N160" s="94" t="str">
        <f t="shared" si="4"/>
        <v>Não</v>
      </c>
      <c r="O160" s="15">
        <v>0</v>
      </c>
      <c r="P160" s="15">
        <v>10</v>
      </c>
    </row>
    <row r="161" spans="1:16" ht="17.25" customHeight="1" x14ac:dyDescent="0.25">
      <c r="A161" s="120"/>
      <c r="B161" s="91" t="s">
        <v>9866</v>
      </c>
      <c r="C161" s="91" t="s">
        <v>10291</v>
      </c>
      <c r="D161" s="96" t="s">
        <v>10077</v>
      </c>
      <c r="E161" s="97" t="s">
        <v>10205</v>
      </c>
      <c r="F161" s="94" t="s">
        <v>9687</v>
      </c>
      <c r="G161" s="94" t="s">
        <v>9719</v>
      </c>
      <c r="H161" s="15" t="s">
        <v>9813</v>
      </c>
      <c r="I161" s="99"/>
      <c r="J161" s="99">
        <v>520</v>
      </c>
      <c r="K161" s="27" t="s">
        <v>9968</v>
      </c>
      <c r="L161" s="15" t="s">
        <v>9874</v>
      </c>
      <c r="M161" s="15" t="s">
        <v>9984</v>
      </c>
      <c r="N161" s="94" t="str">
        <f t="shared" si="4"/>
        <v>Não</v>
      </c>
      <c r="O161" s="15">
        <v>300</v>
      </c>
      <c r="P161" s="15">
        <v>750</v>
      </c>
    </row>
    <row r="162" spans="1:16" ht="17.25" customHeight="1" x14ac:dyDescent="0.25">
      <c r="A162" s="120"/>
      <c r="B162" s="91" t="s">
        <v>9866</v>
      </c>
      <c r="C162" s="91" t="s">
        <v>10291</v>
      </c>
      <c r="D162" s="96" t="s">
        <v>10289</v>
      </c>
      <c r="E162" s="97" t="s">
        <v>10206</v>
      </c>
      <c r="F162" s="94" t="s">
        <v>9687</v>
      </c>
      <c r="G162" s="94" t="s">
        <v>9719</v>
      </c>
      <c r="H162" s="15" t="s">
        <v>9813</v>
      </c>
      <c r="I162" s="99"/>
      <c r="J162" s="99">
        <v>520</v>
      </c>
      <c r="K162" s="27" t="s">
        <v>9968</v>
      </c>
      <c r="L162" s="15" t="s">
        <v>9874</v>
      </c>
      <c r="M162" s="15" t="s">
        <v>9985</v>
      </c>
      <c r="N162" s="94" t="str">
        <f t="shared" si="4"/>
        <v>Não</v>
      </c>
      <c r="O162" s="15">
        <v>0</v>
      </c>
      <c r="P162" s="15">
        <v>750</v>
      </c>
    </row>
    <row r="163" spans="1:16" ht="17.25" customHeight="1" x14ac:dyDescent="0.25">
      <c r="A163" s="120"/>
      <c r="B163" s="91" t="s">
        <v>9866</v>
      </c>
      <c r="C163" s="91" t="s">
        <v>10291</v>
      </c>
      <c r="D163" s="96" t="s">
        <v>10075</v>
      </c>
      <c r="E163" s="97" t="s">
        <v>10203</v>
      </c>
      <c r="F163" s="94" t="s">
        <v>9687</v>
      </c>
      <c r="G163" s="94" t="s">
        <v>9719</v>
      </c>
      <c r="H163" s="15" t="s">
        <v>9868</v>
      </c>
      <c r="I163" s="99"/>
      <c r="J163" s="99">
        <v>5.21</v>
      </c>
      <c r="K163" s="27" t="s">
        <v>9968</v>
      </c>
      <c r="L163" s="15" t="s">
        <v>9874</v>
      </c>
      <c r="M163" s="15" t="s">
        <v>9986</v>
      </c>
      <c r="N163" s="94" t="str">
        <f t="shared" si="4"/>
        <v>Não</v>
      </c>
      <c r="O163" s="15">
        <v>0</v>
      </c>
      <c r="P163" s="15">
        <v>10</v>
      </c>
    </row>
    <row r="164" spans="1:16" ht="17.25" customHeight="1" x14ac:dyDescent="0.25">
      <c r="A164" s="120"/>
      <c r="B164" s="91" t="s">
        <v>9866</v>
      </c>
      <c r="C164" s="91" t="s">
        <v>10291</v>
      </c>
      <c r="D164" s="96" t="s">
        <v>10076</v>
      </c>
      <c r="E164" s="97" t="s">
        <v>10204</v>
      </c>
      <c r="F164" s="94" t="s">
        <v>9687</v>
      </c>
      <c r="G164" s="94" t="s">
        <v>9719</v>
      </c>
      <c r="H164" s="15" t="s">
        <v>9868</v>
      </c>
      <c r="I164" s="99"/>
      <c r="J164" s="99">
        <v>5.21</v>
      </c>
      <c r="K164" s="27" t="s">
        <v>9968</v>
      </c>
      <c r="L164" s="15" t="s">
        <v>9874</v>
      </c>
      <c r="M164" s="15" t="s">
        <v>9987</v>
      </c>
      <c r="N164" s="94" t="str">
        <f t="shared" si="4"/>
        <v>Não</v>
      </c>
      <c r="O164" s="15">
        <v>0</v>
      </c>
      <c r="P164" s="15">
        <v>10</v>
      </c>
    </row>
    <row r="165" spans="1:16" ht="17.25" customHeight="1" x14ac:dyDescent="0.25">
      <c r="A165" s="120"/>
      <c r="B165" s="91" t="s">
        <v>9866</v>
      </c>
      <c r="C165" s="91" t="s">
        <v>10288</v>
      </c>
      <c r="D165" s="96" t="s">
        <v>10078</v>
      </c>
      <c r="E165" s="97" t="s">
        <v>10209</v>
      </c>
      <c r="F165" s="94" t="s">
        <v>9687</v>
      </c>
      <c r="G165" s="94" t="s">
        <v>9719</v>
      </c>
      <c r="H165" s="15" t="s">
        <v>9813</v>
      </c>
      <c r="I165" s="99"/>
      <c r="J165" s="99">
        <v>549.4</v>
      </c>
      <c r="K165" s="27" t="s">
        <v>9968</v>
      </c>
      <c r="L165" s="15" t="s">
        <v>9874</v>
      </c>
      <c r="M165" s="15" t="s">
        <v>9971</v>
      </c>
      <c r="N165" s="94" t="str">
        <f t="shared" si="4"/>
        <v>Não</v>
      </c>
      <c r="O165" s="15">
        <v>250</v>
      </c>
      <c r="P165" s="15">
        <v>750</v>
      </c>
    </row>
    <row r="166" spans="1:16" s="18" customFormat="1" ht="17.25" customHeight="1" x14ac:dyDescent="0.25">
      <c r="A166" s="120"/>
      <c r="B166" s="91" t="s">
        <v>9866</v>
      </c>
      <c r="C166" s="91" t="s">
        <v>10288</v>
      </c>
      <c r="D166" s="96" t="s">
        <v>10079</v>
      </c>
      <c r="E166" s="97" t="s">
        <v>10210</v>
      </c>
      <c r="F166" s="94" t="s">
        <v>9687</v>
      </c>
      <c r="G166" s="94" t="s">
        <v>9719</v>
      </c>
      <c r="H166" s="15" t="s">
        <v>9813</v>
      </c>
      <c r="I166" s="99"/>
      <c r="J166" s="99">
        <v>549.4</v>
      </c>
      <c r="K166" s="27" t="s">
        <v>9968</v>
      </c>
      <c r="L166" s="15" t="s">
        <v>9874</v>
      </c>
      <c r="M166" s="15" t="s">
        <v>10165</v>
      </c>
      <c r="N166" s="94" t="str">
        <f t="shared" si="4"/>
        <v>Não</v>
      </c>
      <c r="O166" s="15">
        <v>250</v>
      </c>
      <c r="P166" s="15">
        <v>750</v>
      </c>
    </row>
    <row r="167" spans="1:16" ht="17.25" customHeight="1" x14ac:dyDescent="0.25">
      <c r="A167" s="120"/>
      <c r="B167" s="91" t="s">
        <v>9866</v>
      </c>
      <c r="C167" s="91" t="s">
        <v>10288</v>
      </c>
      <c r="D167" s="96" t="s">
        <v>10080</v>
      </c>
      <c r="E167" s="97" t="s">
        <v>10211</v>
      </c>
      <c r="F167" s="94" t="s">
        <v>9687</v>
      </c>
      <c r="G167" s="94" t="s">
        <v>9719</v>
      </c>
      <c r="H167" s="15" t="s">
        <v>9867</v>
      </c>
      <c r="I167" s="99"/>
      <c r="J167" s="99">
        <v>4</v>
      </c>
      <c r="K167" s="27" t="s">
        <v>9968</v>
      </c>
      <c r="L167" s="15" t="s">
        <v>9874</v>
      </c>
      <c r="M167" s="15" t="s">
        <v>10166</v>
      </c>
      <c r="N167" s="94" t="str">
        <f t="shared" si="4"/>
        <v>Não</v>
      </c>
      <c r="O167" s="15">
        <v>1</v>
      </c>
      <c r="P167" s="15">
        <v>10</v>
      </c>
    </row>
    <row r="168" spans="1:16" ht="17.25" customHeight="1" x14ac:dyDescent="0.25">
      <c r="A168" s="120"/>
      <c r="B168" s="91" t="s">
        <v>9866</v>
      </c>
      <c r="C168" s="91" t="s">
        <v>10288</v>
      </c>
      <c r="D168" s="96" t="s">
        <v>10081</v>
      </c>
      <c r="E168" s="97" t="s">
        <v>10212</v>
      </c>
      <c r="F168" s="94" t="s">
        <v>9687</v>
      </c>
      <c r="G168" s="94" t="s">
        <v>9719</v>
      </c>
      <c r="H168" s="15" t="s">
        <v>9794</v>
      </c>
      <c r="I168" s="99"/>
      <c r="J168" s="99">
        <v>150</v>
      </c>
      <c r="K168" s="27" t="s">
        <v>9968</v>
      </c>
      <c r="L168" s="15" t="s">
        <v>9874</v>
      </c>
      <c r="M168" s="15" t="s">
        <v>9972</v>
      </c>
      <c r="N168" s="94" t="str">
        <f t="shared" si="4"/>
        <v>Não</v>
      </c>
      <c r="O168" s="15">
        <v>0</v>
      </c>
      <c r="P168" s="15">
        <v>500</v>
      </c>
    </row>
    <row r="169" spans="1:16" ht="17.25" customHeight="1" x14ac:dyDescent="0.25">
      <c r="A169" s="120"/>
      <c r="B169" s="91" t="s">
        <v>9866</v>
      </c>
      <c r="C169" s="91" t="s">
        <v>10288</v>
      </c>
      <c r="D169" s="96" t="s">
        <v>10082</v>
      </c>
      <c r="E169" s="97" t="s">
        <v>10213</v>
      </c>
      <c r="F169" s="94" t="s">
        <v>9687</v>
      </c>
      <c r="G169" s="94" t="s">
        <v>9719</v>
      </c>
      <c r="H169" s="15" t="s">
        <v>9794</v>
      </c>
      <c r="I169" s="99"/>
      <c r="J169" s="99">
        <v>0</v>
      </c>
      <c r="K169" s="27" t="s">
        <v>9968</v>
      </c>
      <c r="L169" s="15" t="s">
        <v>9874</v>
      </c>
      <c r="M169" s="15" t="s">
        <v>10167</v>
      </c>
      <c r="N169" s="94" t="str">
        <f t="shared" si="4"/>
        <v>Não</v>
      </c>
      <c r="O169" s="15">
        <v>0</v>
      </c>
      <c r="P169" s="15">
        <v>500</v>
      </c>
    </row>
    <row r="170" spans="1:16" ht="17.25" customHeight="1" x14ac:dyDescent="0.25">
      <c r="A170" s="120"/>
      <c r="B170" s="91" t="s">
        <v>9866</v>
      </c>
      <c r="C170" s="91" t="s">
        <v>10288</v>
      </c>
      <c r="D170" s="96" t="s">
        <v>10083</v>
      </c>
      <c r="E170" s="97" t="s">
        <v>10214</v>
      </c>
      <c r="F170" s="94" t="s">
        <v>10269</v>
      </c>
      <c r="G170" s="94" t="s">
        <v>9719</v>
      </c>
      <c r="H170" s="15" t="s">
        <v>10270</v>
      </c>
      <c r="I170" s="28"/>
      <c r="J170" s="28" t="s">
        <v>9719</v>
      </c>
      <c r="K170" s="27" t="s">
        <v>9968</v>
      </c>
      <c r="L170" s="15" t="s">
        <v>9874</v>
      </c>
      <c r="M170" s="15" t="s">
        <v>9973</v>
      </c>
      <c r="N170" s="94" t="str">
        <f t="shared" si="4"/>
        <v>Não</v>
      </c>
      <c r="O170" s="15" t="s">
        <v>9780</v>
      </c>
      <c r="P170" s="15" t="s">
        <v>10266</v>
      </c>
    </row>
    <row r="171" spans="1:16" ht="17.25" customHeight="1" x14ac:dyDescent="0.25">
      <c r="A171" s="120"/>
      <c r="B171" s="91" t="s">
        <v>9866</v>
      </c>
      <c r="C171" s="91" t="s">
        <v>10288</v>
      </c>
      <c r="D171" s="96" t="s">
        <v>10084</v>
      </c>
      <c r="E171" s="97" t="s">
        <v>10215</v>
      </c>
      <c r="F171" s="94" t="s">
        <v>9687</v>
      </c>
      <c r="G171" s="94" t="s">
        <v>9719</v>
      </c>
      <c r="H171" s="15" t="s">
        <v>9634</v>
      </c>
      <c r="I171" s="99"/>
      <c r="J171" s="99">
        <v>0.25</v>
      </c>
      <c r="K171" s="27" t="s">
        <v>9968</v>
      </c>
      <c r="L171" s="15" t="s">
        <v>9874</v>
      </c>
      <c r="M171" s="15" t="s">
        <v>9974</v>
      </c>
      <c r="N171" s="94" t="str">
        <f t="shared" si="4"/>
        <v>Não</v>
      </c>
      <c r="O171" s="15">
        <v>0</v>
      </c>
      <c r="P171" s="15">
        <v>100</v>
      </c>
    </row>
    <row r="172" spans="1:16" ht="17.25" customHeight="1" x14ac:dyDescent="0.25">
      <c r="A172" s="120"/>
      <c r="B172" s="91" t="s">
        <v>9866</v>
      </c>
      <c r="C172" s="91" t="s">
        <v>10288</v>
      </c>
      <c r="D172" s="96" t="s">
        <v>10085</v>
      </c>
      <c r="E172" s="97" t="s">
        <v>10216</v>
      </c>
      <c r="F172" s="94" t="s">
        <v>9687</v>
      </c>
      <c r="G172" s="94" t="s">
        <v>9719</v>
      </c>
      <c r="H172" s="15" t="s">
        <v>9634</v>
      </c>
      <c r="I172" s="99"/>
      <c r="J172" s="99">
        <v>0</v>
      </c>
      <c r="K172" s="27" t="s">
        <v>9968</v>
      </c>
      <c r="L172" s="15" t="s">
        <v>9874</v>
      </c>
      <c r="M172" s="15" t="s">
        <v>9975</v>
      </c>
      <c r="N172" s="94" t="str">
        <f t="shared" si="4"/>
        <v>Não</v>
      </c>
      <c r="O172" s="15">
        <v>0</v>
      </c>
      <c r="P172" s="15">
        <v>100</v>
      </c>
    </row>
    <row r="173" spans="1:16" ht="17.25" customHeight="1" x14ac:dyDescent="0.25">
      <c r="A173" s="120"/>
      <c r="B173" s="91" t="s">
        <v>9866</v>
      </c>
      <c r="C173" s="91" t="s">
        <v>10288</v>
      </c>
      <c r="D173" s="96" t="s">
        <v>10086</v>
      </c>
      <c r="E173" s="97" t="s">
        <v>10217</v>
      </c>
      <c r="F173" s="94" t="s">
        <v>9687</v>
      </c>
      <c r="G173" s="94" t="s">
        <v>9719</v>
      </c>
      <c r="H173" s="15" t="s">
        <v>9794</v>
      </c>
      <c r="I173" s="99"/>
      <c r="J173" s="99">
        <v>950</v>
      </c>
      <c r="K173" s="27" t="s">
        <v>9968</v>
      </c>
      <c r="L173" s="15" t="s">
        <v>9874</v>
      </c>
      <c r="M173" s="15" t="s">
        <v>9976</v>
      </c>
      <c r="N173" s="94" t="str">
        <f t="shared" si="4"/>
        <v>Não</v>
      </c>
      <c r="O173" s="15">
        <v>0</v>
      </c>
      <c r="P173" s="15">
        <v>5000</v>
      </c>
    </row>
    <row r="174" spans="1:16" ht="17.25" customHeight="1" x14ac:dyDescent="0.25">
      <c r="A174" s="120"/>
      <c r="B174" s="91" t="s">
        <v>9866</v>
      </c>
      <c r="C174" s="91" t="s">
        <v>10288</v>
      </c>
      <c r="D174" s="96" t="s">
        <v>10087</v>
      </c>
      <c r="E174" s="97" t="s">
        <v>10218</v>
      </c>
      <c r="F174" s="94" t="s">
        <v>9687</v>
      </c>
      <c r="G174" s="94" t="s">
        <v>9719</v>
      </c>
      <c r="H174" s="15" t="s">
        <v>9794</v>
      </c>
      <c r="I174" s="28"/>
      <c r="J174" s="28">
        <v>2000</v>
      </c>
      <c r="K174" s="27" t="s">
        <v>9968</v>
      </c>
      <c r="L174" s="15" t="s">
        <v>9874</v>
      </c>
      <c r="M174" s="15" t="s">
        <v>9977</v>
      </c>
      <c r="N174" s="94" t="str">
        <f t="shared" si="4"/>
        <v>Não</v>
      </c>
      <c r="O174" s="15">
        <v>0</v>
      </c>
      <c r="P174" s="15">
        <v>5000</v>
      </c>
    </row>
    <row r="175" spans="1:16" ht="17.25" customHeight="1" x14ac:dyDescent="0.25">
      <c r="A175" s="120"/>
      <c r="B175" s="91" t="s">
        <v>9866</v>
      </c>
      <c r="C175" s="91" t="s">
        <v>10288</v>
      </c>
      <c r="D175" s="96" t="s">
        <v>10088</v>
      </c>
      <c r="E175" s="97" t="s">
        <v>10219</v>
      </c>
      <c r="F175" s="94" t="s">
        <v>9687</v>
      </c>
      <c r="G175" s="94" t="s">
        <v>9719</v>
      </c>
      <c r="H175" s="15" t="s">
        <v>9794</v>
      </c>
      <c r="I175" s="99"/>
      <c r="J175" s="99">
        <v>2750</v>
      </c>
      <c r="K175" s="27" t="s">
        <v>9968</v>
      </c>
      <c r="L175" s="15" t="s">
        <v>9874</v>
      </c>
      <c r="M175" s="15" t="s">
        <v>9978</v>
      </c>
      <c r="N175" s="94" t="str">
        <f t="shared" si="4"/>
        <v>Não</v>
      </c>
      <c r="O175" s="15">
        <v>0</v>
      </c>
      <c r="P175" s="15">
        <v>5000</v>
      </c>
    </row>
    <row r="176" spans="1:16" ht="17.25" customHeight="1" x14ac:dyDescent="0.25">
      <c r="A176" s="120"/>
      <c r="B176" s="91" t="s">
        <v>9866</v>
      </c>
      <c r="C176" s="91" t="s">
        <v>10288</v>
      </c>
      <c r="D176" s="96" t="s">
        <v>10089</v>
      </c>
      <c r="E176" s="97" t="s">
        <v>10220</v>
      </c>
      <c r="F176" s="94" t="s">
        <v>9687</v>
      </c>
      <c r="G176" s="94" t="s">
        <v>9719</v>
      </c>
      <c r="H176" s="15" t="s">
        <v>9794</v>
      </c>
      <c r="I176" s="99"/>
      <c r="J176" s="99">
        <v>300</v>
      </c>
      <c r="K176" s="27" t="s">
        <v>9968</v>
      </c>
      <c r="L176" s="15" t="s">
        <v>9874</v>
      </c>
      <c r="M176" s="15" t="s">
        <v>9979</v>
      </c>
      <c r="N176" s="94" t="str">
        <f t="shared" si="4"/>
        <v>Não</v>
      </c>
      <c r="O176" s="15">
        <v>0</v>
      </c>
      <c r="P176" s="15">
        <v>1000</v>
      </c>
    </row>
    <row r="177" spans="1:16" ht="17.25" customHeight="1" x14ac:dyDescent="0.25">
      <c r="A177" s="120"/>
      <c r="B177" s="91" t="s">
        <v>9866</v>
      </c>
      <c r="C177" s="91" t="s">
        <v>10288</v>
      </c>
      <c r="D177" s="96" t="s">
        <v>10090</v>
      </c>
      <c r="E177" s="97" t="s">
        <v>10221</v>
      </c>
      <c r="F177" s="94" t="s">
        <v>9687</v>
      </c>
      <c r="G177" s="94" t="s">
        <v>9719</v>
      </c>
      <c r="H177" s="15" t="s">
        <v>9794</v>
      </c>
      <c r="I177" s="99"/>
      <c r="J177" s="99">
        <v>1500</v>
      </c>
      <c r="K177" s="27" t="s">
        <v>9968</v>
      </c>
      <c r="L177" s="15" t="s">
        <v>9874</v>
      </c>
      <c r="M177" s="15" t="s">
        <v>9980</v>
      </c>
      <c r="N177" s="94" t="str">
        <f t="shared" si="4"/>
        <v>Não</v>
      </c>
      <c r="O177" s="15">
        <v>0</v>
      </c>
      <c r="P177" s="15">
        <v>5000</v>
      </c>
    </row>
    <row r="178" spans="1:16" ht="17.25" customHeight="1" x14ac:dyDescent="0.25">
      <c r="A178" s="120"/>
      <c r="B178" s="91" t="s">
        <v>9866</v>
      </c>
      <c r="C178" s="91" t="s">
        <v>10288</v>
      </c>
      <c r="D178" s="96" t="s">
        <v>10091</v>
      </c>
      <c r="E178" s="97" t="s">
        <v>10222</v>
      </c>
      <c r="F178" s="94" t="s">
        <v>9687</v>
      </c>
      <c r="G178" s="94" t="s">
        <v>9719</v>
      </c>
      <c r="H178" s="15" t="s">
        <v>9794</v>
      </c>
      <c r="I178" s="99"/>
      <c r="J178" s="99">
        <v>2250</v>
      </c>
      <c r="K178" s="27" t="s">
        <v>9968</v>
      </c>
      <c r="L178" s="15" t="s">
        <v>9874</v>
      </c>
      <c r="M178" s="15" t="s">
        <v>10161</v>
      </c>
      <c r="N178" s="94" t="str">
        <f t="shared" si="4"/>
        <v>Não</v>
      </c>
      <c r="O178" s="15">
        <v>0</v>
      </c>
      <c r="P178" s="15">
        <v>5000</v>
      </c>
    </row>
    <row r="179" spans="1:16" ht="17.25" customHeight="1" x14ac:dyDescent="0.25">
      <c r="A179" s="120"/>
      <c r="B179" s="91" t="s">
        <v>9866</v>
      </c>
      <c r="C179" s="91" t="s">
        <v>10290</v>
      </c>
      <c r="D179" s="96" t="s">
        <v>10092</v>
      </c>
      <c r="E179" s="97" t="s">
        <v>10223</v>
      </c>
      <c r="F179" s="94" t="s">
        <v>9687</v>
      </c>
      <c r="G179" s="94" t="s">
        <v>9719</v>
      </c>
      <c r="H179" s="15" t="s">
        <v>9813</v>
      </c>
      <c r="I179" s="99"/>
      <c r="J179" s="99">
        <v>500</v>
      </c>
      <c r="K179" s="27" t="s">
        <v>9968</v>
      </c>
      <c r="L179" s="15" t="s">
        <v>9874</v>
      </c>
      <c r="M179" s="15" t="s">
        <v>9981</v>
      </c>
      <c r="N179" s="94" t="str">
        <f t="shared" si="4"/>
        <v>Não</v>
      </c>
      <c r="O179" s="15">
        <v>300</v>
      </c>
      <c r="P179" s="15">
        <v>750</v>
      </c>
    </row>
    <row r="180" spans="1:16" ht="17.25" customHeight="1" x14ac:dyDescent="0.25">
      <c r="A180" s="120"/>
      <c r="B180" s="91" t="s">
        <v>9866</v>
      </c>
      <c r="C180" s="91" t="s">
        <v>10290</v>
      </c>
      <c r="D180" s="96" t="s">
        <v>10093</v>
      </c>
      <c r="E180" s="97" t="s">
        <v>10224</v>
      </c>
      <c r="F180" s="94" t="s">
        <v>9687</v>
      </c>
      <c r="G180" s="94" t="s">
        <v>9719</v>
      </c>
      <c r="H180" s="15" t="s">
        <v>9868</v>
      </c>
      <c r="I180" s="99"/>
      <c r="J180" s="99">
        <v>5.21</v>
      </c>
      <c r="K180" s="27" t="s">
        <v>9968</v>
      </c>
      <c r="L180" s="15" t="s">
        <v>9874</v>
      </c>
      <c r="M180" s="15" t="s">
        <v>9982</v>
      </c>
      <c r="N180" s="94" t="str">
        <f t="shared" si="4"/>
        <v>Não</v>
      </c>
      <c r="O180" s="15">
        <v>0</v>
      </c>
      <c r="P180" s="15">
        <v>10</v>
      </c>
    </row>
    <row r="181" spans="1:16" ht="17.25" customHeight="1" x14ac:dyDescent="0.25">
      <c r="A181" s="120"/>
      <c r="B181" s="91" t="s">
        <v>9866</v>
      </c>
      <c r="C181" s="91" t="s">
        <v>10290</v>
      </c>
      <c r="D181" s="96" t="s">
        <v>10094</v>
      </c>
      <c r="E181" s="97" t="s">
        <v>10225</v>
      </c>
      <c r="F181" s="94" t="s">
        <v>9687</v>
      </c>
      <c r="G181" s="94" t="s">
        <v>9719</v>
      </c>
      <c r="H181" s="15" t="s">
        <v>9868</v>
      </c>
      <c r="I181" s="99"/>
      <c r="J181" s="99">
        <v>5.21</v>
      </c>
      <c r="K181" s="27" t="s">
        <v>9968</v>
      </c>
      <c r="L181" s="15" t="s">
        <v>9874</v>
      </c>
      <c r="M181" s="15" t="s">
        <v>9983</v>
      </c>
      <c r="N181" s="94" t="str">
        <f t="shared" si="4"/>
        <v>Não</v>
      </c>
      <c r="O181" s="15">
        <v>0</v>
      </c>
      <c r="P181" s="15">
        <v>10</v>
      </c>
    </row>
    <row r="182" spans="1:16" ht="17.25" customHeight="1" x14ac:dyDescent="0.25">
      <c r="A182" s="120"/>
      <c r="B182" s="91" t="s">
        <v>9866</v>
      </c>
      <c r="C182" s="91" t="s">
        <v>10291</v>
      </c>
      <c r="D182" s="96" t="s">
        <v>10095</v>
      </c>
      <c r="E182" s="97" t="s">
        <v>10226</v>
      </c>
      <c r="F182" s="94" t="s">
        <v>9687</v>
      </c>
      <c r="G182" s="94" t="s">
        <v>9719</v>
      </c>
      <c r="H182" s="15" t="s">
        <v>9813</v>
      </c>
      <c r="I182" s="99"/>
      <c r="J182" s="99">
        <v>520</v>
      </c>
      <c r="K182" s="27" t="s">
        <v>9968</v>
      </c>
      <c r="L182" s="15" t="s">
        <v>9874</v>
      </c>
      <c r="M182" s="15" t="s">
        <v>9984</v>
      </c>
      <c r="N182" s="94" t="str">
        <f t="shared" si="4"/>
        <v>Não</v>
      </c>
      <c r="O182" s="15">
        <v>300</v>
      </c>
      <c r="P182" s="15">
        <v>750</v>
      </c>
    </row>
    <row r="183" spans="1:16" s="18" customFormat="1" ht="17.25" customHeight="1" x14ac:dyDescent="0.25">
      <c r="A183" s="120"/>
      <c r="B183" s="91" t="s">
        <v>9866</v>
      </c>
      <c r="C183" s="91" t="s">
        <v>10291</v>
      </c>
      <c r="D183" s="96" t="s">
        <v>10096</v>
      </c>
      <c r="E183" s="97" t="s">
        <v>10227</v>
      </c>
      <c r="F183" s="94" t="s">
        <v>9687</v>
      </c>
      <c r="G183" s="94" t="s">
        <v>9719</v>
      </c>
      <c r="H183" s="15" t="s">
        <v>9813</v>
      </c>
      <c r="I183" s="99"/>
      <c r="J183" s="99">
        <v>520</v>
      </c>
      <c r="K183" s="27" t="s">
        <v>9968</v>
      </c>
      <c r="L183" s="15" t="s">
        <v>9874</v>
      </c>
      <c r="M183" s="15" t="s">
        <v>9985</v>
      </c>
      <c r="N183" s="94" t="str">
        <f t="shared" si="4"/>
        <v>Não</v>
      </c>
      <c r="O183" s="15">
        <v>0</v>
      </c>
      <c r="P183" s="15">
        <v>750</v>
      </c>
    </row>
    <row r="184" spans="1:16" ht="17.25" customHeight="1" x14ac:dyDescent="0.25">
      <c r="A184" s="120"/>
      <c r="B184" s="91" t="s">
        <v>9866</v>
      </c>
      <c r="C184" s="91" t="s">
        <v>10291</v>
      </c>
      <c r="D184" s="96" t="s">
        <v>10093</v>
      </c>
      <c r="E184" s="97" t="s">
        <v>10228</v>
      </c>
      <c r="F184" s="94" t="s">
        <v>9687</v>
      </c>
      <c r="G184" s="94" t="s">
        <v>9719</v>
      </c>
      <c r="H184" s="15" t="s">
        <v>9868</v>
      </c>
      <c r="I184" s="99"/>
      <c r="J184" s="99">
        <v>5.21</v>
      </c>
      <c r="K184" s="27" t="s">
        <v>9968</v>
      </c>
      <c r="L184" s="15" t="s">
        <v>9874</v>
      </c>
      <c r="M184" s="15" t="s">
        <v>9986</v>
      </c>
      <c r="N184" s="94" t="str">
        <f t="shared" si="4"/>
        <v>Não</v>
      </c>
      <c r="O184" s="15">
        <v>0</v>
      </c>
      <c r="P184" s="15">
        <v>10</v>
      </c>
    </row>
    <row r="185" spans="1:16" ht="17.25" customHeight="1" x14ac:dyDescent="0.25">
      <c r="A185" s="120"/>
      <c r="B185" s="91" t="s">
        <v>9866</v>
      </c>
      <c r="C185" s="91" t="s">
        <v>10291</v>
      </c>
      <c r="D185" s="96" t="s">
        <v>10094</v>
      </c>
      <c r="E185" s="97" t="s">
        <v>10229</v>
      </c>
      <c r="F185" s="94" t="s">
        <v>9687</v>
      </c>
      <c r="G185" s="94" t="s">
        <v>9719</v>
      </c>
      <c r="H185" s="15" t="s">
        <v>9868</v>
      </c>
      <c r="I185" s="99"/>
      <c r="J185" s="99">
        <v>5.21</v>
      </c>
      <c r="K185" s="27" t="s">
        <v>9968</v>
      </c>
      <c r="L185" s="15" t="s">
        <v>9874</v>
      </c>
      <c r="M185" s="15" t="s">
        <v>9987</v>
      </c>
      <c r="N185" s="94" t="str">
        <f t="shared" si="4"/>
        <v>Não</v>
      </c>
      <c r="O185" s="15">
        <v>0</v>
      </c>
      <c r="P185" s="15">
        <v>10</v>
      </c>
    </row>
    <row r="186" spans="1:16" ht="17.25" customHeight="1" x14ac:dyDescent="0.25">
      <c r="A186" s="120" t="s">
        <v>10115</v>
      </c>
      <c r="B186" s="91" t="s">
        <v>9866</v>
      </c>
      <c r="C186" s="91" t="s">
        <v>10292</v>
      </c>
      <c r="D186" s="96" t="s">
        <v>10106</v>
      </c>
      <c r="E186" s="97" t="s">
        <v>10230</v>
      </c>
      <c r="F186" s="94" t="s">
        <v>9687</v>
      </c>
      <c r="G186" s="94" t="s">
        <v>9719</v>
      </c>
      <c r="H186" s="15" t="s">
        <v>9869</v>
      </c>
      <c r="I186" s="99"/>
      <c r="J186" s="99">
        <v>4500000</v>
      </c>
      <c r="K186" s="27" t="s">
        <v>9968</v>
      </c>
      <c r="L186" s="15" t="s">
        <v>9874</v>
      </c>
      <c r="M186" s="15" t="s">
        <v>9988</v>
      </c>
      <c r="N186" s="94" t="str">
        <f t="shared" si="4"/>
        <v>Não</v>
      </c>
      <c r="O186" s="15">
        <v>0</v>
      </c>
      <c r="P186" s="15">
        <v>10000000</v>
      </c>
    </row>
    <row r="187" spans="1:16" ht="17.25" customHeight="1" x14ac:dyDescent="0.25">
      <c r="A187" s="120"/>
      <c r="B187" s="91" t="s">
        <v>9866</v>
      </c>
      <c r="C187" s="91" t="s">
        <v>10292</v>
      </c>
      <c r="D187" s="96" t="s">
        <v>10107</v>
      </c>
      <c r="E187" s="97" t="s">
        <v>10231</v>
      </c>
      <c r="F187" s="94" t="s">
        <v>9687</v>
      </c>
      <c r="G187" s="94" t="s">
        <v>9719</v>
      </c>
      <c r="H187" s="15" t="s">
        <v>9870</v>
      </c>
      <c r="I187" s="99"/>
      <c r="J187" s="99">
        <v>25</v>
      </c>
      <c r="K187" s="27" t="s">
        <v>9968</v>
      </c>
      <c r="L187" s="15" t="s">
        <v>9874</v>
      </c>
      <c r="M187" s="15" t="s">
        <v>9989</v>
      </c>
      <c r="N187" s="94" t="str">
        <f t="shared" si="4"/>
        <v>Não</v>
      </c>
      <c r="O187" s="15">
        <v>0</v>
      </c>
      <c r="P187" s="15">
        <v>500</v>
      </c>
    </row>
    <row r="188" spans="1:16" ht="17.25" customHeight="1" x14ac:dyDescent="0.25">
      <c r="A188" s="120"/>
      <c r="B188" s="91" t="s">
        <v>9866</v>
      </c>
      <c r="C188" s="91" t="s">
        <v>10293</v>
      </c>
      <c r="D188" s="96" t="s">
        <v>10108</v>
      </c>
      <c r="E188" s="97" t="s">
        <v>10232</v>
      </c>
      <c r="F188" s="94" t="s">
        <v>9687</v>
      </c>
      <c r="G188" s="94" t="s">
        <v>9719</v>
      </c>
      <c r="H188" s="15" t="s">
        <v>9871</v>
      </c>
      <c r="I188" s="99"/>
      <c r="J188" s="99">
        <v>25</v>
      </c>
      <c r="K188" s="27" t="s">
        <v>9968</v>
      </c>
      <c r="L188" s="15" t="s">
        <v>9874</v>
      </c>
      <c r="M188" s="15" t="s">
        <v>9990</v>
      </c>
      <c r="N188" s="94" t="str">
        <f t="shared" si="4"/>
        <v>Não</v>
      </c>
      <c r="O188" s="15">
        <v>0</v>
      </c>
      <c r="P188" s="15">
        <v>500</v>
      </c>
    </row>
    <row r="189" spans="1:16" ht="17.25" customHeight="1" x14ac:dyDescent="0.25">
      <c r="A189" s="120"/>
      <c r="B189" s="91" t="s">
        <v>9866</v>
      </c>
      <c r="C189" s="91" t="s">
        <v>10293</v>
      </c>
      <c r="D189" s="96" t="s">
        <v>10109</v>
      </c>
      <c r="E189" s="97" t="s">
        <v>10233</v>
      </c>
      <c r="F189" s="94" t="s">
        <v>9687</v>
      </c>
      <c r="G189" s="94" t="s">
        <v>9719</v>
      </c>
      <c r="H189" s="15" t="s">
        <v>9872</v>
      </c>
      <c r="I189" s="99"/>
      <c r="J189" s="99">
        <v>2000</v>
      </c>
      <c r="K189" s="27" t="s">
        <v>9968</v>
      </c>
      <c r="L189" s="15" t="s">
        <v>9874</v>
      </c>
      <c r="M189" s="15" t="s">
        <v>9991</v>
      </c>
      <c r="N189" s="94" t="str">
        <f t="shared" si="4"/>
        <v>Não</v>
      </c>
      <c r="O189" s="15">
        <v>0</v>
      </c>
      <c r="P189" s="15">
        <v>5000</v>
      </c>
    </row>
    <row r="190" spans="1:16" ht="17.25" customHeight="1" x14ac:dyDescent="0.25">
      <c r="A190" s="120"/>
      <c r="B190" s="91" t="s">
        <v>9866</v>
      </c>
      <c r="C190" s="91" t="s">
        <v>10293</v>
      </c>
      <c r="D190" s="96" t="s">
        <v>10110</v>
      </c>
      <c r="E190" s="97" t="s">
        <v>10237</v>
      </c>
      <c r="F190" s="94" t="s">
        <v>9687</v>
      </c>
      <c r="G190" s="94" t="s">
        <v>9719</v>
      </c>
      <c r="H190" s="15" t="s">
        <v>9952</v>
      </c>
      <c r="I190" s="99"/>
      <c r="J190" s="99">
        <v>10</v>
      </c>
      <c r="K190" s="27" t="s">
        <v>9968</v>
      </c>
      <c r="L190" s="15" t="s">
        <v>9874</v>
      </c>
      <c r="M190" s="15" t="s">
        <v>10330</v>
      </c>
      <c r="N190" s="94" t="str">
        <f t="shared" si="4"/>
        <v>Não</v>
      </c>
      <c r="O190" s="15">
        <v>0</v>
      </c>
      <c r="P190" s="15">
        <v>10</v>
      </c>
    </row>
    <row r="191" spans="1:16" ht="17.25" customHeight="1" x14ac:dyDescent="0.25">
      <c r="A191" s="120"/>
      <c r="B191" s="91" t="s">
        <v>9866</v>
      </c>
      <c r="C191" s="91" t="s">
        <v>10293</v>
      </c>
      <c r="D191" s="96" t="s">
        <v>10111</v>
      </c>
      <c r="E191" s="97" t="s">
        <v>10234</v>
      </c>
      <c r="F191" s="94" t="s">
        <v>9687</v>
      </c>
      <c r="G191" s="94" t="s">
        <v>9719</v>
      </c>
      <c r="H191" s="15" t="s">
        <v>9870</v>
      </c>
      <c r="I191" s="99"/>
      <c r="J191" s="99">
        <v>25</v>
      </c>
      <c r="K191" s="27" t="s">
        <v>9968</v>
      </c>
      <c r="L191" s="15" t="s">
        <v>9874</v>
      </c>
      <c r="M191" s="15" t="s">
        <v>10331</v>
      </c>
      <c r="N191" s="94" t="str">
        <f t="shared" si="4"/>
        <v>Não</v>
      </c>
      <c r="O191" s="15">
        <v>0</v>
      </c>
      <c r="P191" s="15">
        <v>100</v>
      </c>
    </row>
    <row r="192" spans="1:16" ht="17.25" customHeight="1" x14ac:dyDescent="0.25">
      <c r="A192" s="120"/>
      <c r="B192" s="91" t="s">
        <v>9866</v>
      </c>
      <c r="C192" s="91" t="s">
        <v>10294</v>
      </c>
      <c r="D192" s="96" t="s">
        <v>10112</v>
      </c>
      <c r="E192" s="97" t="s">
        <v>10235</v>
      </c>
      <c r="F192" s="94" t="s">
        <v>9687</v>
      </c>
      <c r="G192" s="94" t="s">
        <v>9719</v>
      </c>
      <c r="H192" s="15" t="s">
        <v>9873</v>
      </c>
      <c r="I192" s="99"/>
      <c r="J192" s="99">
        <v>50</v>
      </c>
      <c r="K192" s="27" t="s">
        <v>9968</v>
      </c>
      <c r="L192" s="15" t="s">
        <v>9874</v>
      </c>
      <c r="M192" s="15" t="s">
        <v>9992</v>
      </c>
      <c r="N192" s="94" t="str">
        <f t="shared" si="4"/>
        <v>Não</v>
      </c>
      <c r="O192" s="15">
        <v>0</v>
      </c>
      <c r="P192" s="15">
        <v>500</v>
      </c>
    </row>
    <row r="193" spans="1:16" ht="17.25" customHeight="1" x14ac:dyDescent="0.25">
      <c r="A193" s="120"/>
      <c r="B193" s="91" t="s">
        <v>9866</v>
      </c>
      <c r="C193" s="91" t="s">
        <v>10294</v>
      </c>
      <c r="D193" s="96" t="s">
        <v>10113</v>
      </c>
      <c r="E193" s="97" t="s">
        <v>10236</v>
      </c>
      <c r="F193" s="94" t="s">
        <v>9687</v>
      </c>
      <c r="G193" s="94" t="s">
        <v>9719</v>
      </c>
      <c r="H193" s="15" t="s">
        <v>9872</v>
      </c>
      <c r="I193" s="99"/>
      <c r="J193" s="99">
        <v>2250</v>
      </c>
      <c r="K193" s="27" t="s">
        <v>9968</v>
      </c>
      <c r="L193" s="15" t="s">
        <v>9874</v>
      </c>
      <c r="M193" s="15" t="s">
        <v>9993</v>
      </c>
      <c r="N193" s="94" t="str">
        <f t="shared" si="4"/>
        <v>Não</v>
      </c>
      <c r="O193" s="15">
        <v>0</v>
      </c>
      <c r="P193" s="15">
        <v>5000</v>
      </c>
    </row>
    <row r="194" spans="1:16" ht="17.25" customHeight="1" x14ac:dyDescent="0.25">
      <c r="A194" s="120"/>
      <c r="B194" s="91" t="s">
        <v>9866</v>
      </c>
      <c r="C194" s="91" t="s">
        <v>10294</v>
      </c>
      <c r="D194" s="96" t="s">
        <v>10110</v>
      </c>
      <c r="E194" s="97" t="s">
        <v>10238</v>
      </c>
      <c r="F194" s="94" t="s">
        <v>9687</v>
      </c>
      <c r="G194" s="94" t="s">
        <v>9719</v>
      </c>
      <c r="H194" s="15" t="s">
        <v>9952</v>
      </c>
      <c r="I194" s="99"/>
      <c r="J194" s="99">
        <v>5</v>
      </c>
      <c r="K194" s="27" t="s">
        <v>9968</v>
      </c>
      <c r="L194" s="15" t="s">
        <v>9874</v>
      </c>
      <c r="M194" s="15" t="s">
        <v>9994</v>
      </c>
      <c r="N194" s="94" t="str">
        <f t="shared" si="4"/>
        <v>Não</v>
      </c>
      <c r="O194" s="15">
        <v>0</v>
      </c>
      <c r="P194" s="15">
        <v>10</v>
      </c>
    </row>
    <row r="195" spans="1:16" ht="17.25" customHeight="1" x14ac:dyDescent="0.25">
      <c r="A195" s="120"/>
      <c r="B195" s="91" t="s">
        <v>9866</v>
      </c>
      <c r="C195" s="91" t="s">
        <v>10294</v>
      </c>
      <c r="D195" s="96" t="s">
        <v>10114</v>
      </c>
      <c r="E195" s="97" t="s">
        <v>10239</v>
      </c>
      <c r="F195" s="94" t="s">
        <v>9687</v>
      </c>
      <c r="G195" s="94" t="s">
        <v>9719</v>
      </c>
      <c r="H195" s="15" t="s">
        <v>9870</v>
      </c>
      <c r="I195" s="99"/>
      <c r="J195" s="99">
        <v>25</v>
      </c>
      <c r="K195" s="27" t="s">
        <v>9968</v>
      </c>
      <c r="L195" s="15" t="s">
        <v>9874</v>
      </c>
      <c r="M195" s="15" t="s">
        <v>9995</v>
      </c>
      <c r="N195" s="94" t="str">
        <f t="shared" si="4"/>
        <v>Não</v>
      </c>
      <c r="O195" s="15">
        <v>0</v>
      </c>
      <c r="P195" s="15">
        <v>100</v>
      </c>
    </row>
    <row r="196" spans="1:16" ht="17.25" customHeight="1" x14ac:dyDescent="0.25">
      <c r="A196" s="120" t="s">
        <v>10116</v>
      </c>
      <c r="B196" s="91" t="s">
        <v>9866</v>
      </c>
      <c r="C196" s="91" t="s">
        <v>10292</v>
      </c>
      <c r="D196" s="96" t="s">
        <v>10097</v>
      </c>
      <c r="E196" s="97" t="s">
        <v>10240</v>
      </c>
      <c r="F196" s="94" t="s">
        <v>9687</v>
      </c>
      <c r="G196" s="94" t="s">
        <v>9719</v>
      </c>
      <c r="H196" s="15" t="s">
        <v>9869</v>
      </c>
      <c r="I196" s="99"/>
      <c r="J196" s="99">
        <v>4500000</v>
      </c>
      <c r="K196" s="27" t="s">
        <v>9968</v>
      </c>
      <c r="L196" s="15" t="s">
        <v>9874</v>
      </c>
      <c r="M196" s="15" t="s">
        <v>9988</v>
      </c>
      <c r="N196" s="94" t="str">
        <f t="shared" si="4"/>
        <v>Não</v>
      </c>
      <c r="O196" s="15">
        <v>0</v>
      </c>
      <c r="P196" s="15">
        <v>10000000</v>
      </c>
    </row>
    <row r="197" spans="1:16" ht="17.25" customHeight="1" x14ac:dyDescent="0.25">
      <c r="A197" s="120"/>
      <c r="B197" s="91" t="s">
        <v>9866</v>
      </c>
      <c r="C197" s="91" t="s">
        <v>10292</v>
      </c>
      <c r="D197" s="96" t="s">
        <v>10098</v>
      </c>
      <c r="E197" s="97" t="s">
        <v>10241</v>
      </c>
      <c r="F197" s="94" t="s">
        <v>9687</v>
      </c>
      <c r="G197" s="94" t="s">
        <v>9719</v>
      </c>
      <c r="H197" s="15" t="s">
        <v>9870</v>
      </c>
      <c r="I197" s="99"/>
      <c r="J197" s="99">
        <v>25</v>
      </c>
      <c r="K197" s="27" t="s">
        <v>9968</v>
      </c>
      <c r="L197" s="15" t="s">
        <v>9874</v>
      </c>
      <c r="M197" s="15" t="s">
        <v>9989</v>
      </c>
      <c r="N197" s="94" t="str">
        <f t="shared" si="4"/>
        <v>Não</v>
      </c>
      <c r="O197" s="15">
        <v>0</v>
      </c>
      <c r="P197" s="15">
        <v>500</v>
      </c>
    </row>
    <row r="198" spans="1:16" ht="17.25" customHeight="1" x14ac:dyDescent="0.25">
      <c r="A198" s="120"/>
      <c r="B198" s="91" t="s">
        <v>9866</v>
      </c>
      <c r="C198" s="91" t="s">
        <v>10293</v>
      </c>
      <c r="D198" s="96" t="s">
        <v>10099</v>
      </c>
      <c r="E198" s="97" t="s">
        <v>10242</v>
      </c>
      <c r="F198" s="94" t="s">
        <v>9687</v>
      </c>
      <c r="G198" s="94" t="s">
        <v>9719</v>
      </c>
      <c r="H198" s="15" t="s">
        <v>9871</v>
      </c>
      <c r="I198" s="99"/>
      <c r="J198" s="99">
        <v>25</v>
      </c>
      <c r="K198" s="27" t="s">
        <v>9968</v>
      </c>
      <c r="L198" s="15" t="s">
        <v>9874</v>
      </c>
      <c r="M198" s="15" t="s">
        <v>9990</v>
      </c>
      <c r="N198" s="94" t="str">
        <f t="shared" si="4"/>
        <v>Não</v>
      </c>
      <c r="O198" s="15">
        <v>0</v>
      </c>
      <c r="P198" s="15">
        <v>500</v>
      </c>
    </row>
    <row r="199" spans="1:16" ht="17.25" customHeight="1" x14ac:dyDescent="0.25">
      <c r="A199" s="120"/>
      <c r="B199" s="91" t="s">
        <v>9866</v>
      </c>
      <c r="C199" s="91" t="s">
        <v>10293</v>
      </c>
      <c r="D199" s="96" t="s">
        <v>10100</v>
      </c>
      <c r="E199" s="97" t="s">
        <v>10243</v>
      </c>
      <c r="F199" s="94" t="s">
        <v>9687</v>
      </c>
      <c r="G199" s="94" t="s">
        <v>9719</v>
      </c>
      <c r="H199" s="15" t="s">
        <v>9872</v>
      </c>
      <c r="I199" s="99"/>
      <c r="J199" s="99">
        <v>2000</v>
      </c>
      <c r="K199" s="27" t="s">
        <v>9968</v>
      </c>
      <c r="L199" s="15" t="s">
        <v>9874</v>
      </c>
      <c r="M199" s="15" t="s">
        <v>9991</v>
      </c>
      <c r="N199" s="94" t="str">
        <f t="shared" si="4"/>
        <v>Não</v>
      </c>
      <c r="O199" s="15">
        <v>0</v>
      </c>
      <c r="P199" s="15">
        <v>5000</v>
      </c>
    </row>
    <row r="200" spans="1:16" ht="17.25" customHeight="1" x14ac:dyDescent="0.25">
      <c r="A200" s="120"/>
      <c r="B200" s="91" t="s">
        <v>9866</v>
      </c>
      <c r="C200" s="91" t="s">
        <v>10293</v>
      </c>
      <c r="D200" s="96" t="s">
        <v>10101</v>
      </c>
      <c r="E200" s="97" t="s">
        <v>10244</v>
      </c>
      <c r="F200" s="94" t="s">
        <v>9687</v>
      </c>
      <c r="G200" s="94" t="s">
        <v>9719</v>
      </c>
      <c r="H200" s="15" t="s">
        <v>9952</v>
      </c>
      <c r="I200" s="99"/>
      <c r="J200" s="99">
        <v>10</v>
      </c>
      <c r="K200" s="27" t="s">
        <v>9968</v>
      </c>
      <c r="L200" s="15" t="s">
        <v>9874</v>
      </c>
      <c r="M200" s="15" t="s">
        <v>10330</v>
      </c>
      <c r="N200" s="94" t="str">
        <f t="shared" si="4"/>
        <v>Não</v>
      </c>
      <c r="O200" s="15">
        <v>0</v>
      </c>
      <c r="P200" s="15">
        <v>10</v>
      </c>
    </row>
    <row r="201" spans="1:16" ht="17.25" customHeight="1" x14ac:dyDescent="0.25">
      <c r="A201" s="120"/>
      <c r="B201" s="91" t="s">
        <v>9866</v>
      </c>
      <c r="C201" s="91" t="s">
        <v>10293</v>
      </c>
      <c r="D201" s="96" t="s">
        <v>10102</v>
      </c>
      <c r="E201" s="97" t="s">
        <v>10245</v>
      </c>
      <c r="F201" s="94" t="s">
        <v>9687</v>
      </c>
      <c r="G201" s="94" t="s">
        <v>9719</v>
      </c>
      <c r="H201" s="15" t="s">
        <v>9870</v>
      </c>
      <c r="I201" s="99"/>
      <c r="J201" s="99">
        <v>25</v>
      </c>
      <c r="K201" s="27" t="s">
        <v>9968</v>
      </c>
      <c r="L201" s="15" t="s">
        <v>9874</v>
      </c>
      <c r="M201" s="15" t="s">
        <v>10331</v>
      </c>
      <c r="N201" s="94" t="str">
        <f t="shared" si="4"/>
        <v>Não</v>
      </c>
      <c r="O201" s="15">
        <v>0</v>
      </c>
      <c r="P201" s="15">
        <v>100</v>
      </c>
    </row>
    <row r="202" spans="1:16" ht="17.25" customHeight="1" x14ac:dyDescent="0.25">
      <c r="A202" s="120"/>
      <c r="B202" s="91" t="s">
        <v>9866</v>
      </c>
      <c r="C202" s="91" t="s">
        <v>10294</v>
      </c>
      <c r="D202" s="96" t="s">
        <v>10103</v>
      </c>
      <c r="E202" s="97" t="s">
        <v>10246</v>
      </c>
      <c r="F202" s="94" t="s">
        <v>9687</v>
      </c>
      <c r="G202" s="94" t="s">
        <v>9719</v>
      </c>
      <c r="H202" s="15" t="s">
        <v>9873</v>
      </c>
      <c r="I202" s="99"/>
      <c r="J202" s="99">
        <v>50</v>
      </c>
      <c r="K202" s="27" t="s">
        <v>9968</v>
      </c>
      <c r="L202" s="15" t="s">
        <v>9874</v>
      </c>
      <c r="M202" s="15" t="s">
        <v>9993</v>
      </c>
      <c r="N202" s="94" t="str">
        <f t="shared" si="4"/>
        <v>Não</v>
      </c>
      <c r="O202" s="15">
        <v>0</v>
      </c>
      <c r="P202" s="15">
        <v>500</v>
      </c>
    </row>
    <row r="203" spans="1:16" ht="17.25" customHeight="1" x14ac:dyDescent="0.25">
      <c r="A203" s="120"/>
      <c r="B203" s="91" t="s">
        <v>9866</v>
      </c>
      <c r="C203" s="91" t="s">
        <v>10294</v>
      </c>
      <c r="D203" s="96" t="s">
        <v>10104</v>
      </c>
      <c r="E203" s="97" t="s">
        <v>10247</v>
      </c>
      <c r="F203" s="94" t="s">
        <v>9687</v>
      </c>
      <c r="G203" s="94" t="s">
        <v>9719</v>
      </c>
      <c r="H203" s="15" t="s">
        <v>9872</v>
      </c>
      <c r="I203" s="99"/>
      <c r="J203" s="99">
        <v>2250</v>
      </c>
      <c r="K203" s="27" t="s">
        <v>9968</v>
      </c>
      <c r="L203" s="15" t="s">
        <v>9874</v>
      </c>
      <c r="M203" s="15" t="s">
        <v>9994</v>
      </c>
      <c r="N203" s="94" t="str">
        <f t="shared" si="4"/>
        <v>Não</v>
      </c>
      <c r="O203" s="15">
        <v>0</v>
      </c>
      <c r="P203" s="15">
        <v>5000</v>
      </c>
    </row>
    <row r="204" spans="1:16" ht="17.25" customHeight="1" x14ac:dyDescent="0.25">
      <c r="A204" s="120"/>
      <c r="B204" s="91" t="s">
        <v>9866</v>
      </c>
      <c r="C204" s="91" t="s">
        <v>10294</v>
      </c>
      <c r="D204" s="96" t="s">
        <v>10101</v>
      </c>
      <c r="E204" s="97" t="s">
        <v>10248</v>
      </c>
      <c r="F204" s="94" t="s">
        <v>9687</v>
      </c>
      <c r="G204" s="94" t="s">
        <v>9719</v>
      </c>
      <c r="H204" s="15" t="s">
        <v>9952</v>
      </c>
      <c r="I204" s="99"/>
      <c r="J204" s="99">
        <v>5</v>
      </c>
      <c r="K204" s="27" t="s">
        <v>9968</v>
      </c>
      <c r="L204" s="15" t="s">
        <v>9874</v>
      </c>
      <c r="M204" s="15" t="s">
        <v>10332</v>
      </c>
      <c r="N204" s="94" t="str">
        <f t="shared" si="4"/>
        <v>Não</v>
      </c>
      <c r="O204" s="15">
        <v>0</v>
      </c>
      <c r="P204" s="15">
        <v>10</v>
      </c>
    </row>
    <row r="205" spans="1:16" ht="17.25" customHeight="1" x14ac:dyDescent="0.25">
      <c r="A205" s="120"/>
      <c r="B205" s="91" t="s">
        <v>9866</v>
      </c>
      <c r="C205" s="91" t="s">
        <v>10294</v>
      </c>
      <c r="D205" s="96" t="s">
        <v>10105</v>
      </c>
      <c r="E205" s="97" t="s">
        <v>10249</v>
      </c>
      <c r="F205" s="94" t="s">
        <v>9687</v>
      </c>
      <c r="G205" s="94" t="s">
        <v>9719</v>
      </c>
      <c r="H205" s="15" t="s">
        <v>9870</v>
      </c>
      <c r="I205" s="99"/>
      <c r="J205" s="99">
        <v>25</v>
      </c>
      <c r="K205" s="27" t="s">
        <v>9968</v>
      </c>
      <c r="L205" s="15" t="s">
        <v>9874</v>
      </c>
      <c r="M205" s="15" t="s">
        <v>10333</v>
      </c>
      <c r="N205" s="94" t="str">
        <f t="shared" si="4"/>
        <v>Não</v>
      </c>
      <c r="O205" s="15">
        <v>0</v>
      </c>
      <c r="P205" s="15">
        <v>100</v>
      </c>
    </row>
    <row r="206" spans="1:16" ht="17.25" customHeight="1" x14ac:dyDescent="0.25">
      <c r="A206" s="90" t="s">
        <v>10358</v>
      </c>
      <c r="B206" s="91" t="s">
        <v>9866</v>
      </c>
      <c r="C206" s="91" t="s">
        <v>10359</v>
      </c>
      <c r="D206" s="96" t="s">
        <v>10360</v>
      </c>
      <c r="E206" s="97" t="s">
        <v>10361</v>
      </c>
      <c r="F206" s="94" t="s">
        <v>9642</v>
      </c>
      <c r="G206" s="94" t="s">
        <v>9719</v>
      </c>
      <c r="H206" s="15" t="s">
        <v>9780</v>
      </c>
      <c r="I206" s="99"/>
      <c r="J206" s="99" t="s">
        <v>9780</v>
      </c>
      <c r="K206" s="27" t="s">
        <v>9780</v>
      </c>
      <c r="L206" s="15" t="s">
        <v>9780</v>
      </c>
      <c r="M206" s="15" t="s">
        <v>9780</v>
      </c>
      <c r="N206" s="94" t="str">
        <f t="shared" si="4"/>
        <v>Não</v>
      </c>
      <c r="O206" s="15" t="s">
        <v>9780</v>
      </c>
      <c r="P206" s="15" t="s">
        <v>9780</v>
      </c>
    </row>
    <row r="207" spans="1:16" ht="17.25" customHeight="1" x14ac:dyDescent="0.3">
      <c r="A207" s="121" t="s">
        <v>10357</v>
      </c>
      <c r="B207" s="3" t="s">
        <v>10339</v>
      </c>
      <c r="C207" s="3" t="s">
        <v>10563</v>
      </c>
      <c r="D207" s="92" t="s">
        <v>10340</v>
      </c>
      <c r="E207" s="93" t="s">
        <v>10340</v>
      </c>
      <c r="F207" s="3" t="s">
        <v>9642</v>
      </c>
      <c r="G207" s="94" t="s">
        <v>9719</v>
      </c>
      <c r="H207" s="3" t="s">
        <v>9780</v>
      </c>
      <c r="I207"/>
      <c r="J207" t="s">
        <v>10420</v>
      </c>
      <c r="K207" s="3" t="s">
        <v>9780</v>
      </c>
      <c r="L207" s="3" t="s">
        <v>9780</v>
      </c>
      <c r="M207" s="3" t="s">
        <v>9780</v>
      </c>
      <c r="N207" s="94" t="str">
        <f t="shared" ref="N207" si="5">IF(F207="String",IF(I207&lt;&gt;"","Sim","Não"),IF(F207="List",IF(I207&lt;&gt;"","Sim","Não"),IF(AND(I207&gt;=O207,I207&lt;=P207,I207&lt;&gt;""),"Sim","Não")))</f>
        <v>Não</v>
      </c>
      <c r="O207" s="3" t="s">
        <v>9780</v>
      </c>
      <c r="P207" s="3" t="s">
        <v>9780</v>
      </c>
    </row>
    <row r="208" spans="1:16" ht="17.25" customHeight="1" x14ac:dyDescent="0.3">
      <c r="A208" s="121"/>
      <c r="B208" s="3" t="s">
        <v>10339</v>
      </c>
      <c r="C208" s="3" t="s">
        <v>10563</v>
      </c>
      <c r="D208" s="92" t="s">
        <v>10341</v>
      </c>
      <c r="E208" s="93" t="s">
        <v>10341</v>
      </c>
      <c r="F208" s="3" t="s">
        <v>9642</v>
      </c>
      <c r="G208" s="94" t="s">
        <v>9719</v>
      </c>
      <c r="H208" s="3" t="s">
        <v>9780</v>
      </c>
      <c r="I208"/>
      <c r="J208" t="s">
        <v>10421</v>
      </c>
      <c r="K208" s="3" t="s">
        <v>9780</v>
      </c>
      <c r="L208" s="3" t="s">
        <v>9780</v>
      </c>
      <c r="M208" s="3" t="s">
        <v>9780</v>
      </c>
      <c r="N208" s="94" t="str">
        <f t="shared" ref="N208" si="6">IF(F208="String",IF(I208&lt;&gt;"","Sim","Não"),IF(F208="List",IF(I208&lt;&gt;"","Sim","Não"),IF(AND(I208&gt;=O208,I208&lt;=P208,I208&lt;&gt;""),"Sim","Não")))</f>
        <v>Não</v>
      </c>
      <c r="O208" s="3" t="s">
        <v>9780</v>
      </c>
      <c r="P208" s="3" t="s">
        <v>9780</v>
      </c>
    </row>
    <row r="209" spans="1:16" ht="17.25" customHeight="1" x14ac:dyDescent="0.3">
      <c r="A209" s="121"/>
      <c r="B209" s="3" t="s">
        <v>10339</v>
      </c>
      <c r="C209" s="3" t="s">
        <v>10563</v>
      </c>
      <c r="D209" s="92" t="s">
        <v>10342</v>
      </c>
      <c r="E209" s="93" t="s">
        <v>10342</v>
      </c>
      <c r="F209" s="3" t="s">
        <v>9642</v>
      </c>
      <c r="G209" s="94" t="s">
        <v>9719</v>
      </c>
      <c r="H209" s="3" t="s">
        <v>9780</v>
      </c>
      <c r="I209"/>
      <c r="J209" t="s">
        <v>10422</v>
      </c>
      <c r="K209" s="3" t="s">
        <v>9780</v>
      </c>
      <c r="L209" s="3" t="s">
        <v>9780</v>
      </c>
      <c r="M209" s="3" t="s">
        <v>9780</v>
      </c>
      <c r="N209" s="94" t="str">
        <f t="shared" ref="N209:N221" si="7">IF(F209="String",IF(I209&lt;&gt;"","Sim","Não"),IF(F209="List",IF(I209&lt;&gt;"","Sim","Não"),IF(AND(I209&gt;=O209,I209&lt;=P209,I209&lt;&gt;""),"Sim","Não")))</f>
        <v>Não</v>
      </c>
      <c r="O209" s="3" t="s">
        <v>9780</v>
      </c>
      <c r="P209" s="3" t="s">
        <v>9780</v>
      </c>
    </row>
    <row r="210" spans="1:16" ht="17.25" customHeight="1" x14ac:dyDescent="0.3">
      <c r="A210" s="121"/>
      <c r="B210" s="3" t="s">
        <v>10339</v>
      </c>
      <c r="C210" s="3" t="s">
        <v>10563</v>
      </c>
      <c r="D210" s="92" t="s">
        <v>10343</v>
      </c>
      <c r="E210" s="93" t="s">
        <v>10343</v>
      </c>
      <c r="F210" s="3" t="s">
        <v>9642</v>
      </c>
      <c r="G210" s="94" t="s">
        <v>9719</v>
      </c>
      <c r="H210" s="3" t="s">
        <v>9780</v>
      </c>
      <c r="I210"/>
      <c r="J210" t="s">
        <v>10423</v>
      </c>
      <c r="K210" s="3" t="s">
        <v>9780</v>
      </c>
      <c r="L210" s="3" t="s">
        <v>9780</v>
      </c>
      <c r="M210" s="3" t="s">
        <v>9780</v>
      </c>
      <c r="N210" s="94" t="str">
        <f t="shared" si="7"/>
        <v>Não</v>
      </c>
      <c r="O210" s="3" t="s">
        <v>9780</v>
      </c>
      <c r="P210" s="3" t="s">
        <v>9780</v>
      </c>
    </row>
    <row r="211" spans="1:16" ht="17.25" customHeight="1" x14ac:dyDescent="0.3">
      <c r="A211" s="121"/>
      <c r="B211" s="3" t="s">
        <v>10339</v>
      </c>
      <c r="C211" s="3" t="s">
        <v>10563</v>
      </c>
      <c r="D211" s="92" t="s">
        <v>10344</v>
      </c>
      <c r="E211" s="93" t="s">
        <v>10344</v>
      </c>
      <c r="F211" s="3" t="s">
        <v>9642</v>
      </c>
      <c r="G211" s="94" t="s">
        <v>9719</v>
      </c>
      <c r="H211" s="3" t="s">
        <v>9780</v>
      </c>
      <c r="I211"/>
      <c r="J211" t="s">
        <v>10424</v>
      </c>
      <c r="K211" s="3" t="s">
        <v>9780</v>
      </c>
      <c r="L211" s="3" t="s">
        <v>9780</v>
      </c>
      <c r="M211" s="3" t="s">
        <v>9780</v>
      </c>
      <c r="N211" s="94" t="str">
        <f t="shared" si="7"/>
        <v>Não</v>
      </c>
      <c r="O211" s="3" t="s">
        <v>9780</v>
      </c>
      <c r="P211" s="3" t="s">
        <v>9780</v>
      </c>
    </row>
    <row r="212" spans="1:16" ht="17.25" customHeight="1" x14ac:dyDescent="0.3">
      <c r="A212" s="121"/>
      <c r="B212" s="3" t="s">
        <v>10339</v>
      </c>
      <c r="C212" s="3" t="s">
        <v>10563</v>
      </c>
      <c r="D212" s="92" t="s">
        <v>10345</v>
      </c>
      <c r="E212" s="93" t="s">
        <v>10345</v>
      </c>
      <c r="F212" s="3" t="s">
        <v>9642</v>
      </c>
      <c r="G212" s="94" t="s">
        <v>9719</v>
      </c>
      <c r="H212" s="3" t="s">
        <v>9780</v>
      </c>
      <c r="I212"/>
      <c r="J212" t="s">
        <v>10433</v>
      </c>
      <c r="K212" s="3" t="s">
        <v>9780</v>
      </c>
      <c r="L212" s="3" t="s">
        <v>9780</v>
      </c>
      <c r="M212" s="3" t="s">
        <v>9780</v>
      </c>
      <c r="N212" s="94" t="str">
        <f t="shared" si="7"/>
        <v>Não</v>
      </c>
      <c r="O212" s="3" t="s">
        <v>9780</v>
      </c>
      <c r="P212" s="3" t="s">
        <v>9780</v>
      </c>
    </row>
    <row r="213" spans="1:16" ht="17.25" customHeight="1" x14ac:dyDescent="0.3">
      <c r="A213" s="121"/>
      <c r="B213" s="3" t="s">
        <v>10339</v>
      </c>
      <c r="C213" s="3" t="s">
        <v>10563</v>
      </c>
      <c r="D213" s="92" t="s">
        <v>10346</v>
      </c>
      <c r="E213" s="93" t="s">
        <v>10356</v>
      </c>
      <c r="F213" s="3" t="s">
        <v>9642</v>
      </c>
      <c r="G213" s="94" t="s">
        <v>9719</v>
      </c>
      <c r="H213" s="3" t="s">
        <v>9780</v>
      </c>
      <c r="I213"/>
      <c r="J213" t="s">
        <v>10425</v>
      </c>
      <c r="K213" s="3" t="s">
        <v>9780</v>
      </c>
      <c r="L213" s="3" t="s">
        <v>9780</v>
      </c>
      <c r="M213" s="3" t="s">
        <v>9780</v>
      </c>
      <c r="N213" s="94" t="str">
        <f t="shared" si="7"/>
        <v>Não</v>
      </c>
      <c r="O213" s="3" t="s">
        <v>9780</v>
      </c>
      <c r="P213" s="3" t="s">
        <v>9780</v>
      </c>
    </row>
    <row r="214" spans="1:16" ht="17.25" customHeight="1" x14ac:dyDescent="0.3">
      <c r="A214" s="121"/>
      <c r="B214" s="3" t="s">
        <v>10339</v>
      </c>
      <c r="C214" s="3" t="s">
        <v>10563</v>
      </c>
      <c r="D214" s="92" t="s">
        <v>10347</v>
      </c>
      <c r="E214" s="93" t="s">
        <v>10347</v>
      </c>
      <c r="F214" s="3" t="s">
        <v>9642</v>
      </c>
      <c r="G214" s="94" t="s">
        <v>9719</v>
      </c>
      <c r="H214" s="3" t="s">
        <v>9780</v>
      </c>
      <c r="I214"/>
      <c r="J214" t="s">
        <v>10426</v>
      </c>
      <c r="K214" s="3" t="s">
        <v>9780</v>
      </c>
      <c r="L214" s="3" t="s">
        <v>9780</v>
      </c>
      <c r="M214" s="3" t="s">
        <v>9780</v>
      </c>
      <c r="N214" s="94" t="str">
        <f t="shared" si="7"/>
        <v>Não</v>
      </c>
      <c r="O214" s="3" t="s">
        <v>9780</v>
      </c>
      <c r="P214" s="3" t="s">
        <v>9780</v>
      </c>
    </row>
    <row r="215" spans="1:16" ht="17.25" customHeight="1" x14ac:dyDescent="0.3">
      <c r="A215" s="121"/>
      <c r="B215" s="3" t="s">
        <v>10339</v>
      </c>
      <c r="C215" s="3" t="s">
        <v>10563</v>
      </c>
      <c r="D215" s="92" t="s">
        <v>10348</v>
      </c>
      <c r="E215" s="93" t="s">
        <v>10355</v>
      </c>
      <c r="F215" s="3" t="s">
        <v>9642</v>
      </c>
      <c r="G215" s="94" t="s">
        <v>9719</v>
      </c>
      <c r="H215" s="3" t="s">
        <v>9780</v>
      </c>
      <c r="I215"/>
      <c r="J215" t="s">
        <v>10427</v>
      </c>
      <c r="K215" s="3" t="s">
        <v>9780</v>
      </c>
      <c r="L215" s="3" t="s">
        <v>9780</v>
      </c>
      <c r="M215" s="3" t="s">
        <v>9780</v>
      </c>
      <c r="N215" s="94" t="str">
        <f t="shared" si="7"/>
        <v>Não</v>
      </c>
      <c r="O215" s="3" t="s">
        <v>9780</v>
      </c>
      <c r="P215" s="3" t="s">
        <v>9780</v>
      </c>
    </row>
    <row r="216" spans="1:16" ht="17.25" customHeight="1" x14ac:dyDescent="0.3">
      <c r="A216" s="121"/>
      <c r="B216" s="3" t="s">
        <v>10339</v>
      </c>
      <c r="C216" s="3" t="s">
        <v>10563</v>
      </c>
      <c r="D216" s="92" t="s">
        <v>10349</v>
      </c>
      <c r="E216" s="93" t="s">
        <v>10349</v>
      </c>
      <c r="F216" s="3" t="s">
        <v>9642</v>
      </c>
      <c r="G216" s="94" t="s">
        <v>9719</v>
      </c>
      <c r="H216" s="3" t="s">
        <v>9780</v>
      </c>
      <c r="I216"/>
      <c r="J216" t="s">
        <v>10428</v>
      </c>
      <c r="K216" s="3" t="s">
        <v>9780</v>
      </c>
      <c r="L216" s="3" t="s">
        <v>9780</v>
      </c>
      <c r="M216" s="3" t="s">
        <v>9780</v>
      </c>
      <c r="N216" s="94" t="str">
        <f t="shared" si="7"/>
        <v>Não</v>
      </c>
      <c r="O216" s="3" t="s">
        <v>9780</v>
      </c>
      <c r="P216" s="3" t="s">
        <v>9780</v>
      </c>
    </row>
    <row r="217" spans="1:16" ht="17.25" customHeight="1" x14ac:dyDescent="0.3">
      <c r="A217" s="121"/>
      <c r="B217" s="3" t="s">
        <v>10339</v>
      </c>
      <c r="C217" s="3" t="s">
        <v>10563</v>
      </c>
      <c r="D217" s="92" t="s">
        <v>10350</v>
      </c>
      <c r="E217" s="93" t="s">
        <v>10350</v>
      </c>
      <c r="F217" s="3" t="s">
        <v>9642</v>
      </c>
      <c r="G217" s="94" t="s">
        <v>9719</v>
      </c>
      <c r="H217" s="3" t="s">
        <v>9780</v>
      </c>
      <c r="I217"/>
      <c r="J217" t="s">
        <v>10429</v>
      </c>
      <c r="K217" s="3" t="s">
        <v>9780</v>
      </c>
      <c r="L217" s="3" t="s">
        <v>9780</v>
      </c>
      <c r="M217" s="3" t="s">
        <v>9780</v>
      </c>
      <c r="N217" s="94" t="str">
        <f t="shared" si="7"/>
        <v>Não</v>
      </c>
      <c r="O217" s="3" t="s">
        <v>9780</v>
      </c>
      <c r="P217" s="3" t="s">
        <v>9780</v>
      </c>
    </row>
    <row r="218" spans="1:16" ht="17.25" customHeight="1" x14ac:dyDescent="0.3">
      <c r="A218" s="121"/>
      <c r="B218" s="3" t="s">
        <v>10339</v>
      </c>
      <c r="C218" s="3" t="s">
        <v>10563</v>
      </c>
      <c r="D218" s="92" t="s">
        <v>10351</v>
      </c>
      <c r="E218" s="93" t="s">
        <v>10351</v>
      </c>
      <c r="F218" s="3" t="s">
        <v>9642</v>
      </c>
      <c r="G218" s="94" t="s">
        <v>9719</v>
      </c>
      <c r="H218" s="3" t="s">
        <v>9780</v>
      </c>
      <c r="I218"/>
      <c r="J218" t="s">
        <v>10429</v>
      </c>
      <c r="K218" s="3" t="s">
        <v>9780</v>
      </c>
      <c r="L218" s="3" t="s">
        <v>9780</v>
      </c>
      <c r="M218" s="3" t="s">
        <v>9780</v>
      </c>
      <c r="N218" s="94" t="str">
        <f t="shared" si="7"/>
        <v>Não</v>
      </c>
      <c r="O218" s="3" t="s">
        <v>9780</v>
      </c>
      <c r="P218" s="3" t="s">
        <v>9780</v>
      </c>
    </row>
    <row r="219" spans="1:16" ht="17.25" customHeight="1" x14ac:dyDescent="0.3">
      <c r="A219" s="121"/>
      <c r="B219" s="3" t="s">
        <v>10339</v>
      </c>
      <c r="C219" s="3" t="s">
        <v>10563</v>
      </c>
      <c r="D219" s="92" t="s">
        <v>10352</v>
      </c>
      <c r="E219" s="93" t="s">
        <v>10352</v>
      </c>
      <c r="F219" s="3" t="s">
        <v>9642</v>
      </c>
      <c r="G219" s="94" t="s">
        <v>9719</v>
      </c>
      <c r="H219" s="3" t="s">
        <v>9780</v>
      </c>
      <c r="I219"/>
      <c r="J219" t="s">
        <v>10430</v>
      </c>
      <c r="K219" s="3" t="s">
        <v>9780</v>
      </c>
      <c r="L219" s="3" t="s">
        <v>9780</v>
      </c>
      <c r="M219" s="3" t="s">
        <v>9780</v>
      </c>
      <c r="N219" s="94" t="str">
        <f t="shared" si="7"/>
        <v>Não</v>
      </c>
      <c r="O219" s="3" t="s">
        <v>9780</v>
      </c>
      <c r="P219" s="3" t="s">
        <v>9780</v>
      </c>
    </row>
    <row r="220" spans="1:16" ht="17.25" customHeight="1" x14ac:dyDescent="0.3">
      <c r="A220" s="121"/>
      <c r="B220" s="3" t="s">
        <v>10339</v>
      </c>
      <c r="C220" s="3" t="s">
        <v>10563</v>
      </c>
      <c r="D220" s="92" t="s">
        <v>10353</v>
      </c>
      <c r="E220" s="93" t="s">
        <v>10353</v>
      </c>
      <c r="F220" s="3" t="s">
        <v>9642</v>
      </c>
      <c r="G220" s="94" t="s">
        <v>9719</v>
      </c>
      <c r="H220" s="3" t="s">
        <v>9780</v>
      </c>
      <c r="I220"/>
      <c r="J220" t="s">
        <v>10431</v>
      </c>
      <c r="K220" s="3" t="s">
        <v>9780</v>
      </c>
      <c r="L220" s="3" t="s">
        <v>9780</v>
      </c>
      <c r="M220" s="3" t="s">
        <v>9780</v>
      </c>
      <c r="N220" s="94" t="str">
        <f t="shared" si="7"/>
        <v>Não</v>
      </c>
      <c r="O220" s="3" t="s">
        <v>9780</v>
      </c>
      <c r="P220" s="3" t="s">
        <v>9780</v>
      </c>
    </row>
    <row r="221" spans="1:16" ht="17.25" customHeight="1" x14ac:dyDescent="0.3">
      <c r="A221" s="121"/>
      <c r="B221" s="3" t="s">
        <v>10339</v>
      </c>
      <c r="C221" s="3" t="s">
        <v>10563</v>
      </c>
      <c r="D221" s="92" t="s">
        <v>10354</v>
      </c>
      <c r="E221" s="93" t="s">
        <v>10354</v>
      </c>
      <c r="F221" s="3" t="s">
        <v>9642</v>
      </c>
      <c r="G221" s="94" t="s">
        <v>9719</v>
      </c>
      <c r="H221" s="3" t="s">
        <v>9780</v>
      </c>
      <c r="I221"/>
      <c r="J221" t="s">
        <v>10432</v>
      </c>
      <c r="K221" s="3" t="s">
        <v>9780</v>
      </c>
      <c r="L221" s="3" t="s">
        <v>9780</v>
      </c>
      <c r="M221" s="3" t="s">
        <v>9780</v>
      </c>
      <c r="N221" s="94" t="str">
        <f t="shared" si="7"/>
        <v>Não</v>
      </c>
      <c r="O221" s="3" t="s">
        <v>9780</v>
      </c>
      <c r="P221" s="3" t="s">
        <v>9780</v>
      </c>
    </row>
    <row r="222" spans="1:16" ht="17.25" customHeight="1" x14ac:dyDescent="0.3">
      <c r="A222" s="121"/>
      <c r="B222" s="3" t="s">
        <v>10339</v>
      </c>
      <c r="C222" s="3" t="s">
        <v>10563</v>
      </c>
      <c r="D222" s="100" t="s">
        <v>10436</v>
      </c>
      <c r="E222" s="1" t="s">
        <v>10436</v>
      </c>
      <c r="F222" s="3" t="s">
        <v>9642</v>
      </c>
      <c r="G222" s="94" t="s">
        <v>9719</v>
      </c>
      <c r="H222" s="3" t="s">
        <v>9780</v>
      </c>
      <c r="J222" t="s">
        <v>10434</v>
      </c>
      <c r="K222" s="3" t="s">
        <v>9780</v>
      </c>
      <c r="L222" s="3" t="s">
        <v>9780</v>
      </c>
      <c r="M222" s="3" t="s">
        <v>9780</v>
      </c>
      <c r="N222" s="94" t="str">
        <f t="shared" ref="N222:N223" si="8">IF(F222="String",IF(I222&lt;&gt;"","Sim","Não"),IF(F222="List",IF(I222&lt;&gt;"","Sim","Não"),IF(AND(I222&gt;=O222,I222&lt;=P222,I222&lt;&gt;""),"Sim","Não")))</f>
        <v>Não</v>
      </c>
      <c r="O222" s="3" t="s">
        <v>9780</v>
      </c>
      <c r="P222" s="3" t="s">
        <v>9780</v>
      </c>
    </row>
    <row r="223" spans="1:16" ht="17.25" customHeight="1" x14ac:dyDescent="0.3">
      <c r="A223" s="121"/>
      <c r="B223" s="3" t="s">
        <v>10339</v>
      </c>
      <c r="C223" s="3" t="s">
        <v>10563</v>
      </c>
      <c r="D223" s="100" t="s">
        <v>10437</v>
      </c>
      <c r="E223" s="1" t="s">
        <v>10437</v>
      </c>
      <c r="F223" s="3" t="s">
        <v>9642</v>
      </c>
      <c r="G223" s="94" t="s">
        <v>9719</v>
      </c>
      <c r="H223" s="3" t="s">
        <v>9780</v>
      </c>
      <c r="J223" t="s">
        <v>10435</v>
      </c>
      <c r="K223" s="3" t="s">
        <v>9780</v>
      </c>
      <c r="L223" s="3" t="s">
        <v>9780</v>
      </c>
      <c r="M223" s="3" t="s">
        <v>9780</v>
      </c>
      <c r="N223" s="94" t="str">
        <f t="shared" si="8"/>
        <v>Não</v>
      </c>
      <c r="O223" s="3" t="s">
        <v>9780</v>
      </c>
      <c r="P223" s="3" t="s">
        <v>9780</v>
      </c>
    </row>
    <row r="224" spans="1:16" ht="17.25" customHeight="1" x14ac:dyDescent="0.25">
      <c r="A224" s="120" t="s">
        <v>10547</v>
      </c>
      <c r="B224" s="91" t="s">
        <v>10546</v>
      </c>
      <c r="C224" s="91" t="s">
        <v>10548</v>
      </c>
      <c r="D224" s="96" t="s">
        <v>10549</v>
      </c>
      <c r="E224" s="97" t="s">
        <v>10562</v>
      </c>
      <c r="F224" s="94" t="s">
        <v>9642</v>
      </c>
      <c r="G224" s="94" t="s">
        <v>9719</v>
      </c>
      <c r="H224" s="15" t="s">
        <v>9780</v>
      </c>
      <c r="I224" s="99"/>
      <c r="J224" s="99" t="s">
        <v>9780</v>
      </c>
      <c r="K224" s="27" t="s">
        <v>9780</v>
      </c>
      <c r="L224" s="15" t="s">
        <v>9780</v>
      </c>
      <c r="M224" s="15" t="s">
        <v>9780</v>
      </c>
      <c r="N224" s="94" t="str">
        <f t="shared" ref="N224:N230" si="9">IF(F224="String",IF(I224&lt;&gt;"","Sim","Não"),IF(F224="List",IF(I224&lt;&gt;"","Sim","Não"),IF(AND(I224&gt;=O224,I224&lt;=P224,I224&lt;&gt;""),"Sim","Não")))</f>
        <v>Não</v>
      </c>
      <c r="O224" s="15" t="s">
        <v>9780</v>
      </c>
      <c r="P224" s="15" t="s">
        <v>9780</v>
      </c>
    </row>
    <row r="225" spans="1:16" ht="17.25" customHeight="1" x14ac:dyDescent="0.25">
      <c r="A225" s="120"/>
      <c r="B225" s="91" t="s">
        <v>10546</v>
      </c>
      <c r="C225" s="91" t="s">
        <v>10548</v>
      </c>
      <c r="D225" s="96" t="s">
        <v>10550</v>
      </c>
      <c r="E225" s="97" t="s">
        <v>10561</v>
      </c>
      <c r="F225" s="94" t="s">
        <v>9642</v>
      </c>
      <c r="G225" s="94" t="s">
        <v>9719</v>
      </c>
      <c r="H225" s="15" t="s">
        <v>9780</v>
      </c>
      <c r="I225" s="99"/>
      <c r="J225" s="99" t="s">
        <v>9780</v>
      </c>
      <c r="K225" s="27" t="s">
        <v>9780</v>
      </c>
      <c r="L225" s="15" t="s">
        <v>9780</v>
      </c>
      <c r="M225" s="15" t="s">
        <v>9780</v>
      </c>
      <c r="N225" s="94" t="str">
        <f t="shared" si="9"/>
        <v>Não</v>
      </c>
      <c r="O225" s="15" t="s">
        <v>9780</v>
      </c>
      <c r="P225" s="15" t="s">
        <v>9780</v>
      </c>
    </row>
    <row r="226" spans="1:16" ht="17.25" customHeight="1" x14ac:dyDescent="0.25">
      <c r="A226" s="120"/>
      <c r="B226" s="91" t="s">
        <v>10546</v>
      </c>
      <c r="C226" s="91" t="s">
        <v>10548</v>
      </c>
      <c r="D226" s="96" t="s">
        <v>10551</v>
      </c>
      <c r="E226" s="97" t="s">
        <v>10560</v>
      </c>
      <c r="F226" s="94" t="s">
        <v>9642</v>
      </c>
      <c r="G226" s="94" t="s">
        <v>9719</v>
      </c>
      <c r="H226" s="15" t="s">
        <v>9780</v>
      </c>
      <c r="I226" s="99"/>
      <c r="J226" s="99" t="s">
        <v>9780</v>
      </c>
      <c r="K226" s="27" t="s">
        <v>9780</v>
      </c>
      <c r="L226" s="15" t="s">
        <v>9780</v>
      </c>
      <c r="M226" s="15" t="s">
        <v>9780</v>
      </c>
      <c r="N226" s="94" t="str">
        <f t="shared" si="9"/>
        <v>Não</v>
      </c>
      <c r="O226" s="15" t="s">
        <v>9780</v>
      </c>
      <c r="P226" s="15" t="s">
        <v>9780</v>
      </c>
    </row>
    <row r="227" spans="1:16" ht="17.25" customHeight="1" x14ac:dyDescent="0.25">
      <c r="A227" s="120"/>
      <c r="B227" s="91" t="s">
        <v>10546</v>
      </c>
      <c r="C227" s="91" t="s">
        <v>10548</v>
      </c>
      <c r="D227" s="96" t="s">
        <v>10552</v>
      </c>
      <c r="E227" s="97" t="s">
        <v>10559</v>
      </c>
      <c r="F227" s="94" t="s">
        <v>9642</v>
      </c>
      <c r="G227" s="94" t="s">
        <v>9719</v>
      </c>
      <c r="H227" s="15" t="s">
        <v>9780</v>
      </c>
      <c r="I227" s="99"/>
      <c r="J227" s="99" t="s">
        <v>9780</v>
      </c>
      <c r="K227" s="27" t="s">
        <v>9780</v>
      </c>
      <c r="L227" s="15" t="s">
        <v>9780</v>
      </c>
      <c r="M227" s="15" t="s">
        <v>9780</v>
      </c>
      <c r="N227" s="94" t="str">
        <f t="shared" si="9"/>
        <v>Não</v>
      </c>
      <c r="O227" s="15" t="s">
        <v>9780</v>
      </c>
      <c r="P227" s="15" t="s">
        <v>9780</v>
      </c>
    </row>
    <row r="228" spans="1:16" ht="17.25" customHeight="1" x14ac:dyDescent="0.25">
      <c r="A228" s="120"/>
      <c r="B228" s="91" t="s">
        <v>10546</v>
      </c>
      <c r="C228" s="91" t="s">
        <v>10548</v>
      </c>
      <c r="D228" s="96" t="s">
        <v>10553</v>
      </c>
      <c r="E228" s="97" t="s">
        <v>10558</v>
      </c>
      <c r="F228" s="94" t="s">
        <v>9642</v>
      </c>
      <c r="G228" s="94" t="s">
        <v>9719</v>
      </c>
      <c r="H228" s="15" t="s">
        <v>9780</v>
      </c>
      <c r="I228" s="99"/>
      <c r="J228" s="99" t="s">
        <v>9780</v>
      </c>
      <c r="K228" s="27" t="s">
        <v>9780</v>
      </c>
      <c r="L228" s="15" t="s">
        <v>9780</v>
      </c>
      <c r="M228" s="15" t="s">
        <v>9780</v>
      </c>
      <c r="N228" s="94" t="str">
        <f t="shared" si="9"/>
        <v>Não</v>
      </c>
      <c r="O228" s="15" t="s">
        <v>9780</v>
      </c>
      <c r="P228" s="15" t="s">
        <v>9780</v>
      </c>
    </row>
    <row r="229" spans="1:16" ht="17.25" customHeight="1" x14ac:dyDescent="0.25">
      <c r="A229" s="120"/>
      <c r="B229" s="91" t="s">
        <v>10546</v>
      </c>
      <c r="C229" s="91" t="s">
        <v>10548</v>
      </c>
      <c r="D229" s="96" t="s">
        <v>10554</v>
      </c>
      <c r="E229" s="97" t="s">
        <v>10557</v>
      </c>
      <c r="F229" s="94" t="s">
        <v>9642</v>
      </c>
      <c r="G229" s="94" t="s">
        <v>9719</v>
      </c>
      <c r="H229" s="15" t="s">
        <v>9780</v>
      </c>
      <c r="I229" s="99"/>
      <c r="J229" s="99" t="s">
        <v>9780</v>
      </c>
      <c r="K229" s="27" t="s">
        <v>9780</v>
      </c>
      <c r="L229" s="15" t="s">
        <v>9780</v>
      </c>
      <c r="M229" s="15" t="s">
        <v>9780</v>
      </c>
      <c r="N229" s="94" t="str">
        <f t="shared" si="9"/>
        <v>Não</v>
      </c>
      <c r="O229" s="15" t="s">
        <v>9780</v>
      </c>
      <c r="P229" s="15" t="s">
        <v>9780</v>
      </c>
    </row>
    <row r="230" spans="1:16" ht="17.25" customHeight="1" x14ac:dyDescent="0.25">
      <c r="A230" s="120"/>
      <c r="B230" s="91" t="s">
        <v>10546</v>
      </c>
      <c r="C230" s="91" t="s">
        <v>10548</v>
      </c>
      <c r="D230" s="96" t="s">
        <v>10555</v>
      </c>
      <c r="E230" s="97" t="s">
        <v>10556</v>
      </c>
      <c r="F230" s="94" t="s">
        <v>9642</v>
      </c>
      <c r="G230" s="94" t="s">
        <v>9719</v>
      </c>
      <c r="H230" s="15" t="s">
        <v>9780</v>
      </c>
      <c r="I230" s="99"/>
      <c r="J230" s="99" t="s">
        <v>9780</v>
      </c>
      <c r="K230" s="27" t="s">
        <v>9780</v>
      </c>
      <c r="L230" s="15" t="s">
        <v>9780</v>
      </c>
      <c r="M230" s="15" t="s">
        <v>9780</v>
      </c>
      <c r="N230" s="94" t="str">
        <f t="shared" si="9"/>
        <v>Não</v>
      </c>
      <c r="O230" s="15" t="s">
        <v>9780</v>
      </c>
      <c r="P230" s="15" t="s">
        <v>9780</v>
      </c>
    </row>
  </sheetData>
  <dataConsolidate link="1"/>
  <mergeCells count="19">
    <mergeCell ref="A224:A230"/>
    <mergeCell ref="A42:A43"/>
    <mergeCell ref="A44:A66"/>
    <mergeCell ref="A67:A83"/>
    <mergeCell ref="A84:A87"/>
    <mergeCell ref="A207:A223"/>
    <mergeCell ref="A88:A96"/>
    <mergeCell ref="A132:A142"/>
    <mergeCell ref="A144:A164"/>
    <mergeCell ref="A196:A205"/>
    <mergeCell ref="A97:A131"/>
    <mergeCell ref="A165:A185"/>
    <mergeCell ref="A186:A195"/>
    <mergeCell ref="A37:A41"/>
    <mergeCell ref="A4:A7"/>
    <mergeCell ref="A2:A3"/>
    <mergeCell ref="A23:A30"/>
    <mergeCell ref="A31:A36"/>
    <mergeCell ref="A8:A22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 activeCell="C26" sqref="C26"/>
    </sheetView>
  </sheetViews>
  <sheetFormatPr defaultColWidth="11" defaultRowHeight="15" customHeight="1" x14ac:dyDescent="0.25"/>
  <cols>
    <col min="1" max="2" width="23.6640625" style="3" customWidth="1"/>
    <col min="3" max="3" width="14.33203125" style="3" customWidth="1"/>
    <col min="4" max="4" width="17.5546875" style="3" customWidth="1"/>
    <col min="5" max="5" width="13.109375" style="3" customWidth="1"/>
    <col min="6" max="6" width="18.33203125" style="3" customWidth="1"/>
    <col min="7" max="7" width="21.33203125" style="3" customWidth="1"/>
    <col min="8" max="8" width="31.33203125" style="3" customWidth="1"/>
    <col min="9" max="9" width="29.6640625" style="3" customWidth="1"/>
    <col min="10" max="12" width="22.5546875" style="3" customWidth="1"/>
    <col min="13" max="16384" width="11" style="1"/>
  </cols>
  <sheetData>
    <row r="1" spans="1:15" ht="51.75" customHeight="1" x14ac:dyDescent="0.25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9696</v>
      </c>
    </row>
    <row r="2" spans="1:15" ht="17.25" customHeight="1" x14ac:dyDescent="0.25">
      <c r="A2" s="10"/>
      <c r="C2" s="3" t="str">
        <f>IFERROR(VLOOKUP(B2,Municípios!$D$1:$H$5571,4,FALSE),"")</f>
        <v/>
      </c>
      <c r="D2" s="3" t="str">
        <f>IFERROR(VLOOKUP(B2,Municípios!$D$1:$H$5571,5,FALSE),"")</f>
        <v/>
      </c>
      <c r="E2" s="5" t="str">
        <f>IFERROR(VLOOKUP(B2,Municípios!$D$1:$H$5571,3,FALSE),"")</f>
        <v/>
      </c>
      <c r="F2" s="7" t="str">
        <f>IFERROR(E2*'Banco de Dados'!$I$4*365/313/1000,"")</f>
        <v/>
      </c>
    </row>
    <row r="3" spans="1:15" ht="17.25" customHeight="1" x14ac:dyDescent="0.25">
      <c r="A3" s="10"/>
      <c r="C3" s="3" t="str">
        <f>IFERROR(VLOOKUP(B3,Municípios!$D$1:$H$5571,4,FALSE),"")</f>
        <v/>
      </c>
      <c r="D3" s="3" t="str">
        <f>IFERROR(VLOOKUP(B3,Municípios!$D$1:$H$5571,5,FALSE),"")</f>
        <v/>
      </c>
      <c r="E3" s="5" t="str">
        <f>IFERROR(VLOOKUP(B3,Municípios!$D$1:$H$5571,3,FALSE),"")</f>
        <v/>
      </c>
      <c r="F3" s="7" t="str">
        <f>IFERROR(E3*'Banco de Dados'!$I$4*365/313/1000,"")</f>
        <v/>
      </c>
    </row>
    <row r="4" spans="1:15" ht="17.25" customHeight="1" x14ac:dyDescent="0.25">
      <c r="A4" s="10"/>
      <c r="C4" s="3" t="str">
        <f>IFERROR(VLOOKUP(B4,Municípios!$D$1:$H$5571,4,FALSE),"")</f>
        <v/>
      </c>
      <c r="D4" s="3" t="str">
        <f>IFERROR(VLOOKUP(B4,Municípios!$D$1:$H$5571,5,FALSE),"")</f>
        <v/>
      </c>
      <c r="E4" s="5" t="str">
        <f>IFERROR(VLOOKUP(B4,Municípios!$D$1:$H$5571,3,FALSE),"")</f>
        <v/>
      </c>
      <c r="F4" s="7" t="str">
        <f>IFERROR(E4*'Banco de Dados'!$I$4*365/313/1000,"")</f>
        <v/>
      </c>
      <c r="O4" s="4"/>
    </row>
    <row r="5" spans="1:15" ht="17.25" customHeight="1" x14ac:dyDescent="0.25">
      <c r="A5" s="10"/>
      <c r="C5" s="3" t="str">
        <f>IFERROR(VLOOKUP(B5,Municípios!$D$1:$H$5571,4,FALSE),"")</f>
        <v/>
      </c>
      <c r="D5" s="3" t="str">
        <f>IFERROR(VLOOKUP(B5,Municípios!$D$1:$H$5571,5,FALSE),"")</f>
        <v/>
      </c>
      <c r="E5" s="5" t="str">
        <f>IFERROR(VLOOKUP(B5,Municípios!$D$1:$H$5571,3,FALSE),"")</f>
        <v/>
      </c>
      <c r="F5" s="7" t="str">
        <f>IFERROR(E5*'Banco de Dados'!$I$4*365/313/1000,"")</f>
        <v/>
      </c>
    </row>
    <row r="6" spans="1:15" ht="17.25" customHeight="1" x14ac:dyDescent="0.25">
      <c r="A6" s="10"/>
      <c r="C6" s="3" t="str">
        <f>IFERROR(VLOOKUP(B6,Municípios!$D$1:$H$5571,4,FALSE),"")</f>
        <v/>
      </c>
      <c r="D6" s="3" t="str">
        <f>IFERROR(VLOOKUP(B6,Municípios!$D$1:$H$5571,5,FALSE),"")</f>
        <v/>
      </c>
      <c r="E6" s="5" t="str">
        <f>IFERROR(VLOOKUP(B6,Municípios!$D$1:$H$5571,3,FALSE),"")</f>
        <v/>
      </c>
      <c r="F6" s="7" t="str">
        <f>IFERROR(E6*'Banco de Dados'!$I$4*365/313/1000,"")</f>
        <v/>
      </c>
    </row>
    <row r="7" spans="1:15" ht="17.25" customHeight="1" x14ac:dyDescent="0.25">
      <c r="A7" s="10"/>
      <c r="C7" s="3" t="str">
        <f>IFERROR(VLOOKUP(B7,Municípios!$D$1:$H$5571,4,FALSE),"")</f>
        <v/>
      </c>
      <c r="D7" s="3" t="str">
        <f>IFERROR(VLOOKUP(B7,Municípios!$D$1:$H$5571,5,FALSE),"")</f>
        <v/>
      </c>
      <c r="E7" s="5" t="str">
        <f>IFERROR(VLOOKUP(B7,Municípios!$D$1:$H$5571,3,FALSE),"")</f>
        <v/>
      </c>
      <c r="F7" s="7" t="str">
        <f>IFERROR(E7*'Banco de Dados'!$I$4*365/313/1000,"")</f>
        <v/>
      </c>
    </row>
    <row r="8" spans="1:15" ht="17.25" customHeight="1" x14ac:dyDescent="0.25">
      <c r="A8" s="10"/>
      <c r="C8" s="3" t="str">
        <f>IFERROR(VLOOKUP(B8,Municípios!$D$1:$H$5571,4,FALSE),"")</f>
        <v/>
      </c>
      <c r="D8" s="3" t="str">
        <f>IFERROR(VLOOKUP(B8,Municípios!$D$1:$H$5571,5,FALSE),"")</f>
        <v/>
      </c>
      <c r="E8" s="5" t="str">
        <f>IFERROR(VLOOKUP(B8,Municípios!$D$1:$H$5571,3,FALSE),"")</f>
        <v/>
      </c>
      <c r="F8" s="7" t="str">
        <f>IFERROR(E8*'Banco de Dados'!$I$4*365/313/1000,"")</f>
        <v/>
      </c>
    </row>
    <row r="9" spans="1:15" ht="17.25" customHeight="1" x14ac:dyDescent="0.25">
      <c r="A9" s="10"/>
      <c r="C9" s="3" t="str">
        <f>IFERROR(VLOOKUP(B9,Municípios!$D$1:$H$5571,4,FALSE),"")</f>
        <v/>
      </c>
      <c r="D9" s="3" t="str">
        <f>IFERROR(VLOOKUP(B9,Municípios!$D$1:$H$5571,5,FALSE),"")</f>
        <v/>
      </c>
      <c r="E9" s="5" t="str">
        <f>IFERROR(VLOOKUP(B9,Municípios!$D$1:$H$5571,3,FALSE),"")</f>
        <v/>
      </c>
      <c r="F9" s="7" t="str">
        <f>IFERROR(E9*'Banco de Dados'!$I$4*365/313/1000,"")</f>
        <v/>
      </c>
    </row>
    <row r="10" spans="1:15" ht="17.25" customHeight="1" x14ac:dyDescent="0.25">
      <c r="A10" s="10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5" t="str">
        <f>IFERROR(VLOOKUP(B10,Municípios!$D$1:$H$5571,3,FALSE),"")</f>
        <v/>
      </c>
      <c r="F10" s="7" t="str">
        <f>IFERROR(E10*'Banco de Dados'!$I$4*365/313/1000,"")</f>
        <v/>
      </c>
    </row>
    <row r="11" spans="1:15" ht="17.25" customHeight="1" x14ac:dyDescent="0.25">
      <c r="A11" s="10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5" t="str">
        <f>IFERROR(VLOOKUP(B11,Municípios!$D$1:$H$5571,3,FALSE),"")</f>
        <v/>
      </c>
      <c r="F11" s="7" t="str">
        <f>IFERROR(E11*'Banco de Dados'!$I$4*365/313/1000,"")</f>
        <v/>
      </c>
    </row>
    <row r="12" spans="1:15" ht="17.25" customHeight="1" x14ac:dyDescent="0.25">
      <c r="A12" s="10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5" t="str">
        <f>IFERROR(VLOOKUP(B12,Municípios!$D$1:$H$5571,3,FALSE),"")</f>
        <v/>
      </c>
      <c r="F12" s="7" t="str">
        <f>IFERROR(E12*'Banco de Dados'!$I$4*365/313/1000,"")</f>
        <v/>
      </c>
    </row>
    <row r="13" spans="1:15" ht="17.25" customHeight="1" x14ac:dyDescent="0.25">
      <c r="A13" s="10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5" t="str">
        <f>IFERROR(VLOOKUP(B13,Municípios!$D$1:$H$5571,3,FALSE),"")</f>
        <v/>
      </c>
      <c r="F13" s="7" t="str">
        <f>IFERROR(E13*'Banco de Dados'!$I$4*365/313/1000,"")</f>
        <v/>
      </c>
    </row>
    <row r="14" spans="1:15" ht="17.25" customHeight="1" x14ac:dyDescent="0.25">
      <c r="A14" s="10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5" t="str">
        <f>IFERROR(VLOOKUP(B14,Municípios!$D$1:$H$5571,3,FALSE),"")</f>
        <v/>
      </c>
      <c r="F14" s="7" t="str">
        <f>IFERROR(E14*'Banco de Dados'!$I$4*365/313/1000,"")</f>
        <v/>
      </c>
    </row>
    <row r="15" spans="1:15" ht="17.25" customHeight="1" x14ac:dyDescent="0.25">
      <c r="A15" s="10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5" t="str">
        <f>IFERROR(VLOOKUP(B15,Municípios!$D$1:$H$5571,3,FALSE),"")</f>
        <v/>
      </c>
      <c r="F15" s="7" t="str">
        <f>IFERROR(E15*'Banco de Dados'!$I$4*365/313/1000,"")</f>
        <v/>
      </c>
    </row>
    <row r="16" spans="1:15" ht="17.25" customHeight="1" x14ac:dyDescent="0.25">
      <c r="A16" s="10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5" t="str">
        <f>IFERROR(VLOOKUP(B16,Municípios!$D$1:$H$5571,3,FALSE),"")</f>
        <v/>
      </c>
      <c r="F16" s="7" t="str">
        <f>IFERROR(E16*'Banco de Dados'!$I$4*365/313/1000,"")</f>
        <v/>
      </c>
    </row>
    <row r="17" spans="1:6" ht="17.25" customHeight="1" x14ac:dyDescent="0.25">
      <c r="A17" s="10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5" t="str">
        <f>IFERROR(VLOOKUP(B17,Municípios!$D$1:$H$5571,3,FALSE),"")</f>
        <v/>
      </c>
      <c r="F17" s="7" t="str">
        <f>IFERROR(E17*'Banco de Dados'!$I$4*365/313/1000,"")</f>
        <v/>
      </c>
    </row>
    <row r="18" spans="1:6" ht="17.25" customHeight="1" x14ac:dyDescent="0.25">
      <c r="A18" s="10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5" t="str">
        <f>IFERROR(VLOOKUP(B18,Municípios!$D$1:$H$5571,3,FALSE),"")</f>
        <v/>
      </c>
      <c r="F18" s="7" t="str">
        <f>IFERROR(E18*'Banco de Dados'!$I$4*365/313/1000,"")</f>
        <v/>
      </c>
    </row>
    <row r="19" spans="1:6" ht="17.25" customHeight="1" x14ac:dyDescent="0.25">
      <c r="A19" s="10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5" t="str">
        <f>IFERROR(VLOOKUP(B19,Municípios!$D$1:$H$5571,3,FALSE),"")</f>
        <v/>
      </c>
      <c r="F19" s="7" t="str">
        <f>IFERROR(E19*'Banco de Dados'!$I$4*365/313/1000,"")</f>
        <v/>
      </c>
    </row>
    <row r="20" spans="1:6" ht="17.25" customHeight="1" x14ac:dyDescent="0.25">
      <c r="A20" s="10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5" t="str">
        <f>IFERROR(VLOOKUP(B20,Municípios!$D$1:$H$5571,3,FALSE),"")</f>
        <v/>
      </c>
      <c r="F20" s="7" t="str">
        <f>IFERROR(E20*'Banco de Dados'!$I$4*365/313/1000,"")</f>
        <v/>
      </c>
    </row>
    <row r="21" spans="1:6" ht="17.25" customHeight="1" x14ac:dyDescent="0.25">
      <c r="A21" s="10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5" t="str">
        <f>IFERROR(VLOOKUP(B21,Municípios!$D$1:$H$5571,3,FALSE),"")</f>
        <v/>
      </c>
      <c r="F21" s="7" t="str">
        <f>IFERROR(E21*'Banco de Dados'!$I$4*365/313/1000,"")</f>
        <v/>
      </c>
    </row>
    <row r="22" spans="1:6" ht="17.25" customHeight="1" x14ac:dyDescent="0.25">
      <c r="A22" s="10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5" t="str">
        <f>IFERROR(VLOOKUP(B22,Municípios!$D$1:$H$5571,3,FALSE),"")</f>
        <v/>
      </c>
      <c r="F22" s="7" t="str">
        <f>IFERROR(E22*'Banco de Dados'!$I$4*365/313/1000,"")</f>
        <v/>
      </c>
    </row>
    <row r="23" spans="1:6" ht="17.25" customHeight="1" x14ac:dyDescent="0.25">
      <c r="A23" s="10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5" t="str">
        <f>IFERROR(VLOOKUP(B23,Municípios!$D$1:$H$5571,3,FALSE),"")</f>
        <v/>
      </c>
      <c r="F23" s="7" t="str">
        <f>IFERROR(E23*'Banco de Dados'!$I$4*365/313/1000,"")</f>
        <v/>
      </c>
    </row>
    <row r="24" spans="1:6" ht="17.25" customHeight="1" x14ac:dyDescent="0.25">
      <c r="A24" s="10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5" t="str">
        <f>IFERROR(VLOOKUP(B24,Municípios!$D$1:$H$5571,3,FALSE),"")</f>
        <v/>
      </c>
      <c r="F24" s="7" t="str">
        <f>IFERROR(E24*'Banco de Dados'!$I$4*365/313/1000,"")</f>
        <v/>
      </c>
    </row>
    <row r="25" spans="1:6" ht="17.25" customHeight="1" x14ac:dyDescent="0.25">
      <c r="A25" s="10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5" t="str">
        <f>IFERROR(VLOOKUP(B25,Municípios!$D$1:$H$5571,3,FALSE),"")</f>
        <v/>
      </c>
      <c r="F25" s="7" t="str">
        <f>IFERROR(E25*'Banco de Dados'!$I$4*365/313/1000,"")</f>
        <v/>
      </c>
    </row>
    <row r="26" spans="1:6" ht="17.25" customHeight="1" x14ac:dyDescent="0.25">
      <c r="A26" s="10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5" t="str">
        <f>IFERROR(VLOOKUP(B26,Municípios!$D$1:$H$5571,3,FALSE),"")</f>
        <v/>
      </c>
      <c r="F26" s="7" t="str">
        <f>IFERROR(E26*'Banco de Dados'!$I$4*365/313/1000,"")</f>
        <v/>
      </c>
    </row>
    <row r="27" spans="1:6" ht="17.25" customHeight="1" x14ac:dyDescent="0.25">
      <c r="A27" s="10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5" t="str">
        <f>IFERROR(VLOOKUP(B27,Municípios!$D$1:$H$5571,3,FALSE),"")</f>
        <v/>
      </c>
      <c r="F27" s="7" t="str">
        <f>IFERROR(E27*'Banco de Dados'!$I$4*365/313/1000,"")</f>
        <v/>
      </c>
    </row>
    <row r="28" spans="1:6" ht="17.25" customHeight="1" x14ac:dyDescent="0.25">
      <c r="A28" s="10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5" t="str">
        <f>IFERROR(VLOOKUP(B28,Municípios!$D$1:$H$5571,3,FALSE),"")</f>
        <v/>
      </c>
      <c r="F28" s="7" t="str">
        <f>IFERROR(E28*'Banco de Dados'!$I$4*365/313/1000,"")</f>
        <v/>
      </c>
    </row>
    <row r="29" spans="1:6" ht="17.25" customHeight="1" x14ac:dyDescent="0.25">
      <c r="A29" s="10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5" t="str">
        <f>IFERROR(VLOOKUP(B29,Municípios!$D$1:$H$5571,3,FALSE),"")</f>
        <v/>
      </c>
      <c r="F29" s="7" t="str">
        <f>IFERROR(E29*'Banco de Dados'!$I$4*365/313/1000,"")</f>
        <v/>
      </c>
    </row>
    <row r="30" spans="1:6" ht="17.25" customHeight="1" x14ac:dyDescent="0.25">
      <c r="A30" s="10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5" t="str">
        <f>IFERROR(VLOOKUP(B30,Municípios!$D$1:$H$5571,3,FALSE),"")</f>
        <v/>
      </c>
      <c r="F30" s="7" t="str">
        <f>IFERROR(E30*'Banco de Dados'!$I$4*365/313/1000,"")</f>
        <v/>
      </c>
    </row>
    <row r="31" spans="1:6" ht="17.25" customHeight="1" x14ac:dyDescent="0.25">
      <c r="A31" s="10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5" t="str">
        <f>IFERROR(VLOOKUP(B31,Municípios!$D$1:$H$5571,3,FALSE),"")</f>
        <v/>
      </c>
      <c r="F31" s="7" t="str">
        <f>IFERROR(E31*'Banco de Dados'!$I$4*365/313/1000,"")</f>
        <v/>
      </c>
    </row>
    <row r="32" spans="1:6" ht="17.25" customHeight="1" x14ac:dyDescent="0.25">
      <c r="A32" s="10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5" t="str">
        <f>IFERROR(VLOOKUP(B32,Municípios!$D$1:$H$5571,3,FALSE),"")</f>
        <v/>
      </c>
      <c r="F32" s="7" t="str">
        <f>IFERROR(E32*'Banco de Dados'!$I$4*365/313/1000,"")</f>
        <v/>
      </c>
    </row>
    <row r="33" spans="1:6" ht="17.25" customHeight="1" x14ac:dyDescent="0.25">
      <c r="A33" s="10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5" t="str">
        <f>IFERROR(VLOOKUP(B33,Municípios!$D$1:$H$5571,3,FALSE),"")</f>
        <v/>
      </c>
      <c r="F33" s="7" t="str">
        <f>IFERROR(E33*'Banco de Dados'!$I$4*365/313/1000,"")</f>
        <v/>
      </c>
    </row>
    <row r="34" spans="1:6" ht="17.25" customHeight="1" x14ac:dyDescent="0.25">
      <c r="A34" s="10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5" t="str">
        <f>IFERROR(VLOOKUP(B34,Municípios!$D$1:$H$5571,3,FALSE),"")</f>
        <v/>
      </c>
      <c r="F34" s="7" t="str">
        <f>IFERROR(E34*'Banco de Dados'!$I$4*365/313/1000,"")</f>
        <v/>
      </c>
    </row>
    <row r="35" spans="1:6" ht="17.25" customHeight="1" x14ac:dyDescent="0.25">
      <c r="A35" s="10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5" t="str">
        <f>IFERROR(VLOOKUP(B35,Municípios!$D$1:$H$5571,3,FALSE),"")</f>
        <v/>
      </c>
      <c r="F35" s="7" t="str">
        <f>IFERROR(E35*'Banco de Dados'!$I$4*365/313/1000,"")</f>
        <v/>
      </c>
    </row>
    <row r="36" spans="1:6" ht="17.25" customHeight="1" x14ac:dyDescent="0.25">
      <c r="A36" s="10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5" t="str">
        <f>IFERROR(VLOOKUP(B36,Municípios!$D$1:$H$5571,3,FALSE),"")</f>
        <v/>
      </c>
      <c r="F36" s="7" t="str">
        <f>IFERROR(E36*'Banco de Dados'!$I$4*365/313/1000,"")</f>
        <v/>
      </c>
    </row>
    <row r="37" spans="1:6" ht="17.25" customHeight="1" x14ac:dyDescent="0.25">
      <c r="A37" s="10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5" t="str">
        <f>IFERROR(VLOOKUP(B37,Municípios!$D$1:$H$5571,3,FALSE),"")</f>
        <v/>
      </c>
      <c r="F37" s="7" t="str">
        <f>IFERROR(E37*'Banco de Dados'!$I$4*365/313/1000,"")</f>
        <v/>
      </c>
    </row>
    <row r="38" spans="1:6" ht="17.25" customHeight="1" x14ac:dyDescent="0.25">
      <c r="A38" s="10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5" t="str">
        <f>IFERROR(VLOOKUP(B38,Municípios!$D$1:$H$5571,3,FALSE),"")</f>
        <v/>
      </c>
      <c r="F38" s="7" t="str">
        <f>IFERROR(E38*'Banco de Dados'!$I$4*365/313/1000,"")</f>
        <v/>
      </c>
    </row>
    <row r="39" spans="1:6" ht="17.25" customHeight="1" x14ac:dyDescent="0.25">
      <c r="A39" s="10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5" t="str">
        <f>IFERROR(VLOOKUP(B39,Municípios!$D$1:$H$5571,3,FALSE),"")</f>
        <v/>
      </c>
      <c r="F39" s="7" t="str">
        <f>IFERROR(E39*'Banco de Dados'!$I$4*365/313/1000,"")</f>
        <v/>
      </c>
    </row>
    <row r="40" spans="1:6" ht="17.25" customHeight="1" x14ac:dyDescent="0.25">
      <c r="A40" s="10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5" t="str">
        <f>IFERROR(VLOOKUP(B40,Municípios!$D$1:$H$5571,3,FALSE),"")</f>
        <v/>
      </c>
      <c r="F40" s="7" t="str">
        <f>IFERROR(E40*'Banco de Dados'!$I$4*365/313/1000,"")</f>
        <v/>
      </c>
    </row>
    <row r="41" spans="1:6" ht="17.25" customHeight="1" x14ac:dyDescent="0.25">
      <c r="A41" s="10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5" t="str">
        <f>IFERROR(VLOOKUP(B41,Municípios!$D$1:$H$5571,3,FALSE),"")</f>
        <v/>
      </c>
      <c r="F41" s="7" t="str">
        <f>IFERROR(E41*'Banco de Dados'!$I$4*365/313/1000,"")</f>
        <v/>
      </c>
    </row>
    <row r="42" spans="1:6" ht="17.25" customHeight="1" x14ac:dyDescent="0.25">
      <c r="A42" s="10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5" t="str">
        <f>IFERROR(VLOOKUP(B42,Municípios!$D$1:$H$5571,3,FALSE),"")</f>
        <v/>
      </c>
      <c r="F42" s="7" t="str">
        <f>IFERROR(E42*'Banco de Dados'!$I$4*365/313/1000,"")</f>
        <v/>
      </c>
    </row>
    <row r="43" spans="1:6" ht="17.25" customHeight="1" x14ac:dyDescent="0.25">
      <c r="A43" s="10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5" t="str">
        <f>IFERROR(VLOOKUP(B43,Municípios!$D$1:$H$5571,3,FALSE),"")</f>
        <v/>
      </c>
      <c r="F43" s="7" t="str">
        <f>IFERROR(E43*'Banco de Dados'!$I$4*365/313/1000,"")</f>
        <v/>
      </c>
    </row>
    <row r="44" spans="1:6" ht="17.25" customHeight="1" x14ac:dyDescent="0.25">
      <c r="A44" s="10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5" t="str">
        <f>IFERROR(VLOOKUP(B44,Municípios!$D$1:$H$5571,3,FALSE),"")</f>
        <v/>
      </c>
      <c r="F44" s="7" t="str">
        <f>IFERROR(E44*'Banco de Dados'!$I$4*365/313/1000,"")</f>
        <v/>
      </c>
    </row>
    <row r="45" spans="1:6" ht="17.25" customHeight="1" x14ac:dyDescent="0.25">
      <c r="A45" s="10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5" t="str">
        <f>IFERROR(VLOOKUP(B45,Municípios!$D$1:$H$5571,3,FALSE),"")</f>
        <v/>
      </c>
      <c r="F45" s="7" t="str">
        <f>IFERROR(E45*'Banco de Dados'!$I$4*365/313/1000,"")</f>
        <v/>
      </c>
    </row>
    <row r="46" spans="1:6" ht="17.25" customHeight="1" x14ac:dyDescent="0.25">
      <c r="A46" s="10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5" t="str">
        <f>IFERROR(VLOOKUP(B46,Municípios!$D$1:$H$5571,3,FALSE),"")</f>
        <v/>
      </c>
      <c r="F46" s="7" t="str">
        <f>IFERROR(E46*'Banco de Dados'!$I$4*365/313/1000,"")</f>
        <v/>
      </c>
    </row>
    <row r="47" spans="1:6" ht="17.25" customHeight="1" x14ac:dyDescent="0.25">
      <c r="A47" s="10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5" t="str">
        <f>IFERROR(VLOOKUP(B47,Municípios!$D$1:$H$5571,3,FALSE),"")</f>
        <v/>
      </c>
      <c r="F47" s="7" t="str">
        <f>IFERROR(E47*'Banco de Dados'!$I$4*365/313/1000,"")</f>
        <v/>
      </c>
    </row>
    <row r="48" spans="1:6" ht="17.25" customHeight="1" x14ac:dyDescent="0.25">
      <c r="A48" s="10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5" t="str">
        <f>IFERROR(VLOOKUP(B48,Municípios!$D$1:$H$5571,3,FALSE),"")</f>
        <v/>
      </c>
      <c r="F48" s="7" t="str">
        <f>IFERROR(E48*'Banco de Dados'!$I$4*365/313/1000,"")</f>
        <v/>
      </c>
    </row>
    <row r="49" spans="1:6" ht="17.25" customHeight="1" x14ac:dyDescent="0.25">
      <c r="A49" s="10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5" t="str">
        <f>IFERROR(VLOOKUP(B49,Municípios!$D$1:$H$5571,3,FALSE),"")</f>
        <v/>
      </c>
      <c r="F49" s="7" t="str">
        <f>IFERROR(E49*'Banco de Dados'!$I$4*365/313/1000,"")</f>
        <v/>
      </c>
    </row>
    <row r="50" spans="1:6" ht="17.25" customHeight="1" x14ac:dyDescent="0.25">
      <c r="A50" s="10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5" t="str">
        <f>IFERROR(VLOOKUP(B50,Municípios!$D$1:$H$5571,3,FALSE),"")</f>
        <v/>
      </c>
      <c r="F50" s="7" t="str">
        <f>IFERROR(E50*'Banco de Dados'!$I$4*365/313/1000,"")</f>
        <v/>
      </c>
    </row>
    <row r="51" spans="1:6" ht="17.25" customHeight="1" x14ac:dyDescent="0.25">
      <c r="A51" s="10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5" t="str">
        <f>IFERROR(VLOOKUP(B51,Municípios!$D$1:$H$5571,3,FALSE),"")</f>
        <v/>
      </c>
      <c r="F51" s="7" t="str">
        <f>IFERROR(E51*'Banco de Dados'!$I$4*365/313/1000,"")</f>
        <v/>
      </c>
    </row>
    <row r="52" spans="1:6" ht="17.25" customHeight="1" x14ac:dyDescent="0.25">
      <c r="A52" s="10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5" t="str">
        <f>IFERROR(VLOOKUP(B52,Municípios!$D$1:$H$5571,3,FALSE),"")</f>
        <v/>
      </c>
      <c r="F52" s="7" t="str">
        <f>IFERROR(E52*'Banco de Dados'!$I$4*365/313/1000,"")</f>
        <v/>
      </c>
    </row>
    <row r="53" spans="1:6" ht="17.25" customHeight="1" x14ac:dyDescent="0.25">
      <c r="A53" s="10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5" t="str">
        <f>IFERROR(VLOOKUP(B53,Municípios!$D$1:$H$5571,3,FALSE),"")</f>
        <v/>
      </c>
      <c r="F53" s="7" t="str">
        <f>IFERROR(E53*'Banco de Dados'!$I$4*365/313/1000,"")</f>
        <v/>
      </c>
    </row>
    <row r="54" spans="1:6" ht="17.25" customHeight="1" x14ac:dyDescent="0.25">
      <c r="A54" s="10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5" t="str">
        <f>IFERROR(VLOOKUP(B54,Municípios!$D$1:$H$5571,3,FALSE),"")</f>
        <v/>
      </c>
      <c r="F54" s="7" t="str">
        <f>IFERROR(E54*'Banco de Dados'!$I$4*365/313/1000,"")</f>
        <v/>
      </c>
    </row>
    <row r="55" spans="1:6" ht="17.25" customHeight="1" x14ac:dyDescent="0.25">
      <c r="A55" s="10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5" t="str">
        <f>IFERROR(VLOOKUP(B55,Municípios!$D$1:$H$5571,3,FALSE),"")</f>
        <v/>
      </c>
      <c r="F55" s="7" t="str">
        <f>IFERROR(E55*'Banco de Dados'!$I$4*365/313/1000,"")</f>
        <v/>
      </c>
    </row>
    <row r="56" spans="1:6" ht="17.25" customHeight="1" x14ac:dyDescent="0.25">
      <c r="A56" s="10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5" t="str">
        <f>IFERROR(VLOOKUP(B56,Municípios!$D$1:$H$5571,3,FALSE),"")</f>
        <v/>
      </c>
      <c r="F56" s="7" t="str">
        <f>IFERROR(E56*'Banco de Dados'!$I$4*365/313/1000,"")</f>
        <v/>
      </c>
    </row>
    <row r="57" spans="1:6" ht="17.25" customHeight="1" x14ac:dyDescent="0.25">
      <c r="A57" s="10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5" t="str">
        <f>IFERROR(VLOOKUP(B57,Municípios!$D$1:$H$5571,3,FALSE),"")</f>
        <v/>
      </c>
      <c r="F57" s="7" t="str">
        <f>IFERROR(E57*'Banco de Dados'!$I$4*365/313/1000,"")</f>
        <v/>
      </c>
    </row>
    <row r="58" spans="1:6" ht="17.25" customHeight="1" x14ac:dyDescent="0.25">
      <c r="A58" s="10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5" t="str">
        <f>IFERROR(VLOOKUP(B58,Municípios!$D$1:$H$5571,3,FALSE),"")</f>
        <v/>
      </c>
      <c r="F58" s="7" t="str">
        <f>IFERROR(E58*'Banco de Dados'!$I$4*365/313/1000,"")</f>
        <v/>
      </c>
    </row>
    <row r="59" spans="1:6" ht="17.25" customHeight="1" x14ac:dyDescent="0.25">
      <c r="A59" s="10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5" t="str">
        <f>IFERROR(VLOOKUP(B59,Municípios!$D$1:$H$5571,3,FALSE),"")</f>
        <v/>
      </c>
      <c r="F59" s="7" t="str">
        <f>IFERROR(E59*'Banco de Dados'!$I$4*365/313/1000,"")</f>
        <v/>
      </c>
    </row>
    <row r="60" spans="1:6" ht="17.25" customHeight="1" x14ac:dyDescent="0.25">
      <c r="A60" s="10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5" t="str">
        <f>IFERROR(VLOOKUP(B60,Municípios!$D$1:$H$5571,3,FALSE),"")</f>
        <v/>
      </c>
      <c r="F60" s="7" t="str">
        <f>IFERROR(E60*'Banco de Dados'!$I$4*365/313/1000,"")</f>
        <v/>
      </c>
    </row>
    <row r="61" spans="1:6" ht="17.25" customHeight="1" x14ac:dyDescent="0.25">
      <c r="A61" s="10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5" t="str">
        <f>IFERROR(VLOOKUP(B61,Municípios!$D$1:$H$5571,3,FALSE),"")</f>
        <v/>
      </c>
      <c r="F61" s="7" t="str">
        <f>IFERROR(E61*'Banco de Dados'!$I$4*365/313/1000,"")</f>
        <v/>
      </c>
    </row>
    <row r="62" spans="1:6" ht="17.25" customHeight="1" x14ac:dyDescent="0.25">
      <c r="A62" s="10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5" t="str">
        <f>IFERROR(VLOOKUP(B62,Municípios!$D$1:$H$5571,3,FALSE),"")</f>
        <v/>
      </c>
      <c r="F62" s="7" t="str">
        <f>IFERROR(E62*'Banco de Dados'!$I$4*365/313/1000,"")</f>
        <v/>
      </c>
    </row>
    <row r="63" spans="1:6" ht="17.25" customHeight="1" x14ac:dyDescent="0.25">
      <c r="A63" s="10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5" t="str">
        <f>IFERROR(VLOOKUP(B63,Municípios!$D$1:$H$5571,3,FALSE),"")</f>
        <v/>
      </c>
      <c r="F63" s="7" t="str">
        <f>IFERROR(E63*'Banco de Dados'!$I$4*365/313/1000,"")</f>
        <v/>
      </c>
    </row>
    <row r="64" spans="1:6" ht="17.25" customHeight="1" x14ac:dyDescent="0.25">
      <c r="A64" s="10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5" t="str">
        <f>IFERROR(VLOOKUP(B64,Municípios!$D$1:$H$5571,3,FALSE),"")</f>
        <v/>
      </c>
      <c r="F64" s="7" t="str">
        <f>IFERROR(E64*'Banco de Dados'!$I$4*365/313/1000,"")</f>
        <v/>
      </c>
    </row>
    <row r="65" spans="1:6" ht="17.25" customHeight="1" x14ac:dyDescent="0.25">
      <c r="A65" s="10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5" t="str">
        <f>IFERROR(VLOOKUP(B65,Municípios!$D$1:$H$5571,3,FALSE),"")</f>
        <v/>
      </c>
      <c r="F65" s="7" t="str">
        <f>IFERROR(E65*'Banco de Dados'!$I$4*365/313/1000,"")</f>
        <v/>
      </c>
    </row>
    <row r="66" spans="1:6" ht="17.25" customHeight="1" x14ac:dyDescent="0.25">
      <c r="A66" s="10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5" t="str">
        <f>IFERROR(VLOOKUP(B66,Municípios!$D$1:$H$5571,3,FALSE),"")</f>
        <v/>
      </c>
      <c r="F66" s="7" t="str">
        <f>IFERROR(E66*'Banco de Dados'!$I$4*365/313/1000,"")</f>
        <v/>
      </c>
    </row>
    <row r="67" spans="1:6" ht="17.25" customHeight="1" x14ac:dyDescent="0.25">
      <c r="A67" s="10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5" t="str">
        <f>IFERROR(VLOOKUP(B67,Municípios!$D$1:$H$5571,3,FALSE),"")</f>
        <v/>
      </c>
      <c r="F67" s="7" t="str">
        <f>IFERROR(E67*'Banco de Dados'!$I$4*365/313/1000,"")</f>
        <v/>
      </c>
    </row>
    <row r="68" spans="1:6" ht="17.25" customHeight="1" x14ac:dyDescent="0.25">
      <c r="A68" s="10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5" t="str">
        <f>IFERROR(VLOOKUP(B68,Municípios!$D$1:$H$5571,3,FALSE),"")</f>
        <v/>
      </c>
      <c r="F68" s="7" t="str">
        <f>IFERROR(E68*'Banco de Dados'!$I$4*365/313/1000,"")</f>
        <v/>
      </c>
    </row>
    <row r="69" spans="1:6" ht="17.25" customHeight="1" x14ac:dyDescent="0.25">
      <c r="A69" s="10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5" t="str">
        <f>IFERROR(VLOOKUP(B69,Municípios!$D$1:$H$5571,3,FALSE),"")</f>
        <v/>
      </c>
      <c r="F69" s="7" t="str">
        <f>IFERROR(E69*'Banco de Dados'!$I$4*365/313/1000,"")</f>
        <v/>
      </c>
    </row>
    <row r="70" spans="1:6" ht="17.25" customHeight="1" x14ac:dyDescent="0.25">
      <c r="A70" s="10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5" t="str">
        <f>IFERROR(VLOOKUP(B70,Municípios!$D$1:$H$5571,3,FALSE),"")</f>
        <v/>
      </c>
      <c r="F70" s="7" t="str">
        <f>IFERROR(E70*'Banco de Dados'!$I$4*365/313/1000,"")</f>
        <v/>
      </c>
    </row>
    <row r="71" spans="1:6" ht="17.25" customHeight="1" x14ac:dyDescent="0.25">
      <c r="A71" s="10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5" t="str">
        <f>IFERROR(VLOOKUP(B71,Municípios!$D$1:$H$5571,3,FALSE),"")</f>
        <v/>
      </c>
      <c r="F71" s="7" t="str">
        <f>IFERROR(E71*'Banco de Dados'!$I$4*365/313/1000,"")</f>
        <v/>
      </c>
    </row>
    <row r="72" spans="1:6" ht="17.25" customHeight="1" x14ac:dyDescent="0.25">
      <c r="A72" s="10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5" t="str">
        <f>IFERROR(VLOOKUP(B72,Municípios!$D$1:$H$5571,3,FALSE),"")</f>
        <v/>
      </c>
      <c r="F72" s="7" t="str">
        <f>IFERROR(E72*'Banco de Dados'!$I$4*365/313/1000,"")</f>
        <v/>
      </c>
    </row>
    <row r="73" spans="1:6" ht="17.25" customHeight="1" x14ac:dyDescent="0.25">
      <c r="A73" s="10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5" t="str">
        <f>IFERROR(VLOOKUP(B73,Municípios!$D$1:$H$5571,3,FALSE),"")</f>
        <v/>
      </c>
      <c r="F73" s="7" t="str">
        <f>IFERROR(E73*'Banco de Dados'!$I$4*365/313/1000,"")</f>
        <v/>
      </c>
    </row>
    <row r="74" spans="1:6" ht="17.25" customHeight="1" x14ac:dyDescent="0.25">
      <c r="A74" s="10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5" t="str">
        <f>IFERROR(VLOOKUP(B74,Municípios!$D$1:$H$5571,3,FALSE),"")</f>
        <v/>
      </c>
      <c r="F74" s="7" t="str">
        <f>IFERROR(E74*'Banco de Dados'!$I$4*365/313/1000,"")</f>
        <v/>
      </c>
    </row>
    <row r="75" spans="1:6" ht="17.25" customHeight="1" x14ac:dyDescent="0.25">
      <c r="A75" s="10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5" t="str">
        <f>IFERROR(VLOOKUP(B75,Municípios!$D$1:$H$5571,3,FALSE),"")</f>
        <v/>
      </c>
      <c r="F75" s="7" t="str">
        <f>IFERROR(E75*'Banco de Dados'!$I$4*365/313/1000,"")</f>
        <v/>
      </c>
    </row>
    <row r="76" spans="1:6" ht="17.25" customHeight="1" x14ac:dyDescent="0.25">
      <c r="A76" s="10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5" t="str">
        <f>IFERROR(VLOOKUP(B76,Municípios!$D$1:$H$5571,3,FALSE),"")</f>
        <v/>
      </c>
      <c r="F76" s="7" t="str">
        <f>IFERROR(E76*'Banco de Dados'!$I$4*365/313/1000,"")</f>
        <v/>
      </c>
    </row>
    <row r="77" spans="1:6" ht="17.25" customHeight="1" x14ac:dyDescent="0.25">
      <c r="A77" s="10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5" t="str">
        <f>IFERROR(VLOOKUP(B77,Municípios!$D$1:$H$5571,3,FALSE),"")</f>
        <v/>
      </c>
      <c r="F77" s="7" t="str">
        <f>IFERROR(E77*'Banco de Dados'!$I$4*365/313/1000,"")</f>
        <v/>
      </c>
    </row>
    <row r="78" spans="1:6" ht="17.25" customHeight="1" x14ac:dyDescent="0.25">
      <c r="A78" s="10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5" t="str">
        <f>IFERROR(VLOOKUP(B78,Municípios!$D$1:$H$5571,3,FALSE),"")</f>
        <v/>
      </c>
      <c r="F78" s="7" t="str">
        <f>IFERROR(E78*'Banco de Dados'!$I$4*365/313/1000,"")</f>
        <v/>
      </c>
    </row>
    <row r="79" spans="1:6" ht="17.25" customHeight="1" x14ac:dyDescent="0.25">
      <c r="A79" s="10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5" t="str">
        <f>IFERROR(VLOOKUP(B79,Municípios!$D$1:$H$5571,3,FALSE),"")</f>
        <v/>
      </c>
      <c r="F79" s="7" t="str">
        <f>IFERROR(E79*'Banco de Dados'!$I$4*365/313/1000,"")</f>
        <v/>
      </c>
    </row>
    <row r="80" spans="1:6" ht="17.25" customHeight="1" x14ac:dyDescent="0.25">
      <c r="A80" s="10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5" t="str">
        <f>IFERROR(VLOOKUP(B80,Municípios!$D$1:$H$5571,3,FALSE),"")</f>
        <v/>
      </c>
      <c r="F80" s="7" t="str">
        <f>IFERROR(E80*'Banco de Dados'!$I$4*365/313/1000,"")</f>
        <v/>
      </c>
    </row>
    <row r="81" spans="1:6" ht="17.25" customHeight="1" x14ac:dyDescent="0.25">
      <c r="A81" s="10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5" t="str">
        <f>IFERROR(VLOOKUP(B81,Municípios!$D$1:$H$5571,3,FALSE),"")</f>
        <v/>
      </c>
      <c r="F81" s="7" t="str">
        <f>IFERROR(E81*'Banco de Dados'!$I$4*365/313/1000,"")</f>
        <v/>
      </c>
    </row>
    <row r="82" spans="1:6" ht="17.25" customHeight="1" x14ac:dyDescent="0.25">
      <c r="A82" s="10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5" t="str">
        <f>IFERROR(VLOOKUP(B82,Municípios!$D$1:$H$5571,3,FALSE),"")</f>
        <v/>
      </c>
      <c r="F82" s="7" t="str">
        <f>IFERROR(E82*'Banco de Dados'!$I$4*365/313/1000,"")</f>
        <v/>
      </c>
    </row>
    <row r="83" spans="1:6" ht="17.25" customHeight="1" x14ac:dyDescent="0.25">
      <c r="A83" s="10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5" t="str">
        <f>IFERROR(VLOOKUP(B83,Municípios!$D$1:$H$5571,3,FALSE),"")</f>
        <v/>
      </c>
      <c r="F83" s="7" t="str">
        <f>IFERROR(E83*'Banco de Dados'!$I$4*365/313/1000,"")</f>
        <v/>
      </c>
    </row>
    <row r="84" spans="1:6" ht="17.25" customHeight="1" x14ac:dyDescent="0.25">
      <c r="A84" s="10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5" t="str">
        <f>IFERROR(VLOOKUP(B84,Municípios!$D$1:$H$5571,3,FALSE),"")</f>
        <v/>
      </c>
      <c r="F84" s="7" t="str">
        <f>IFERROR(E84*'Banco de Dados'!$I$4*365/313/1000,"")</f>
        <v/>
      </c>
    </row>
    <row r="85" spans="1:6" ht="17.25" customHeight="1" x14ac:dyDescent="0.25">
      <c r="A85" s="10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5" t="str">
        <f>IFERROR(VLOOKUP(B85,Municípios!$D$1:$H$5571,3,FALSE),"")</f>
        <v/>
      </c>
      <c r="F85" s="7" t="str">
        <f>IFERROR(E85*'Banco de Dados'!$I$4*365/313/1000,"")</f>
        <v/>
      </c>
    </row>
    <row r="86" spans="1:6" ht="17.25" customHeight="1" x14ac:dyDescent="0.25">
      <c r="A86" s="10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5" t="str">
        <f>IFERROR(VLOOKUP(B86,Municípios!$D$1:$H$5571,3,FALSE),"")</f>
        <v/>
      </c>
      <c r="F86" s="7" t="str">
        <f>IFERROR(E86*'Banco de Dados'!$I$4*365/313/1000,"")</f>
        <v/>
      </c>
    </row>
    <row r="87" spans="1:6" ht="17.25" customHeight="1" x14ac:dyDescent="0.25">
      <c r="A87" s="10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5" t="str">
        <f>IFERROR(VLOOKUP(B87,Municípios!$D$1:$H$5571,3,FALSE),"")</f>
        <v/>
      </c>
      <c r="F87" s="7" t="str">
        <f>IFERROR(E87*'Banco de Dados'!$I$4*365/313/1000,"")</f>
        <v/>
      </c>
    </row>
    <row r="88" spans="1:6" ht="17.25" customHeight="1" x14ac:dyDescent="0.25">
      <c r="A88" s="10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5" t="str">
        <f>IFERROR(VLOOKUP(B88,Municípios!$D$1:$H$5571,3,FALSE),"")</f>
        <v/>
      </c>
      <c r="F88" s="7" t="str">
        <f>IFERROR(E88*'Banco de Dados'!$I$4*365/313/1000,"")</f>
        <v/>
      </c>
    </row>
    <row r="89" spans="1:6" ht="17.25" customHeight="1" x14ac:dyDescent="0.25">
      <c r="A89" s="10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5" t="str">
        <f>IFERROR(VLOOKUP(B89,Municípios!$D$1:$H$5571,3,FALSE),"")</f>
        <v/>
      </c>
      <c r="F89" s="7" t="str">
        <f>IFERROR(E89*'Banco de Dados'!$I$4*365/313/1000,"")</f>
        <v/>
      </c>
    </row>
    <row r="90" spans="1:6" ht="17.25" customHeight="1" x14ac:dyDescent="0.25">
      <c r="A90" s="10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5" t="str">
        <f>IFERROR(VLOOKUP(B90,Municípios!$D$1:$H$5571,3,FALSE),"")</f>
        <v/>
      </c>
      <c r="F90" s="7" t="str">
        <f>IFERROR(E90*'Banco de Dados'!$I$4*365/313/1000,"")</f>
        <v/>
      </c>
    </row>
    <row r="91" spans="1:6" ht="17.25" customHeight="1" x14ac:dyDescent="0.25">
      <c r="A91" s="10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5" t="str">
        <f>IFERROR(VLOOKUP(B91,Municípios!$D$1:$H$5571,3,FALSE),"")</f>
        <v/>
      </c>
      <c r="F91" s="7" t="str">
        <f>IFERROR(E91*'Banco de Dados'!$I$4*365/313/1000,"")</f>
        <v/>
      </c>
    </row>
    <row r="92" spans="1:6" ht="17.25" customHeight="1" x14ac:dyDescent="0.25">
      <c r="A92" s="10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5" t="str">
        <f>IFERROR(VLOOKUP(B92,Municípios!$D$1:$H$5571,3,FALSE),"")</f>
        <v/>
      </c>
      <c r="F92" s="7" t="str">
        <f>IFERROR(E92*'Banco de Dados'!$I$4*365/313/1000,"")</f>
        <v/>
      </c>
    </row>
    <row r="93" spans="1:6" ht="17.25" customHeight="1" x14ac:dyDescent="0.25">
      <c r="A93" s="10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5" t="str">
        <f>IFERROR(VLOOKUP(B93,Municípios!$D$1:$H$5571,3,FALSE),"")</f>
        <v/>
      </c>
      <c r="F93" s="7" t="str">
        <f>IFERROR(E93*'Banco de Dados'!$I$4*365/313/1000,"")</f>
        <v/>
      </c>
    </row>
    <row r="94" spans="1:6" ht="17.25" customHeight="1" x14ac:dyDescent="0.25">
      <c r="A94" s="10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5" t="str">
        <f>IFERROR(VLOOKUP(B94,Municípios!$D$1:$H$5571,3,FALSE),"")</f>
        <v/>
      </c>
      <c r="F94" s="7" t="str">
        <f>IFERROR(E94*'Banco de Dados'!$I$4*365/313/1000,"")</f>
        <v/>
      </c>
    </row>
    <row r="95" spans="1:6" ht="17.25" customHeight="1" x14ac:dyDescent="0.25">
      <c r="A95" s="10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5" t="str">
        <f>IFERROR(VLOOKUP(B95,Municípios!$D$1:$H$5571,3,FALSE),"")</f>
        <v/>
      </c>
      <c r="F95" s="7" t="str">
        <f>IFERROR(E95*'Banco de Dados'!$I$4*365/313/1000,"")</f>
        <v/>
      </c>
    </row>
    <row r="96" spans="1:6" ht="17.25" customHeight="1" x14ac:dyDescent="0.25">
      <c r="A96" s="10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5" t="str">
        <f>IFERROR(VLOOKUP(B96,Municípios!$D$1:$H$5571,3,FALSE),"")</f>
        <v/>
      </c>
      <c r="F96" s="7" t="str">
        <f>IFERROR(E96*'Banco de Dados'!$I$4*365/313/1000,"")</f>
        <v/>
      </c>
    </row>
    <row r="97" spans="1:6" ht="17.25" customHeight="1" x14ac:dyDescent="0.25">
      <c r="A97" s="10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5" t="str">
        <f>IFERROR(VLOOKUP(B97,Municípios!$D$1:$H$5571,3,FALSE),"")</f>
        <v/>
      </c>
      <c r="F97" s="7" t="str">
        <f>IFERROR(E97*'Banco de Dados'!$I$4*365/313/1000,"")</f>
        <v/>
      </c>
    </row>
    <row r="98" spans="1:6" ht="17.25" customHeight="1" x14ac:dyDescent="0.25">
      <c r="A98" s="10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5" t="str">
        <f>IFERROR(VLOOKUP(B98,Municípios!$D$1:$H$5571,3,FALSE),"")</f>
        <v/>
      </c>
      <c r="F98" s="7" t="str">
        <f>IFERROR(E98*'Banco de Dados'!$I$4*365/313/1000,"")</f>
        <v/>
      </c>
    </row>
    <row r="99" spans="1:6" ht="17.25" customHeight="1" x14ac:dyDescent="0.25">
      <c r="A99" s="10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5" t="str">
        <f>IFERROR(VLOOKUP(B99,Municípios!$D$1:$H$5571,3,FALSE),"")</f>
        <v/>
      </c>
      <c r="F99" s="7" t="str">
        <f>IFERROR(E99*'Banco de Dados'!$I$4*365/313/1000,"")</f>
        <v/>
      </c>
    </row>
    <row r="100" spans="1:6" ht="17.25" customHeight="1" x14ac:dyDescent="0.25">
      <c r="A100" s="10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5" t="str">
        <f>IFERROR(VLOOKUP(B100,Municípios!$D$1:$H$5571,3,FALSE),"")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V22"/>
  <sheetViews>
    <sheetView zoomScale="80" zoomScaleNormal="80" workbookViewId="0"/>
  </sheetViews>
  <sheetFormatPr defaultColWidth="15.44140625" defaultRowHeight="14.4" x14ac:dyDescent="0.3"/>
  <sheetData>
    <row r="1" spans="1:22" x14ac:dyDescent="0.3">
      <c r="A1" s="3">
        <v>0</v>
      </c>
      <c r="B1" s="3">
        <v>71.138000000000005</v>
      </c>
      <c r="C1" s="3">
        <v>39.267000000000003</v>
      </c>
      <c r="D1" s="3">
        <v>60.1</v>
      </c>
      <c r="E1" s="3">
        <v>34.457999999999998</v>
      </c>
      <c r="F1" s="3">
        <v>43.002000000000002</v>
      </c>
      <c r="G1" s="3">
        <v>88.790999999999997</v>
      </c>
      <c r="H1" s="3">
        <v>44.621000000000002</v>
      </c>
      <c r="I1" s="3">
        <v>73.177999999999997</v>
      </c>
      <c r="J1" s="3">
        <v>71.744</v>
      </c>
      <c r="K1" s="3">
        <v>99.706999999999994</v>
      </c>
      <c r="L1" s="3">
        <v>65.866</v>
      </c>
      <c r="M1" s="3">
        <v>105.498</v>
      </c>
      <c r="N1" s="3">
        <v>23.728999999999999</v>
      </c>
      <c r="O1" s="3">
        <v>56.999000000000002</v>
      </c>
      <c r="P1" s="3">
        <v>26.189</v>
      </c>
      <c r="Q1" s="3">
        <v>8.2149999999999999</v>
      </c>
      <c r="R1" s="3">
        <v>41.643000000000001</v>
      </c>
      <c r="S1" s="3">
        <v>98.968999999999994</v>
      </c>
      <c r="T1" s="3">
        <v>31.141999999999999</v>
      </c>
      <c r="U1" s="3">
        <v>23.696999999999999</v>
      </c>
      <c r="V1" s="3">
        <v>73.971000000000004</v>
      </c>
    </row>
    <row r="2" spans="1:22" x14ac:dyDescent="0.3">
      <c r="A2" s="3">
        <v>70.935000000000002</v>
      </c>
      <c r="B2" s="3">
        <v>0</v>
      </c>
      <c r="C2" s="3">
        <v>60.567999999999998</v>
      </c>
      <c r="D2" s="3">
        <v>81.266999999999996</v>
      </c>
      <c r="E2" s="3">
        <v>103.753</v>
      </c>
      <c r="F2" s="3">
        <v>112.297</v>
      </c>
      <c r="G2" s="3">
        <v>122.02500000000001</v>
      </c>
      <c r="H2" s="3">
        <v>113.916</v>
      </c>
      <c r="I2" s="3">
        <v>142.47300000000001</v>
      </c>
      <c r="J2" s="3">
        <v>141.03899999999999</v>
      </c>
      <c r="K2" s="3">
        <v>29.817</v>
      </c>
      <c r="L2" s="3">
        <v>87.167000000000002</v>
      </c>
      <c r="M2" s="3">
        <v>120.553</v>
      </c>
      <c r="N2" s="3">
        <v>93.024000000000001</v>
      </c>
      <c r="O2" s="3">
        <v>126.294</v>
      </c>
      <c r="P2" s="3">
        <v>45.737000000000002</v>
      </c>
      <c r="Q2" s="3">
        <v>77.510000000000005</v>
      </c>
      <c r="R2" s="3">
        <v>96.542000000000002</v>
      </c>
      <c r="S2" s="3">
        <v>112.027</v>
      </c>
      <c r="T2" s="3">
        <v>100.437</v>
      </c>
      <c r="U2" s="3">
        <v>92.992000000000004</v>
      </c>
      <c r="V2" s="3">
        <v>143.26599999999999</v>
      </c>
    </row>
    <row r="3" spans="1:22" x14ac:dyDescent="0.3">
      <c r="A3" s="3">
        <v>39.276000000000003</v>
      </c>
      <c r="B3" s="3">
        <v>60.673000000000002</v>
      </c>
      <c r="C3" s="3">
        <v>0</v>
      </c>
      <c r="D3" s="3">
        <v>49.609000000000002</v>
      </c>
      <c r="E3" s="3">
        <v>35.095999999999997</v>
      </c>
      <c r="F3" s="3">
        <v>80.638000000000005</v>
      </c>
      <c r="G3" s="3">
        <v>61.457000000000001</v>
      </c>
      <c r="H3" s="3">
        <v>82.257000000000005</v>
      </c>
      <c r="I3" s="3">
        <v>110.81399999999999</v>
      </c>
      <c r="J3" s="3">
        <v>109.38</v>
      </c>
      <c r="K3" s="3">
        <v>89.242000000000004</v>
      </c>
      <c r="L3" s="3">
        <v>26.599</v>
      </c>
      <c r="M3" s="3">
        <v>59.984999999999999</v>
      </c>
      <c r="N3" s="3">
        <v>61.365000000000002</v>
      </c>
      <c r="O3" s="3">
        <v>94.635000000000005</v>
      </c>
      <c r="P3" s="3">
        <v>15.374000000000001</v>
      </c>
      <c r="Q3" s="3">
        <v>45.850999999999999</v>
      </c>
      <c r="R3" s="3">
        <v>64.882999999999996</v>
      </c>
      <c r="S3" s="3">
        <v>51.459000000000003</v>
      </c>
      <c r="T3" s="3">
        <v>68.778000000000006</v>
      </c>
      <c r="U3" s="3">
        <v>28.263999999999999</v>
      </c>
      <c r="V3" s="3">
        <v>76.891000000000005</v>
      </c>
    </row>
    <row r="4" spans="1:22" x14ac:dyDescent="0.3">
      <c r="A4" s="3">
        <v>59.942</v>
      </c>
      <c r="B4" s="3">
        <v>81.424000000000007</v>
      </c>
      <c r="C4" s="3">
        <v>49.552999999999997</v>
      </c>
      <c r="D4" s="3">
        <v>0</v>
      </c>
      <c r="E4" s="3">
        <v>92.76</v>
      </c>
      <c r="F4" s="3">
        <v>101.304</v>
      </c>
      <c r="G4" s="3">
        <v>111.01</v>
      </c>
      <c r="H4" s="3">
        <v>102.923</v>
      </c>
      <c r="I4" s="3">
        <v>131.47999999999999</v>
      </c>
      <c r="J4" s="3">
        <v>130.04599999999999</v>
      </c>
      <c r="K4" s="3">
        <v>109.99299999999999</v>
      </c>
      <c r="L4" s="3">
        <v>76.152000000000001</v>
      </c>
      <c r="M4" s="3">
        <v>109.538</v>
      </c>
      <c r="N4" s="3">
        <v>82.031000000000006</v>
      </c>
      <c r="O4" s="3">
        <v>115.301</v>
      </c>
      <c r="P4" s="3">
        <v>36.475000000000001</v>
      </c>
      <c r="Q4" s="3">
        <v>66.516999999999996</v>
      </c>
      <c r="R4" s="3">
        <v>67.126000000000005</v>
      </c>
      <c r="S4" s="3">
        <v>101.012</v>
      </c>
      <c r="T4" s="3">
        <v>89.444000000000003</v>
      </c>
      <c r="U4" s="3">
        <v>81.998999999999995</v>
      </c>
      <c r="V4" s="3">
        <v>132.273</v>
      </c>
    </row>
    <row r="5" spans="1:22" x14ac:dyDescent="0.3">
      <c r="A5" s="3">
        <v>34.340000000000003</v>
      </c>
      <c r="B5" s="3">
        <v>103.887</v>
      </c>
      <c r="C5" s="3">
        <v>35.091000000000001</v>
      </c>
      <c r="D5" s="3">
        <v>92.849000000000004</v>
      </c>
      <c r="E5" s="3">
        <v>0</v>
      </c>
      <c r="F5" s="3">
        <v>16.393000000000001</v>
      </c>
      <c r="G5" s="3">
        <v>62.171999999999997</v>
      </c>
      <c r="H5" s="3">
        <v>40.54</v>
      </c>
      <c r="I5" s="3">
        <v>90.701999999999998</v>
      </c>
      <c r="J5" s="3">
        <v>45.125</v>
      </c>
      <c r="K5" s="3">
        <v>75.988</v>
      </c>
      <c r="L5" s="3">
        <v>47.328000000000003</v>
      </c>
      <c r="M5" s="3">
        <v>78.879000000000005</v>
      </c>
      <c r="N5" s="3">
        <v>24.545999999999999</v>
      </c>
      <c r="O5" s="3">
        <v>74.522999999999996</v>
      </c>
      <c r="P5" s="3">
        <v>58.938000000000002</v>
      </c>
      <c r="Q5" s="3">
        <v>29.321999999999999</v>
      </c>
      <c r="R5" s="3">
        <v>74.391999999999996</v>
      </c>
      <c r="S5" s="3">
        <v>72.349999999999994</v>
      </c>
      <c r="T5" s="3">
        <v>29.300999999999998</v>
      </c>
      <c r="U5" s="3">
        <v>9.5220000000000002</v>
      </c>
      <c r="V5" s="3">
        <v>47.351999999999997</v>
      </c>
    </row>
    <row r="6" spans="1:22" x14ac:dyDescent="0.3">
      <c r="A6" s="3">
        <v>43.988</v>
      </c>
      <c r="B6" s="3">
        <v>113.535</v>
      </c>
      <c r="C6" s="3">
        <v>81.664000000000001</v>
      </c>
      <c r="D6" s="3">
        <v>102.497</v>
      </c>
      <c r="E6" s="3">
        <v>16.827000000000002</v>
      </c>
      <c r="F6" s="3">
        <v>0</v>
      </c>
      <c r="G6" s="3">
        <v>45.930999999999997</v>
      </c>
      <c r="H6" s="3">
        <v>27.952000000000002</v>
      </c>
      <c r="I6" s="3">
        <v>78.114000000000004</v>
      </c>
      <c r="J6" s="3">
        <v>28.884</v>
      </c>
      <c r="K6" s="3">
        <v>142.10400000000001</v>
      </c>
      <c r="L6" s="3">
        <v>80.966999999999999</v>
      </c>
      <c r="M6" s="3">
        <v>62.637999999999998</v>
      </c>
      <c r="N6" s="3">
        <v>23.712</v>
      </c>
      <c r="O6" s="3">
        <v>61.935000000000002</v>
      </c>
      <c r="P6" s="3">
        <v>68.585999999999999</v>
      </c>
      <c r="Q6" s="3">
        <v>36.276000000000003</v>
      </c>
      <c r="R6" s="3">
        <v>84.04</v>
      </c>
      <c r="S6" s="3">
        <v>56.109000000000002</v>
      </c>
      <c r="T6" s="3">
        <v>16.713000000000001</v>
      </c>
      <c r="U6" s="3">
        <v>28.956</v>
      </c>
      <c r="V6" s="3">
        <v>31.111000000000001</v>
      </c>
    </row>
    <row r="7" spans="1:22" x14ac:dyDescent="0.3">
      <c r="A7" s="3">
        <v>83.992999999999995</v>
      </c>
      <c r="B7" s="3">
        <v>153.54</v>
      </c>
      <c r="C7" s="3">
        <v>61.634999999999998</v>
      </c>
      <c r="D7" s="3">
        <v>142.50200000000001</v>
      </c>
      <c r="E7" s="3">
        <v>56.847999999999999</v>
      </c>
      <c r="F7" s="3">
        <v>43.816000000000003</v>
      </c>
      <c r="G7" s="3">
        <v>0</v>
      </c>
      <c r="H7" s="3">
        <v>67.957999999999998</v>
      </c>
      <c r="I7" s="3">
        <v>118.12</v>
      </c>
      <c r="J7" s="3">
        <v>43.084000000000003</v>
      </c>
      <c r="K7" s="3">
        <v>94.846999999999994</v>
      </c>
      <c r="L7" s="3">
        <v>35.036000000000001</v>
      </c>
      <c r="M7" s="3">
        <v>16.707000000000001</v>
      </c>
      <c r="N7" s="3">
        <v>63.716999999999999</v>
      </c>
      <c r="O7" s="3">
        <v>101.941</v>
      </c>
      <c r="P7" s="3">
        <v>77.009</v>
      </c>
      <c r="Q7" s="3">
        <v>76.281000000000006</v>
      </c>
      <c r="R7" s="3">
        <v>124.045</v>
      </c>
      <c r="S7" s="3">
        <v>10.178000000000001</v>
      </c>
      <c r="T7" s="3">
        <v>56.719000000000001</v>
      </c>
      <c r="U7" s="3">
        <v>68.977000000000004</v>
      </c>
      <c r="V7" s="3">
        <v>15.433999999999999</v>
      </c>
    </row>
    <row r="8" spans="1:22" x14ac:dyDescent="0.3">
      <c r="A8" s="3">
        <v>42.963000000000001</v>
      </c>
      <c r="B8" s="3">
        <v>112.51</v>
      </c>
      <c r="C8" s="3">
        <v>80.638999999999996</v>
      </c>
      <c r="D8" s="3">
        <v>101.47199999999999</v>
      </c>
      <c r="E8" s="3">
        <v>40.953000000000003</v>
      </c>
      <c r="F8" s="3">
        <v>24.266999999999999</v>
      </c>
      <c r="G8" s="3">
        <v>70.055999999999997</v>
      </c>
      <c r="H8" s="3">
        <v>0</v>
      </c>
      <c r="I8" s="3">
        <v>77.09</v>
      </c>
      <c r="J8" s="3">
        <v>53.01</v>
      </c>
      <c r="K8" s="3">
        <v>141.07900000000001</v>
      </c>
      <c r="L8" s="3">
        <v>105.092</v>
      </c>
      <c r="M8" s="3">
        <v>86.763000000000005</v>
      </c>
      <c r="N8" s="3">
        <v>22.687999999999999</v>
      </c>
      <c r="O8" s="3">
        <v>60.911000000000001</v>
      </c>
      <c r="P8" s="3">
        <v>67.561000000000007</v>
      </c>
      <c r="Q8" s="3">
        <v>35.250999999999998</v>
      </c>
      <c r="R8" s="3">
        <v>83.015000000000001</v>
      </c>
      <c r="S8" s="3">
        <v>80.233999999999995</v>
      </c>
      <c r="T8" s="3">
        <v>12.065</v>
      </c>
      <c r="U8" s="3">
        <v>38.64</v>
      </c>
      <c r="V8" s="3">
        <v>55.235999999999997</v>
      </c>
    </row>
    <row r="9" spans="1:22" x14ac:dyDescent="0.3">
      <c r="A9" s="3">
        <v>71.760999999999996</v>
      </c>
      <c r="B9" s="3">
        <v>141.30799999999999</v>
      </c>
      <c r="C9" s="3">
        <v>109.437</v>
      </c>
      <c r="D9" s="3">
        <v>130.27000000000001</v>
      </c>
      <c r="E9" s="3">
        <v>90.548000000000002</v>
      </c>
      <c r="F9" s="3">
        <v>73.863</v>
      </c>
      <c r="G9" s="3">
        <v>119.652</v>
      </c>
      <c r="H9" s="3">
        <v>75.481999999999999</v>
      </c>
      <c r="I9" s="3">
        <v>0</v>
      </c>
      <c r="J9" s="3">
        <v>102.605</v>
      </c>
      <c r="K9" s="3">
        <v>169.87700000000001</v>
      </c>
      <c r="L9" s="3">
        <v>154.68799999999999</v>
      </c>
      <c r="M9" s="3">
        <v>136.35900000000001</v>
      </c>
      <c r="N9" s="3">
        <v>54.61</v>
      </c>
      <c r="O9" s="3">
        <v>16.814</v>
      </c>
      <c r="P9" s="3">
        <v>96.358999999999995</v>
      </c>
      <c r="Q9" s="3">
        <v>64.049000000000007</v>
      </c>
      <c r="R9" s="3">
        <v>111.813</v>
      </c>
      <c r="S9" s="3">
        <v>129.83000000000001</v>
      </c>
      <c r="T9" s="3">
        <v>62.003</v>
      </c>
      <c r="U9" s="3">
        <v>81.616</v>
      </c>
      <c r="V9" s="3">
        <v>104.83199999999999</v>
      </c>
    </row>
    <row r="10" spans="1:22" x14ac:dyDescent="0.3">
      <c r="A10" s="3">
        <v>70.031999999999996</v>
      </c>
      <c r="B10" s="3">
        <v>139.57900000000001</v>
      </c>
      <c r="C10" s="3">
        <v>107.708</v>
      </c>
      <c r="D10" s="3">
        <v>128.541</v>
      </c>
      <c r="E10" s="3">
        <v>42.887</v>
      </c>
      <c r="F10" s="3">
        <v>29.855</v>
      </c>
      <c r="G10" s="3">
        <v>45.869</v>
      </c>
      <c r="H10" s="3">
        <v>53.997</v>
      </c>
      <c r="I10" s="3">
        <v>104.15900000000001</v>
      </c>
      <c r="J10" s="3">
        <v>0</v>
      </c>
      <c r="K10" s="3">
        <v>168.148</v>
      </c>
      <c r="L10" s="3">
        <v>80.905000000000001</v>
      </c>
      <c r="M10" s="3">
        <v>62.576000000000001</v>
      </c>
      <c r="N10" s="3">
        <v>49.756999999999998</v>
      </c>
      <c r="O10" s="3">
        <v>87.98</v>
      </c>
      <c r="P10" s="3">
        <v>94.63</v>
      </c>
      <c r="Q10" s="3">
        <v>62.32</v>
      </c>
      <c r="R10" s="3">
        <v>110.084</v>
      </c>
      <c r="S10" s="3">
        <v>56.046999999999997</v>
      </c>
      <c r="T10" s="3">
        <v>42.758000000000003</v>
      </c>
      <c r="U10" s="3">
        <v>55.015999999999998</v>
      </c>
      <c r="V10" s="3">
        <v>31.048999999999999</v>
      </c>
    </row>
    <row r="11" spans="1:22" x14ac:dyDescent="0.3">
      <c r="A11" s="3">
        <v>101.26900000000001</v>
      </c>
      <c r="B11" s="3">
        <v>31.044</v>
      </c>
      <c r="C11" s="3">
        <v>52.575000000000003</v>
      </c>
      <c r="D11" s="3">
        <v>111.601</v>
      </c>
      <c r="E11" s="3">
        <v>75.988</v>
      </c>
      <c r="F11" s="3">
        <v>142.631</v>
      </c>
      <c r="G11" s="3">
        <v>94.635000000000005</v>
      </c>
      <c r="H11" s="3">
        <v>144.25</v>
      </c>
      <c r="I11" s="3">
        <v>172.80699999999999</v>
      </c>
      <c r="J11" s="3">
        <v>171.37299999999999</v>
      </c>
      <c r="K11" s="3">
        <v>0</v>
      </c>
      <c r="L11" s="3">
        <v>59.777000000000001</v>
      </c>
      <c r="M11" s="3">
        <v>71.415999999999997</v>
      </c>
      <c r="N11" s="3">
        <v>123.358</v>
      </c>
      <c r="O11" s="3">
        <v>156.62799999999999</v>
      </c>
      <c r="P11" s="3">
        <v>76.070999999999998</v>
      </c>
      <c r="Q11" s="3">
        <v>107.84399999999999</v>
      </c>
      <c r="R11" s="3">
        <v>126.876</v>
      </c>
      <c r="S11" s="3">
        <v>84.637</v>
      </c>
      <c r="T11" s="3">
        <v>130.77099999999999</v>
      </c>
      <c r="U11" s="3">
        <v>123.32599999999999</v>
      </c>
      <c r="V11" s="3">
        <v>110.069</v>
      </c>
    </row>
    <row r="12" spans="1:22" x14ac:dyDescent="0.3">
      <c r="A12" s="3">
        <v>65.875</v>
      </c>
      <c r="B12" s="3">
        <v>87.272000000000006</v>
      </c>
      <c r="C12" s="3">
        <v>26.599</v>
      </c>
      <c r="D12" s="3">
        <v>76.209000000000003</v>
      </c>
      <c r="E12" s="3">
        <v>47.328000000000003</v>
      </c>
      <c r="F12" s="3">
        <v>78.674000000000007</v>
      </c>
      <c r="G12" s="3">
        <v>34.857999999999997</v>
      </c>
      <c r="H12" s="3">
        <v>102.816</v>
      </c>
      <c r="I12" s="3">
        <v>152.97800000000001</v>
      </c>
      <c r="J12" s="3">
        <v>77.941999999999993</v>
      </c>
      <c r="K12" s="3">
        <v>59.811</v>
      </c>
      <c r="L12" s="3">
        <v>0</v>
      </c>
      <c r="M12" s="3">
        <v>33.386000000000003</v>
      </c>
      <c r="N12" s="3">
        <v>98.575000000000003</v>
      </c>
      <c r="O12" s="3">
        <v>136.79900000000001</v>
      </c>
      <c r="P12" s="3">
        <v>41.972999999999999</v>
      </c>
      <c r="Q12" s="3">
        <v>72.45</v>
      </c>
      <c r="R12" s="3">
        <v>91.481999999999999</v>
      </c>
      <c r="S12" s="3">
        <v>24.86</v>
      </c>
      <c r="T12" s="3">
        <v>91.576999999999998</v>
      </c>
      <c r="U12" s="3">
        <v>49.392000000000003</v>
      </c>
      <c r="V12" s="3">
        <v>50.292000000000002</v>
      </c>
    </row>
    <row r="13" spans="1:22" x14ac:dyDescent="0.3">
      <c r="A13" s="3">
        <v>100.696</v>
      </c>
      <c r="B13" s="3">
        <v>120.327</v>
      </c>
      <c r="C13" s="3">
        <v>59.654000000000003</v>
      </c>
      <c r="D13" s="3">
        <v>109.264</v>
      </c>
      <c r="E13" s="3">
        <v>73.551000000000002</v>
      </c>
      <c r="F13" s="3">
        <v>60.518999999999998</v>
      </c>
      <c r="G13" s="3">
        <v>16.702999999999999</v>
      </c>
      <c r="H13" s="3">
        <v>84.661000000000001</v>
      </c>
      <c r="I13" s="3">
        <v>134.82300000000001</v>
      </c>
      <c r="J13" s="3">
        <v>59.786999999999999</v>
      </c>
      <c r="K13" s="3">
        <v>70.635000000000005</v>
      </c>
      <c r="L13" s="3">
        <v>33.055</v>
      </c>
      <c r="M13" s="3">
        <v>0</v>
      </c>
      <c r="N13" s="3">
        <v>80.42</v>
      </c>
      <c r="O13" s="3">
        <v>118.64400000000001</v>
      </c>
      <c r="P13" s="3">
        <v>75.028000000000006</v>
      </c>
      <c r="Q13" s="3">
        <v>92.983999999999995</v>
      </c>
      <c r="R13" s="3">
        <v>140.74799999999999</v>
      </c>
      <c r="S13" s="3">
        <v>8.1969999999999992</v>
      </c>
      <c r="T13" s="3">
        <v>73.421999999999997</v>
      </c>
      <c r="U13" s="3">
        <v>85.68</v>
      </c>
      <c r="V13" s="3">
        <v>32.137</v>
      </c>
    </row>
    <row r="14" spans="1:22" x14ac:dyDescent="0.3">
      <c r="A14" s="3">
        <v>22.157</v>
      </c>
      <c r="B14" s="3">
        <v>91.703999999999994</v>
      </c>
      <c r="C14" s="3">
        <v>59.832999999999998</v>
      </c>
      <c r="D14" s="5">
        <v>80.665999999999997</v>
      </c>
      <c r="E14" s="3">
        <v>38.798000000000002</v>
      </c>
      <c r="F14" s="3">
        <v>22.113</v>
      </c>
      <c r="G14" s="3">
        <v>67.900999999999996</v>
      </c>
      <c r="H14" s="3">
        <v>23.731999999999999</v>
      </c>
      <c r="I14" s="3">
        <v>56.290999999999997</v>
      </c>
      <c r="J14" s="3">
        <v>50.854999999999997</v>
      </c>
      <c r="K14" s="3">
        <v>120.273</v>
      </c>
      <c r="L14" s="3">
        <v>102.937</v>
      </c>
      <c r="M14" s="3">
        <v>84.608000000000004</v>
      </c>
      <c r="N14" s="3">
        <v>0</v>
      </c>
      <c r="O14" s="3">
        <v>40.112000000000002</v>
      </c>
      <c r="P14" s="3">
        <v>46.755000000000003</v>
      </c>
      <c r="Q14" s="3">
        <v>14.445</v>
      </c>
      <c r="R14" s="3">
        <v>62.209000000000003</v>
      </c>
      <c r="S14" s="3">
        <v>78.078999999999994</v>
      </c>
      <c r="T14" s="3">
        <v>10.252000000000001</v>
      </c>
      <c r="U14" s="3">
        <v>24.43</v>
      </c>
      <c r="V14" s="3">
        <v>53.081000000000003</v>
      </c>
    </row>
    <row r="15" spans="1:22" x14ac:dyDescent="0.3">
      <c r="A15" s="3">
        <v>57.258000000000003</v>
      </c>
      <c r="B15" s="3">
        <v>126.80500000000001</v>
      </c>
      <c r="C15" s="3">
        <v>94.933999999999997</v>
      </c>
      <c r="D15" s="3">
        <v>115.767</v>
      </c>
      <c r="E15" s="3">
        <v>76.045000000000002</v>
      </c>
      <c r="F15" s="3">
        <v>59.36</v>
      </c>
      <c r="G15" s="3">
        <v>105.149</v>
      </c>
      <c r="H15" s="3">
        <v>60.978999999999999</v>
      </c>
      <c r="I15" s="3">
        <v>16.806999999999999</v>
      </c>
      <c r="J15" s="3">
        <v>88.102000000000004</v>
      </c>
      <c r="K15" s="3">
        <v>155.374</v>
      </c>
      <c r="L15" s="3">
        <v>140.185</v>
      </c>
      <c r="M15" s="3">
        <v>121.85599999999999</v>
      </c>
      <c r="N15" s="3">
        <v>40.106999999999999</v>
      </c>
      <c r="O15" s="3">
        <v>0</v>
      </c>
      <c r="P15" s="3">
        <v>81.855999999999995</v>
      </c>
      <c r="Q15" s="3">
        <v>49.545999999999999</v>
      </c>
      <c r="R15" s="3">
        <v>97.31</v>
      </c>
      <c r="S15" s="3">
        <v>115.327</v>
      </c>
      <c r="T15" s="3">
        <v>47.5</v>
      </c>
      <c r="U15" s="3">
        <v>67.113</v>
      </c>
      <c r="V15" s="3">
        <v>90.328999999999994</v>
      </c>
    </row>
    <row r="16" spans="1:22" x14ac:dyDescent="0.3">
      <c r="A16" s="3">
        <v>26.199000000000002</v>
      </c>
      <c r="B16" s="3">
        <v>45.94</v>
      </c>
      <c r="C16" s="3">
        <v>15.374000000000001</v>
      </c>
      <c r="D16" s="3">
        <v>36.531999999999996</v>
      </c>
      <c r="E16" s="3">
        <v>59.017000000000003</v>
      </c>
      <c r="F16" s="3">
        <v>67.561000000000007</v>
      </c>
      <c r="G16" s="3">
        <v>76.831000000000003</v>
      </c>
      <c r="H16" s="3">
        <v>69.180000000000007</v>
      </c>
      <c r="I16" s="3">
        <v>97.736999999999995</v>
      </c>
      <c r="J16" s="3">
        <v>96.302999999999997</v>
      </c>
      <c r="K16" s="3">
        <v>74.509</v>
      </c>
      <c r="L16" s="3">
        <v>41.972999999999999</v>
      </c>
      <c r="M16" s="3">
        <v>75.358999999999995</v>
      </c>
      <c r="N16" s="3">
        <v>48.287999999999997</v>
      </c>
      <c r="O16" s="3">
        <v>81.558000000000007</v>
      </c>
      <c r="P16" s="3">
        <v>0</v>
      </c>
      <c r="Q16" s="3">
        <v>32.774000000000001</v>
      </c>
      <c r="R16" s="3">
        <v>51.805999999999997</v>
      </c>
      <c r="S16" s="3">
        <v>66.832999999999998</v>
      </c>
      <c r="T16" s="3">
        <v>55.701000000000001</v>
      </c>
      <c r="U16" s="3">
        <v>48.256</v>
      </c>
      <c r="V16" s="3">
        <v>98.53</v>
      </c>
    </row>
    <row r="17" spans="1:22" x14ac:dyDescent="0.3">
      <c r="A17" s="3">
        <v>6.3029999999999999</v>
      </c>
      <c r="B17" s="3">
        <v>75.849999999999994</v>
      </c>
      <c r="C17" s="3">
        <v>43.978999999999999</v>
      </c>
      <c r="D17" s="3">
        <v>64.811999999999998</v>
      </c>
      <c r="E17" s="3">
        <v>29.503</v>
      </c>
      <c r="F17" s="3">
        <v>35.432000000000002</v>
      </c>
      <c r="G17" s="3">
        <v>81.221000000000004</v>
      </c>
      <c r="H17" s="3">
        <v>37.051000000000002</v>
      </c>
      <c r="I17" s="3">
        <v>65.608000000000004</v>
      </c>
      <c r="J17" s="3">
        <v>64.174000000000007</v>
      </c>
      <c r="K17" s="3">
        <v>104.419</v>
      </c>
      <c r="L17" s="3">
        <v>70.578000000000003</v>
      </c>
      <c r="M17" s="3">
        <v>97.927999999999997</v>
      </c>
      <c r="N17" s="3">
        <v>16.158999999999999</v>
      </c>
      <c r="O17" s="3">
        <v>49.429000000000002</v>
      </c>
      <c r="P17" s="3">
        <v>30.901</v>
      </c>
      <c r="Q17" s="3">
        <v>0</v>
      </c>
      <c r="R17" s="3">
        <v>46.354999999999997</v>
      </c>
      <c r="S17" s="3">
        <v>91.399000000000001</v>
      </c>
      <c r="T17" s="3">
        <v>23.571999999999999</v>
      </c>
      <c r="U17" s="3">
        <v>18.742000000000001</v>
      </c>
      <c r="V17" s="3">
        <v>66.400999999999996</v>
      </c>
    </row>
    <row r="18" spans="1:22" x14ac:dyDescent="0.3">
      <c r="A18" s="3">
        <v>41.639000000000003</v>
      </c>
      <c r="B18" s="3">
        <v>96.748999999999995</v>
      </c>
      <c r="C18" s="3">
        <v>64.878</v>
      </c>
      <c r="D18" s="3">
        <v>67.307000000000002</v>
      </c>
      <c r="E18" s="3">
        <v>74.456999999999994</v>
      </c>
      <c r="F18" s="3">
        <v>83.001000000000005</v>
      </c>
      <c r="G18" s="3">
        <v>128.79</v>
      </c>
      <c r="H18" s="3">
        <v>84.62</v>
      </c>
      <c r="I18" s="3">
        <v>113.17700000000001</v>
      </c>
      <c r="J18" s="3">
        <v>111.74299999999999</v>
      </c>
      <c r="K18" s="3">
        <v>125.318</v>
      </c>
      <c r="L18" s="3">
        <v>91.477000000000004</v>
      </c>
      <c r="M18" s="3">
        <v>145.49700000000001</v>
      </c>
      <c r="N18" s="3">
        <v>63.728000000000002</v>
      </c>
      <c r="O18" s="3">
        <v>96.998000000000005</v>
      </c>
      <c r="P18" s="3">
        <v>51.8</v>
      </c>
      <c r="Q18" s="3">
        <v>48.213999999999999</v>
      </c>
      <c r="R18" s="3">
        <v>0</v>
      </c>
      <c r="S18" s="3">
        <v>138.96799999999999</v>
      </c>
      <c r="T18" s="3">
        <v>71.141000000000005</v>
      </c>
      <c r="U18" s="3">
        <v>63.695999999999998</v>
      </c>
      <c r="V18" s="3">
        <v>113.97</v>
      </c>
    </row>
    <row r="19" spans="1:22" x14ac:dyDescent="0.3">
      <c r="A19" s="3">
        <v>93.991</v>
      </c>
      <c r="B19" s="3">
        <v>112.13</v>
      </c>
      <c r="C19" s="3">
        <v>51.457000000000001</v>
      </c>
      <c r="D19" s="3">
        <v>101.06699999999999</v>
      </c>
      <c r="E19" s="3">
        <v>66.846000000000004</v>
      </c>
      <c r="F19" s="3">
        <v>53.814</v>
      </c>
      <c r="G19" s="3">
        <v>9.9979999999999993</v>
      </c>
      <c r="H19" s="3">
        <v>77.956000000000003</v>
      </c>
      <c r="I19" s="3">
        <v>128.11799999999999</v>
      </c>
      <c r="J19" s="3">
        <v>53.082000000000001</v>
      </c>
      <c r="K19" s="3">
        <v>84.668999999999997</v>
      </c>
      <c r="L19" s="3">
        <v>24.858000000000001</v>
      </c>
      <c r="M19" s="3">
        <v>8.5259999999999998</v>
      </c>
      <c r="N19" s="3">
        <v>73.715000000000003</v>
      </c>
      <c r="O19" s="3">
        <v>111.93899999999999</v>
      </c>
      <c r="P19" s="3">
        <v>66.831000000000003</v>
      </c>
      <c r="Q19" s="3">
        <v>86.278999999999996</v>
      </c>
      <c r="R19" s="3">
        <v>134.04300000000001</v>
      </c>
      <c r="S19" s="3">
        <v>0</v>
      </c>
      <c r="T19" s="3">
        <v>66.716999999999999</v>
      </c>
      <c r="U19" s="3">
        <v>78.974999999999994</v>
      </c>
      <c r="V19" s="3">
        <v>25.431999999999999</v>
      </c>
    </row>
    <row r="20" spans="1:22" x14ac:dyDescent="0.3">
      <c r="A20" s="3">
        <v>29.611999999999998</v>
      </c>
      <c r="B20" s="3">
        <v>99.159000000000006</v>
      </c>
      <c r="C20" s="3">
        <v>67.287999999999997</v>
      </c>
      <c r="D20" s="3">
        <v>88.120999999999995</v>
      </c>
      <c r="E20" s="3">
        <v>29.875</v>
      </c>
      <c r="F20" s="3">
        <v>13.189</v>
      </c>
      <c r="G20" s="3">
        <v>58.978000000000002</v>
      </c>
      <c r="H20" s="3">
        <v>14.808999999999999</v>
      </c>
      <c r="I20" s="3">
        <v>63.738999999999997</v>
      </c>
      <c r="J20" s="3">
        <v>41.932000000000002</v>
      </c>
      <c r="K20" s="3">
        <v>127.72799999999999</v>
      </c>
      <c r="L20" s="3">
        <v>94.013999999999996</v>
      </c>
      <c r="M20" s="3">
        <v>75.685000000000002</v>
      </c>
      <c r="N20" s="3">
        <v>9.3369999999999997</v>
      </c>
      <c r="O20" s="3">
        <v>47.56</v>
      </c>
      <c r="P20" s="3">
        <v>54.21</v>
      </c>
      <c r="Q20" s="3">
        <v>21.9</v>
      </c>
      <c r="R20" s="3">
        <v>69.664000000000001</v>
      </c>
      <c r="S20" s="3">
        <v>69.156000000000006</v>
      </c>
      <c r="T20" s="3">
        <v>0</v>
      </c>
      <c r="U20" s="3">
        <v>25.289000000000001</v>
      </c>
      <c r="V20" s="3">
        <v>44.158000000000001</v>
      </c>
    </row>
    <row r="21" spans="1:22" x14ac:dyDescent="0.3">
      <c r="A21" s="3">
        <v>23.597999999999999</v>
      </c>
      <c r="B21" s="3">
        <v>93.144999999999996</v>
      </c>
      <c r="C21" s="3">
        <v>28.257999999999999</v>
      </c>
      <c r="D21" s="3">
        <v>82.106999999999999</v>
      </c>
      <c r="E21" s="3">
        <v>9.5210000000000008</v>
      </c>
      <c r="F21" s="3">
        <v>28.513000000000002</v>
      </c>
      <c r="G21" s="3">
        <v>83.116</v>
      </c>
      <c r="H21" s="3">
        <v>38.947000000000003</v>
      </c>
      <c r="I21" s="3">
        <v>80.462000000000003</v>
      </c>
      <c r="J21" s="3">
        <v>66.069000000000003</v>
      </c>
      <c r="K21" s="3">
        <v>121.714</v>
      </c>
      <c r="L21" s="3">
        <v>49.390999999999998</v>
      </c>
      <c r="M21" s="3">
        <v>99.822999999999993</v>
      </c>
      <c r="N21" s="3">
        <v>24.158000000000001</v>
      </c>
      <c r="O21" s="3">
        <v>64.283000000000001</v>
      </c>
      <c r="P21" s="3">
        <v>48.195999999999998</v>
      </c>
      <c r="Q21" s="3">
        <v>18.579999999999998</v>
      </c>
      <c r="R21" s="3">
        <v>63.65</v>
      </c>
      <c r="S21" s="3">
        <v>93.293999999999997</v>
      </c>
      <c r="T21" s="3">
        <v>25.466999999999999</v>
      </c>
      <c r="U21" s="3">
        <v>0</v>
      </c>
      <c r="V21" s="3">
        <v>68.296000000000006</v>
      </c>
    </row>
    <row r="22" spans="1:22" x14ac:dyDescent="0.3">
      <c r="A22" s="3">
        <v>73.087000000000003</v>
      </c>
      <c r="B22" s="3">
        <v>142.63399999999999</v>
      </c>
      <c r="C22" s="3">
        <v>76.454999999999998</v>
      </c>
      <c r="D22" s="3">
        <v>131.596</v>
      </c>
      <c r="E22" s="3">
        <v>45.942</v>
      </c>
      <c r="F22" s="3">
        <v>32.909999999999997</v>
      </c>
      <c r="G22" s="3">
        <v>14.82</v>
      </c>
      <c r="H22" s="3">
        <v>57.051000000000002</v>
      </c>
      <c r="I22" s="3">
        <v>107.21299999999999</v>
      </c>
      <c r="J22" s="3">
        <v>32.177999999999997</v>
      </c>
      <c r="K22" s="3">
        <v>109.667</v>
      </c>
      <c r="L22" s="3">
        <v>49.856000000000002</v>
      </c>
      <c r="M22" s="3">
        <v>31.527000000000001</v>
      </c>
      <c r="N22" s="3">
        <v>52.811</v>
      </c>
      <c r="O22" s="3">
        <v>91.034000000000006</v>
      </c>
      <c r="P22" s="3">
        <v>97.685000000000002</v>
      </c>
      <c r="Q22" s="3">
        <v>65.375</v>
      </c>
      <c r="R22" s="3">
        <v>113.139</v>
      </c>
      <c r="S22" s="3">
        <v>24.998000000000001</v>
      </c>
      <c r="T22" s="3">
        <v>45.811999999999998</v>
      </c>
      <c r="U22" s="3">
        <v>58.070999999999998</v>
      </c>
      <c r="V22" s="3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452"/>
  <sheetViews>
    <sheetView zoomScale="80" zoomScaleNormal="80" workbookViewId="0">
      <selection activeCell="N2" sqref="N2"/>
    </sheetView>
  </sheetViews>
  <sheetFormatPr defaultColWidth="9.109375" defaultRowHeight="13.2" x14ac:dyDescent="0.25"/>
  <cols>
    <col min="1" max="1" width="22.109375" style="15" bestFit="1" customWidth="1"/>
    <col min="2" max="2" width="17.5546875" style="15" bestFit="1" customWidth="1"/>
    <col min="3" max="3" width="17.5546875" style="15" customWidth="1"/>
    <col min="4" max="4" width="21" style="15" bestFit="1" customWidth="1"/>
    <col min="5" max="5" width="21.88671875" style="15" bestFit="1" customWidth="1"/>
    <col min="6" max="10" width="21.88671875" style="15" customWidth="1"/>
    <col min="11" max="11" width="21" style="15" bestFit="1" customWidth="1"/>
    <col min="12" max="12" width="21" style="15" customWidth="1"/>
    <col min="13" max="13" width="20.109375" style="15" bestFit="1" customWidth="1"/>
    <col min="14" max="15" width="28.109375" style="15" bestFit="1" customWidth="1"/>
    <col min="16" max="16" width="22.5546875" style="3" bestFit="1" customWidth="1"/>
    <col min="17" max="17" width="19.6640625" style="3" bestFit="1" customWidth="1"/>
    <col min="18" max="19" width="21.88671875" style="3" bestFit="1" customWidth="1"/>
    <col min="20" max="20" width="20.109375" style="3" bestFit="1" customWidth="1"/>
    <col min="21" max="22" width="21.88671875" style="3" bestFit="1" customWidth="1"/>
    <col min="23" max="23" width="20.109375" style="3" bestFit="1" customWidth="1"/>
    <col min="24" max="27" width="21.88671875" style="3" bestFit="1" customWidth="1"/>
    <col min="28" max="28" width="19.6640625" style="3" bestFit="1" customWidth="1"/>
    <col min="29" max="29" width="21" style="3" bestFit="1" customWidth="1"/>
    <col min="30" max="32" width="21.88671875" style="3" bestFit="1" customWidth="1"/>
    <col min="33" max="33" width="17.33203125" style="3" bestFit="1" customWidth="1"/>
    <col min="34" max="34" width="21.88671875" style="3" bestFit="1" customWidth="1"/>
    <col min="35" max="35" width="19.6640625" style="3" bestFit="1" customWidth="1"/>
    <col min="36" max="36" width="14.5546875" style="3" bestFit="1" customWidth="1"/>
    <col min="37" max="37" width="19.6640625" style="3" bestFit="1" customWidth="1"/>
    <col min="38" max="38" width="21.88671875" style="3" bestFit="1" customWidth="1"/>
    <col min="39" max="39" width="71.6640625" style="3" bestFit="1" customWidth="1"/>
    <col min="40" max="40" width="21.88671875" style="3" bestFit="1" customWidth="1"/>
    <col min="41" max="41" width="57.109375" style="3" bestFit="1" customWidth="1"/>
    <col min="42" max="42" width="66.5546875" style="3" bestFit="1" customWidth="1"/>
    <col min="43" max="43" width="62.88671875" style="3" bestFit="1" customWidth="1"/>
    <col min="44" max="45" width="74.44140625" style="3" bestFit="1" customWidth="1"/>
    <col min="46" max="46" width="66.44140625" style="3" bestFit="1" customWidth="1"/>
    <col min="47" max="47" width="66.5546875" style="3" bestFit="1" customWidth="1"/>
    <col min="48" max="48" width="76.88671875" style="3" bestFit="1" customWidth="1"/>
    <col min="49" max="49" width="74.44140625" style="3" bestFit="1" customWidth="1"/>
    <col min="50" max="50" width="64.88671875" style="3" bestFit="1" customWidth="1"/>
    <col min="51" max="52" width="73.44140625" style="3" bestFit="1" customWidth="1"/>
    <col min="53" max="53" width="63.5546875" style="3" bestFit="1" customWidth="1"/>
    <col min="54" max="54" width="62.88671875" style="3" bestFit="1" customWidth="1"/>
    <col min="55" max="55" width="74.44140625" style="3" bestFit="1" customWidth="1"/>
    <col min="56" max="56" width="61.6640625" style="3" bestFit="1" customWidth="1"/>
    <col min="57" max="57" width="15.44140625" style="3" bestFit="1" customWidth="1"/>
    <col min="58" max="58" width="9.44140625" style="3" bestFit="1" customWidth="1"/>
    <col min="59" max="59" width="15.44140625" style="3" bestFit="1" customWidth="1"/>
    <col min="60" max="60" width="60.88671875" style="3" bestFit="1" customWidth="1"/>
    <col min="61" max="61" width="8" style="3" bestFit="1" customWidth="1"/>
    <col min="62" max="62" width="63" style="3" bestFit="1" customWidth="1"/>
    <col min="63" max="16384" width="9.109375" style="3"/>
  </cols>
  <sheetData>
    <row r="1" spans="1:15" s="21" customFormat="1" ht="42.75" customHeight="1" x14ac:dyDescent="0.25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10157</v>
      </c>
      <c r="K1" s="20" t="s">
        <v>9886</v>
      </c>
      <c r="L1" s="20" t="s">
        <v>10158</v>
      </c>
      <c r="M1" s="20" t="s">
        <v>10726</v>
      </c>
      <c r="N1" s="20" t="s">
        <v>10159</v>
      </c>
      <c r="O1" s="20" t="s">
        <v>10160</v>
      </c>
    </row>
    <row r="2" spans="1:15" s="84" customFormat="1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s="15" customFormat="1" x14ac:dyDescent="0.25">
      <c r="F3" s="85"/>
      <c r="G3" s="85"/>
      <c r="H3" s="85"/>
      <c r="I3" s="85"/>
    </row>
    <row r="4" spans="1:15" s="84" customFormat="1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5" s="15" customFormat="1" x14ac:dyDescent="0.25">
      <c r="F5" s="85"/>
      <c r="G5" s="85"/>
      <c r="H5" s="85"/>
      <c r="I5" s="85"/>
    </row>
    <row r="6" spans="1:15" s="15" customFormat="1" x14ac:dyDescent="0.25">
      <c r="F6" s="85"/>
      <c r="G6" s="85"/>
      <c r="H6" s="85"/>
      <c r="I6" s="85"/>
    </row>
    <row r="7" spans="1:15" s="6" customFormat="1" x14ac:dyDescent="0.25">
      <c r="A7" s="15"/>
      <c r="B7" s="15"/>
      <c r="C7" s="15"/>
      <c r="D7" s="15"/>
      <c r="E7" s="15"/>
      <c r="F7" s="85"/>
      <c r="G7" s="85"/>
      <c r="H7" s="85"/>
      <c r="I7" s="85"/>
      <c r="J7" s="15"/>
      <c r="K7" s="15"/>
      <c r="L7" s="15"/>
      <c r="M7" s="15"/>
      <c r="N7" s="15"/>
      <c r="O7" s="15"/>
    </row>
    <row r="8" spans="1:15" x14ac:dyDescent="0.25">
      <c r="F8" s="85"/>
      <c r="G8" s="85"/>
      <c r="H8" s="85"/>
      <c r="I8" s="85"/>
    </row>
    <row r="9" spans="1:15" x14ac:dyDescent="0.25">
      <c r="F9" s="85"/>
      <c r="G9" s="85"/>
      <c r="H9" s="85"/>
      <c r="I9" s="85"/>
    </row>
    <row r="10" spans="1:15" x14ac:dyDescent="0.25">
      <c r="F10" s="85"/>
      <c r="G10" s="85"/>
      <c r="H10" s="85"/>
      <c r="I10" s="85"/>
    </row>
    <row r="11" spans="1:15" s="6" customFormat="1" x14ac:dyDescent="0.25">
      <c r="A11" s="15"/>
      <c r="B11" s="15"/>
      <c r="C11" s="15"/>
      <c r="D11" s="15"/>
      <c r="E11" s="15"/>
      <c r="F11" s="85"/>
      <c r="G11" s="85"/>
      <c r="H11" s="85"/>
      <c r="I11" s="85"/>
      <c r="J11" s="15"/>
      <c r="K11" s="15"/>
      <c r="L11" s="15"/>
      <c r="M11" s="15"/>
      <c r="N11" s="15"/>
      <c r="O11" s="15"/>
    </row>
    <row r="12" spans="1:15" s="6" customFormat="1" x14ac:dyDescent="0.25">
      <c r="A12" s="15"/>
      <c r="B12" s="15"/>
      <c r="C12" s="15"/>
      <c r="D12" s="15"/>
      <c r="E12" s="15"/>
      <c r="F12" s="85"/>
      <c r="G12" s="85"/>
      <c r="H12" s="85"/>
      <c r="I12" s="85"/>
      <c r="J12" s="15"/>
      <c r="K12" s="15"/>
      <c r="L12" s="15"/>
      <c r="M12" s="15"/>
      <c r="N12" s="15"/>
      <c r="O12" s="15"/>
    </row>
    <row r="13" spans="1:15" x14ac:dyDescent="0.25">
      <c r="F13" s="85"/>
      <c r="G13" s="85"/>
      <c r="H13" s="85"/>
      <c r="I13" s="85"/>
    </row>
    <row r="14" spans="1:15" x14ac:dyDescent="0.25">
      <c r="F14" s="85"/>
      <c r="G14" s="85"/>
      <c r="H14" s="85"/>
      <c r="I14" s="85"/>
    </row>
    <row r="15" spans="1:15" x14ac:dyDescent="0.25">
      <c r="F15" s="85"/>
      <c r="G15" s="85"/>
      <c r="H15" s="85"/>
      <c r="I15" s="85"/>
    </row>
    <row r="16" spans="1:15" s="6" customFormat="1" x14ac:dyDescent="0.25">
      <c r="A16" s="15"/>
      <c r="B16" s="15"/>
      <c r="C16" s="15"/>
      <c r="D16" s="15"/>
      <c r="E16" s="15"/>
      <c r="F16" s="85"/>
      <c r="G16" s="85"/>
      <c r="H16" s="85"/>
      <c r="I16" s="85"/>
      <c r="J16" s="15"/>
      <c r="K16" s="15"/>
      <c r="L16" s="15"/>
      <c r="M16" s="15"/>
      <c r="N16" s="15"/>
      <c r="O16" s="15"/>
    </row>
    <row r="17" spans="1:15" x14ac:dyDescent="0.25">
      <c r="F17" s="85"/>
      <c r="G17" s="85"/>
      <c r="H17" s="85"/>
      <c r="I17" s="85"/>
    </row>
    <row r="18" spans="1:15" x14ac:dyDescent="0.25">
      <c r="F18" s="85"/>
      <c r="G18" s="85"/>
      <c r="H18" s="85"/>
      <c r="I18" s="85"/>
    </row>
    <row r="19" spans="1:15" x14ac:dyDescent="0.25">
      <c r="F19" s="85"/>
      <c r="G19" s="85"/>
      <c r="H19" s="85"/>
      <c r="I19" s="85"/>
    </row>
    <row r="20" spans="1:15" s="6" customFormat="1" x14ac:dyDescent="0.25">
      <c r="A20" s="15"/>
      <c r="B20" s="15"/>
      <c r="C20" s="15"/>
      <c r="D20" s="15"/>
      <c r="E20" s="15"/>
      <c r="F20" s="85"/>
      <c r="G20" s="85"/>
      <c r="H20" s="85"/>
      <c r="I20" s="85"/>
      <c r="J20" s="15"/>
      <c r="K20" s="15"/>
      <c r="L20" s="15"/>
      <c r="M20" s="15"/>
      <c r="N20" s="15"/>
      <c r="O20" s="15"/>
    </row>
    <row r="21" spans="1:15" s="6" customFormat="1" x14ac:dyDescent="0.25">
      <c r="A21" s="15"/>
      <c r="B21" s="15"/>
      <c r="C21" s="15"/>
      <c r="D21" s="15"/>
      <c r="E21" s="15"/>
      <c r="F21" s="85"/>
      <c r="G21" s="85"/>
      <c r="H21" s="85"/>
      <c r="I21" s="85"/>
      <c r="J21" s="15"/>
      <c r="K21" s="15"/>
      <c r="L21" s="15"/>
      <c r="M21" s="15"/>
      <c r="N21" s="15"/>
      <c r="O21" s="15"/>
    </row>
    <row r="22" spans="1:15" x14ac:dyDescent="0.25">
      <c r="F22" s="85"/>
      <c r="G22" s="85"/>
      <c r="H22" s="85"/>
      <c r="I22" s="85"/>
    </row>
    <row r="23" spans="1:15" x14ac:dyDescent="0.25">
      <c r="F23" s="85"/>
      <c r="G23" s="85"/>
      <c r="H23" s="85"/>
      <c r="I23" s="85"/>
    </row>
    <row r="24" spans="1:15" x14ac:dyDescent="0.25">
      <c r="F24" s="85"/>
      <c r="G24" s="85"/>
      <c r="H24" s="85"/>
      <c r="I24" s="85"/>
    </row>
    <row r="25" spans="1:15" x14ac:dyDescent="0.25">
      <c r="F25" s="85"/>
      <c r="G25" s="85"/>
      <c r="H25" s="85"/>
      <c r="I25" s="85"/>
    </row>
    <row r="26" spans="1:15" s="6" customFormat="1" x14ac:dyDescent="0.25">
      <c r="A26" s="15"/>
      <c r="B26" s="15"/>
      <c r="C26" s="15"/>
      <c r="D26" s="15"/>
      <c r="E26" s="15"/>
      <c r="F26" s="85"/>
      <c r="G26" s="85"/>
      <c r="H26" s="85"/>
      <c r="I26" s="85"/>
      <c r="J26" s="15"/>
      <c r="K26" s="15"/>
      <c r="L26" s="15"/>
      <c r="M26" s="15"/>
      <c r="N26" s="15"/>
      <c r="O26" s="15"/>
    </row>
    <row r="27" spans="1:15" x14ac:dyDescent="0.25">
      <c r="F27" s="85"/>
      <c r="G27" s="85"/>
      <c r="H27" s="85"/>
      <c r="I27" s="85"/>
    </row>
    <row r="28" spans="1:15" x14ac:dyDescent="0.25">
      <c r="F28" s="85"/>
      <c r="G28" s="85"/>
      <c r="H28" s="85"/>
      <c r="I28" s="85"/>
    </row>
    <row r="29" spans="1:15" s="6" customFormat="1" x14ac:dyDescent="0.25">
      <c r="A29" s="15"/>
      <c r="B29" s="15"/>
      <c r="C29" s="15"/>
      <c r="D29" s="15"/>
      <c r="E29" s="15"/>
      <c r="F29" s="85"/>
      <c r="G29" s="85"/>
      <c r="H29" s="85"/>
      <c r="I29" s="85"/>
      <c r="J29" s="15"/>
      <c r="K29" s="15"/>
      <c r="L29" s="15"/>
      <c r="M29" s="15"/>
      <c r="N29" s="15"/>
      <c r="O29" s="15"/>
    </row>
    <row r="30" spans="1:15" x14ac:dyDescent="0.25">
      <c r="F30" s="85"/>
      <c r="G30" s="85"/>
      <c r="H30" s="85"/>
      <c r="I30" s="85"/>
    </row>
    <row r="31" spans="1:15" s="6" customFormat="1" x14ac:dyDescent="0.25">
      <c r="A31" s="15"/>
      <c r="B31" s="15"/>
      <c r="C31" s="15"/>
      <c r="D31" s="15"/>
      <c r="E31" s="15"/>
      <c r="F31" s="85"/>
      <c r="G31" s="85"/>
      <c r="H31" s="85"/>
      <c r="I31" s="85"/>
      <c r="J31" s="15"/>
      <c r="K31" s="15"/>
      <c r="L31" s="15"/>
      <c r="M31" s="15"/>
      <c r="N31" s="15"/>
      <c r="O31" s="15"/>
    </row>
    <row r="32" spans="1:15" x14ac:dyDescent="0.25">
      <c r="F32" s="85"/>
      <c r="G32" s="85"/>
      <c r="H32" s="85"/>
      <c r="I32" s="85"/>
    </row>
    <row r="33" spans="1:15" x14ac:dyDescent="0.25">
      <c r="F33" s="85"/>
      <c r="G33" s="85"/>
      <c r="H33" s="85"/>
      <c r="I33" s="85"/>
    </row>
    <row r="34" spans="1:15" x14ac:dyDescent="0.25">
      <c r="F34" s="85"/>
      <c r="G34" s="85"/>
      <c r="H34" s="85"/>
      <c r="I34" s="85"/>
    </row>
    <row r="35" spans="1:15" x14ac:dyDescent="0.25">
      <c r="F35" s="85"/>
      <c r="G35" s="85"/>
      <c r="H35" s="85"/>
      <c r="I35" s="85"/>
    </row>
    <row r="36" spans="1:15" s="6" customFormat="1" x14ac:dyDescent="0.25">
      <c r="A36" s="15"/>
      <c r="B36" s="15"/>
      <c r="C36" s="15"/>
      <c r="D36" s="15"/>
      <c r="E36" s="15"/>
      <c r="F36" s="85"/>
      <c r="G36" s="85"/>
      <c r="H36" s="85"/>
      <c r="I36" s="85"/>
      <c r="J36" s="15"/>
      <c r="K36" s="15"/>
      <c r="L36" s="15"/>
      <c r="M36" s="15"/>
      <c r="N36" s="15"/>
      <c r="O36" s="15"/>
    </row>
    <row r="37" spans="1:15" x14ac:dyDescent="0.25">
      <c r="F37" s="85"/>
      <c r="G37" s="85"/>
      <c r="H37" s="85"/>
      <c r="I37" s="85"/>
    </row>
    <row r="38" spans="1:15" s="6" customFormat="1" x14ac:dyDescent="0.25">
      <c r="A38" s="15"/>
      <c r="B38" s="15"/>
      <c r="C38" s="15"/>
      <c r="D38" s="15"/>
      <c r="E38" s="15"/>
      <c r="F38" s="85"/>
      <c r="G38" s="85"/>
      <c r="H38" s="85"/>
      <c r="I38" s="85"/>
      <c r="J38" s="15"/>
      <c r="K38" s="15"/>
      <c r="L38" s="15"/>
      <c r="M38" s="15"/>
      <c r="N38" s="15"/>
      <c r="O38" s="15"/>
    </row>
    <row r="39" spans="1:15" x14ac:dyDescent="0.25">
      <c r="F39" s="85"/>
      <c r="G39" s="85"/>
      <c r="H39" s="85"/>
      <c r="I39" s="85"/>
    </row>
    <row r="40" spans="1:15" x14ac:dyDescent="0.25">
      <c r="F40" s="85"/>
      <c r="G40" s="85"/>
      <c r="H40" s="85"/>
      <c r="I40" s="85"/>
    </row>
    <row r="41" spans="1:15" x14ac:dyDescent="0.25">
      <c r="F41" s="85"/>
      <c r="G41" s="85"/>
      <c r="H41" s="85"/>
      <c r="I41" s="85"/>
    </row>
    <row r="42" spans="1:15" x14ac:dyDescent="0.25">
      <c r="F42" s="85"/>
      <c r="G42" s="85"/>
      <c r="H42" s="85"/>
      <c r="I42" s="85"/>
    </row>
    <row r="43" spans="1:15" x14ac:dyDescent="0.25">
      <c r="F43" s="85"/>
      <c r="G43" s="85"/>
      <c r="H43" s="85"/>
      <c r="I43" s="85"/>
    </row>
    <row r="44" spans="1:15" x14ac:dyDescent="0.25">
      <c r="F44" s="85"/>
      <c r="G44" s="85"/>
      <c r="H44" s="85"/>
      <c r="I44" s="85"/>
    </row>
    <row r="45" spans="1:15" x14ac:dyDescent="0.25">
      <c r="F45" s="85"/>
      <c r="G45" s="85"/>
      <c r="H45" s="85"/>
      <c r="I45" s="85"/>
    </row>
    <row r="46" spans="1:15" x14ac:dyDescent="0.25">
      <c r="F46" s="85"/>
      <c r="G46" s="85"/>
      <c r="H46" s="85"/>
      <c r="I46" s="85"/>
    </row>
    <row r="47" spans="1:15" s="6" customFormat="1" x14ac:dyDescent="0.25">
      <c r="A47" s="15"/>
      <c r="B47" s="15"/>
      <c r="C47" s="15"/>
      <c r="D47" s="15"/>
      <c r="E47" s="15"/>
      <c r="F47" s="85"/>
      <c r="G47" s="85"/>
      <c r="H47" s="85"/>
      <c r="I47" s="85"/>
      <c r="J47" s="15"/>
      <c r="K47" s="15"/>
      <c r="L47" s="15"/>
      <c r="M47" s="15"/>
      <c r="N47" s="15"/>
      <c r="O47" s="15"/>
    </row>
    <row r="48" spans="1:15" x14ac:dyDescent="0.25">
      <c r="F48" s="85"/>
      <c r="G48" s="85"/>
      <c r="H48" s="85"/>
      <c r="I48" s="85"/>
    </row>
    <row r="49" spans="1:15" x14ac:dyDescent="0.25">
      <c r="F49" s="85"/>
      <c r="G49" s="85"/>
      <c r="H49" s="85"/>
      <c r="I49" s="85"/>
    </row>
    <row r="50" spans="1:15" x14ac:dyDescent="0.25">
      <c r="F50" s="85"/>
      <c r="G50" s="85"/>
      <c r="H50" s="85"/>
      <c r="I50" s="85"/>
    </row>
    <row r="51" spans="1:15" x14ac:dyDescent="0.25">
      <c r="F51" s="85"/>
      <c r="G51" s="85"/>
      <c r="H51" s="85"/>
      <c r="I51" s="85"/>
    </row>
    <row r="52" spans="1:15" x14ac:dyDescent="0.25">
      <c r="F52" s="85"/>
      <c r="G52" s="85"/>
      <c r="H52" s="85"/>
      <c r="I52" s="85"/>
    </row>
    <row r="53" spans="1:15" x14ac:dyDescent="0.25">
      <c r="F53" s="85"/>
      <c r="G53" s="85"/>
      <c r="H53" s="85"/>
      <c r="I53" s="85"/>
    </row>
    <row r="54" spans="1:15" x14ac:dyDescent="0.25">
      <c r="F54" s="85"/>
      <c r="G54" s="85"/>
      <c r="H54" s="85"/>
      <c r="I54" s="85"/>
    </row>
    <row r="55" spans="1:15" x14ac:dyDescent="0.25">
      <c r="F55" s="85"/>
      <c r="G55" s="85"/>
      <c r="H55" s="85"/>
      <c r="I55" s="85"/>
    </row>
    <row r="56" spans="1:15" s="6" customFormat="1" x14ac:dyDescent="0.25">
      <c r="A56" s="84"/>
      <c r="B56" s="84"/>
      <c r="C56" s="84"/>
      <c r="D56" s="84"/>
      <c r="E56" s="84"/>
      <c r="F56" s="86"/>
      <c r="G56" s="86"/>
      <c r="H56" s="86"/>
      <c r="I56" s="86"/>
      <c r="J56" s="84"/>
      <c r="K56" s="84"/>
      <c r="L56" s="84"/>
      <c r="M56" s="84"/>
      <c r="N56" s="84"/>
      <c r="O56" s="84"/>
    </row>
    <row r="57" spans="1:15" x14ac:dyDescent="0.25">
      <c r="F57" s="85"/>
      <c r="G57" s="85"/>
      <c r="H57" s="85"/>
      <c r="I57" s="85"/>
    </row>
    <row r="58" spans="1:15" x14ac:dyDescent="0.25">
      <c r="F58" s="85"/>
      <c r="G58" s="85"/>
      <c r="H58" s="85"/>
      <c r="I58" s="85"/>
    </row>
    <row r="59" spans="1:15" x14ac:dyDescent="0.25">
      <c r="F59" s="85"/>
      <c r="G59" s="85"/>
      <c r="H59" s="85"/>
      <c r="I59" s="85"/>
    </row>
    <row r="60" spans="1:15" x14ac:dyDescent="0.25">
      <c r="F60" s="85"/>
      <c r="G60" s="85"/>
      <c r="H60" s="85"/>
      <c r="I60" s="85"/>
    </row>
    <row r="61" spans="1:15" x14ac:dyDescent="0.25">
      <c r="F61" s="85"/>
      <c r="G61" s="85"/>
      <c r="H61" s="85"/>
      <c r="I61" s="85"/>
    </row>
    <row r="62" spans="1:15" x14ac:dyDescent="0.25">
      <c r="F62" s="85"/>
      <c r="G62" s="85"/>
      <c r="H62" s="85"/>
      <c r="I62" s="85"/>
    </row>
    <row r="63" spans="1:15" x14ac:dyDescent="0.25">
      <c r="F63" s="85"/>
      <c r="G63" s="85"/>
      <c r="H63" s="85"/>
      <c r="I63" s="85"/>
    </row>
    <row r="64" spans="1:15" x14ac:dyDescent="0.25">
      <c r="F64" s="85"/>
      <c r="G64" s="85"/>
      <c r="H64" s="85"/>
      <c r="I64" s="85"/>
    </row>
    <row r="65" spans="1:15" x14ac:dyDescent="0.25">
      <c r="F65" s="85"/>
      <c r="G65" s="85"/>
      <c r="H65" s="85"/>
      <c r="I65" s="85"/>
    </row>
    <row r="66" spans="1:15" x14ac:dyDescent="0.25">
      <c r="F66" s="85"/>
      <c r="G66" s="85"/>
      <c r="H66" s="85"/>
      <c r="I66" s="85"/>
    </row>
    <row r="67" spans="1:15" x14ac:dyDescent="0.25">
      <c r="F67" s="85"/>
      <c r="G67" s="85"/>
      <c r="H67" s="85"/>
      <c r="I67" s="85"/>
    </row>
    <row r="68" spans="1:15" x14ac:dyDescent="0.25">
      <c r="F68" s="85"/>
      <c r="G68" s="85"/>
      <c r="H68" s="85"/>
      <c r="I68" s="85"/>
    </row>
    <row r="69" spans="1:15" x14ac:dyDescent="0.25">
      <c r="F69" s="85"/>
      <c r="G69" s="85"/>
      <c r="H69" s="85"/>
      <c r="I69" s="85"/>
    </row>
    <row r="70" spans="1:15" x14ac:dyDescent="0.25">
      <c r="F70" s="85"/>
      <c r="G70" s="85"/>
      <c r="H70" s="85"/>
      <c r="I70" s="85"/>
    </row>
    <row r="71" spans="1:15" x14ac:dyDescent="0.25">
      <c r="F71" s="85"/>
      <c r="G71" s="85"/>
      <c r="H71" s="85"/>
      <c r="I71" s="85"/>
    </row>
    <row r="72" spans="1:15" x14ac:dyDescent="0.25">
      <c r="F72" s="85"/>
      <c r="G72" s="85"/>
      <c r="H72" s="85"/>
      <c r="I72" s="85"/>
    </row>
    <row r="73" spans="1:15" s="6" customFormat="1" x14ac:dyDescent="0.25">
      <c r="A73" s="84"/>
      <c r="B73" s="84"/>
      <c r="C73" s="84"/>
      <c r="D73" s="84"/>
      <c r="E73" s="84"/>
      <c r="F73" s="86"/>
      <c r="G73" s="86"/>
      <c r="H73" s="86"/>
      <c r="I73" s="86"/>
      <c r="J73" s="84"/>
      <c r="K73" s="84"/>
      <c r="L73" s="84"/>
      <c r="M73" s="84"/>
      <c r="N73" s="84"/>
      <c r="O73" s="84"/>
    </row>
    <row r="74" spans="1:15" x14ac:dyDescent="0.25">
      <c r="F74" s="85"/>
      <c r="G74" s="85"/>
      <c r="H74" s="85"/>
      <c r="I74" s="85"/>
    </row>
    <row r="75" spans="1:15" x14ac:dyDescent="0.25">
      <c r="F75" s="85"/>
      <c r="G75" s="85"/>
      <c r="H75" s="85"/>
      <c r="I75" s="85"/>
    </row>
    <row r="76" spans="1:15" x14ac:dyDescent="0.25">
      <c r="F76" s="85"/>
      <c r="G76" s="85"/>
      <c r="H76" s="85"/>
      <c r="I76" s="85"/>
    </row>
    <row r="77" spans="1:15" x14ac:dyDescent="0.25">
      <c r="F77" s="85"/>
      <c r="G77" s="85"/>
      <c r="H77" s="85"/>
      <c r="I77" s="85"/>
    </row>
    <row r="78" spans="1:15" x14ac:dyDescent="0.25">
      <c r="F78" s="85"/>
      <c r="G78" s="85"/>
      <c r="H78" s="85"/>
      <c r="I78" s="85"/>
    </row>
    <row r="79" spans="1:15" x14ac:dyDescent="0.25">
      <c r="F79" s="85"/>
      <c r="G79" s="85"/>
      <c r="H79" s="85"/>
      <c r="I79" s="85"/>
    </row>
    <row r="80" spans="1:15" x14ac:dyDescent="0.25">
      <c r="F80" s="85"/>
      <c r="G80" s="85"/>
      <c r="H80" s="85"/>
      <c r="I80" s="85"/>
    </row>
    <row r="81" spans="1:15" x14ac:dyDescent="0.25">
      <c r="F81" s="85"/>
      <c r="G81" s="85"/>
      <c r="H81" s="85"/>
      <c r="I81" s="85"/>
    </row>
    <row r="82" spans="1:15" x14ac:dyDescent="0.25">
      <c r="F82" s="85"/>
      <c r="G82" s="85"/>
      <c r="H82" s="85"/>
      <c r="I82" s="85"/>
    </row>
    <row r="83" spans="1:15" x14ac:dyDescent="0.25">
      <c r="F83" s="85"/>
      <c r="G83" s="85"/>
      <c r="H83" s="85"/>
      <c r="I83" s="85"/>
    </row>
    <row r="84" spans="1:15" x14ac:dyDescent="0.25">
      <c r="F84" s="85"/>
      <c r="G84" s="85"/>
      <c r="H84" s="85"/>
      <c r="I84" s="85"/>
    </row>
    <row r="85" spans="1:15" x14ac:dyDescent="0.25">
      <c r="F85" s="85"/>
      <c r="G85" s="85"/>
      <c r="H85" s="85"/>
      <c r="I85" s="85"/>
    </row>
    <row r="86" spans="1:15" x14ac:dyDescent="0.25">
      <c r="F86" s="85"/>
      <c r="G86" s="85"/>
      <c r="H86" s="85"/>
      <c r="I86" s="85"/>
    </row>
    <row r="87" spans="1:15" x14ac:dyDescent="0.25">
      <c r="F87" s="85"/>
      <c r="G87" s="85"/>
      <c r="H87" s="85"/>
      <c r="I87" s="85"/>
    </row>
    <row r="88" spans="1:15" x14ac:dyDescent="0.25">
      <c r="F88" s="85"/>
      <c r="G88" s="85"/>
      <c r="H88" s="85"/>
      <c r="I88" s="85"/>
    </row>
    <row r="89" spans="1:15" x14ac:dyDescent="0.25">
      <c r="F89" s="85"/>
      <c r="G89" s="85"/>
      <c r="H89" s="85"/>
      <c r="I89" s="85"/>
    </row>
    <row r="90" spans="1:15" s="6" customFormat="1" x14ac:dyDescent="0.25">
      <c r="A90" s="84"/>
      <c r="B90" s="84"/>
      <c r="C90" s="84"/>
      <c r="D90" s="84"/>
      <c r="E90" s="84"/>
      <c r="F90" s="86"/>
      <c r="G90" s="86"/>
      <c r="H90" s="86"/>
      <c r="I90" s="86"/>
      <c r="J90" s="84"/>
      <c r="K90" s="84"/>
      <c r="L90" s="84"/>
      <c r="M90" s="84"/>
      <c r="N90" s="84"/>
      <c r="O90" s="84"/>
    </row>
    <row r="91" spans="1:15" x14ac:dyDescent="0.25">
      <c r="F91" s="85"/>
      <c r="G91" s="85"/>
      <c r="H91" s="85"/>
      <c r="I91" s="85"/>
    </row>
    <row r="92" spans="1:15" x14ac:dyDescent="0.25">
      <c r="F92" s="85"/>
      <c r="G92" s="85"/>
      <c r="H92" s="85"/>
      <c r="I92" s="85"/>
    </row>
    <row r="93" spans="1:15" x14ac:dyDescent="0.25">
      <c r="F93" s="85"/>
      <c r="G93" s="85"/>
      <c r="H93" s="85"/>
      <c r="I93" s="85"/>
    </row>
    <row r="94" spans="1:15" x14ac:dyDescent="0.25">
      <c r="F94" s="85"/>
      <c r="G94" s="85"/>
      <c r="H94" s="85"/>
    </row>
    <row r="95" spans="1:15" x14ac:dyDescent="0.25">
      <c r="F95" s="85"/>
      <c r="G95" s="85"/>
      <c r="H95" s="85"/>
      <c r="I95" s="85"/>
    </row>
    <row r="96" spans="1:15" x14ac:dyDescent="0.25">
      <c r="F96" s="85"/>
      <c r="G96" s="85"/>
      <c r="H96" s="85"/>
      <c r="I96" s="85"/>
    </row>
    <row r="97" spans="1:15" x14ac:dyDescent="0.25">
      <c r="F97" s="85"/>
      <c r="G97" s="85"/>
      <c r="H97" s="85"/>
      <c r="I97" s="85"/>
    </row>
    <row r="98" spans="1:15" x14ac:dyDescent="0.25">
      <c r="F98" s="85"/>
      <c r="G98" s="85"/>
      <c r="H98" s="85"/>
      <c r="I98" s="85"/>
    </row>
    <row r="99" spans="1:15" x14ac:dyDescent="0.25">
      <c r="F99" s="85"/>
      <c r="G99" s="85"/>
      <c r="H99" s="85"/>
    </row>
    <row r="100" spans="1:15" x14ac:dyDescent="0.25">
      <c r="F100" s="85"/>
      <c r="G100" s="85"/>
      <c r="H100" s="85"/>
      <c r="I100" s="85"/>
    </row>
    <row r="101" spans="1:15" x14ac:dyDescent="0.25">
      <c r="F101" s="85"/>
      <c r="G101" s="85"/>
      <c r="H101" s="85"/>
      <c r="I101" s="85"/>
    </row>
    <row r="102" spans="1:15" x14ac:dyDescent="0.25">
      <c r="F102" s="85"/>
      <c r="G102" s="85"/>
      <c r="H102" s="85"/>
      <c r="I102" s="85"/>
    </row>
    <row r="103" spans="1:15" x14ac:dyDescent="0.25">
      <c r="F103" s="85"/>
      <c r="G103" s="85"/>
      <c r="H103" s="85"/>
      <c r="I103" s="85"/>
    </row>
    <row r="104" spans="1:15" s="6" customFormat="1" x14ac:dyDescent="0.25">
      <c r="A104" s="84"/>
      <c r="B104" s="84"/>
      <c r="C104" s="84"/>
      <c r="D104" s="84"/>
      <c r="E104" s="84"/>
      <c r="F104" s="86"/>
      <c r="G104" s="86"/>
      <c r="H104" s="86"/>
      <c r="I104" s="86"/>
      <c r="J104" s="84"/>
      <c r="K104" s="84"/>
      <c r="L104" s="84"/>
      <c r="M104" s="84"/>
      <c r="N104" s="84"/>
      <c r="O104" s="84"/>
    </row>
    <row r="105" spans="1:15" x14ac:dyDescent="0.25">
      <c r="F105" s="85"/>
      <c r="G105" s="85"/>
      <c r="H105" s="85"/>
    </row>
    <row r="106" spans="1:15" x14ac:dyDescent="0.25">
      <c r="F106" s="85"/>
      <c r="G106" s="85"/>
      <c r="H106" s="85"/>
      <c r="I106" s="85"/>
    </row>
    <row r="107" spans="1:15" s="6" customFormat="1" x14ac:dyDescent="0.25">
      <c r="A107" s="84"/>
      <c r="B107" s="84"/>
      <c r="C107" s="84"/>
      <c r="D107" s="84"/>
      <c r="E107" s="84"/>
      <c r="F107" s="86"/>
      <c r="G107" s="86"/>
      <c r="H107" s="86"/>
      <c r="I107" s="86"/>
      <c r="J107" s="84"/>
      <c r="K107" s="84"/>
      <c r="L107" s="84"/>
      <c r="M107" s="84"/>
      <c r="N107" s="84"/>
      <c r="O107" s="84"/>
    </row>
    <row r="108" spans="1:15" x14ac:dyDescent="0.25">
      <c r="F108" s="85"/>
      <c r="G108" s="85"/>
      <c r="H108" s="85"/>
      <c r="I108" s="85"/>
    </row>
    <row r="109" spans="1:15" x14ac:dyDescent="0.25">
      <c r="F109" s="85"/>
      <c r="G109" s="85"/>
      <c r="H109" s="85"/>
      <c r="I109" s="85"/>
    </row>
    <row r="110" spans="1:15" x14ac:dyDescent="0.25">
      <c r="F110" s="85"/>
      <c r="G110" s="85"/>
      <c r="H110" s="85"/>
      <c r="I110" s="85"/>
    </row>
    <row r="111" spans="1:15" x14ac:dyDescent="0.25">
      <c r="F111" s="85"/>
      <c r="G111" s="85"/>
      <c r="H111" s="85"/>
    </row>
    <row r="112" spans="1:15" x14ac:dyDescent="0.25">
      <c r="F112" s="85"/>
      <c r="G112" s="85"/>
      <c r="H112" s="85"/>
      <c r="I112" s="85"/>
    </row>
    <row r="113" spans="1:15" x14ac:dyDescent="0.25">
      <c r="F113" s="85"/>
      <c r="G113" s="85"/>
      <c r="H113" s="85"/>
      <c r="I113" s="85"/>
    </row>
    <row r="114" spans="1:15" x14ac:dyDescent="0.25">
      <c r="F114" s="85"/>
      <c r="G114" s="85"/>
      <c r="H114" s="85"/>
      <c r="I114" s="85"/>
    </row>
    <row r="115" spans="1:15" x14ac:dyDescent="0.25">
      <c r="F115" s="85"/>
      <c r="G115" s="85"/>
      <c r="H115" s="85"/>
      <c r="I115" s="85"/>
    </row>
    <row r="116" spans="1:15" x14ac:dyDescent="0.25">
      <c r="F116" s="85"/>
      <c r="G116" s="85"/>
      <c r="H116" s="85"/>
      <c r="I116" s="85"/>
    </row>
    <row r="117" spans="1:15" x14ac:dyDescent="0.25">
      <c r="F117" s="85"/>
      <c r="G117" s="85"/>
      <c r="H117" s="85"/>
    </row>
    <row r="118" spans="1:15" x14ac:dyDescent="0.25">
      <c r="F118" s="85"/>
      <c r="G118" s="85"/>
      <c r="H118" s="85"/>
      <c r="I118" s="85"/>
    </row>
    <row r="119" spans="1:15" x14ac:dyDescent="0.25">
      <c r="F119" s="85"/>
      <c r="G119" s="85"/>
      <c r="H119" s="85"/>
      <c r="I119" s="85"/>
    </row>
    <row r="120" spans="1:15" x14ac:dyDescent="0.25">
      <c r="F120" s="85"/>
      <c r="G120" s="85"/>
      <c r="H120" s="85"/>
      <c r="I120" s="85"/>
    </row>
    <row r="121" spans="1:15" x14ac:dyDescent="0.25">
      <c r="F121" s="85"/>
      <c r="G121" s="85"/>
      <c r="H121" s="85"/>
      <c r="I121" s="85"/>
    </row>
    <row r="122" spans="1:15" x14ac:dyDescent="0.25">
      <c r="F122" s="85"/>
      <c r="G122" s="85"/>
      <c r="H122" s="85"/>
      <c r="I122" s="85"/>
    </row>
    <row r="123" spans="1:15" x14ac:dyDescent="0.25">
      <c r="F123" s="85"/>
      <c r="G123" s="85"/>
      <c r="H123" s="85"/>
    </row>
    <row r="124" spans="1:15" s="6" customFormat="1" x14ac:dyDescent="0.25">
      <c r="A124" s="84"/>
      <c r="B124" s="84"/>
      <c r="C124" s="84"/>
      <c r="D124" s="84"/>
      <c r="E124" s="84"/>
      <c r="F124" s="86"/>
      <c r="G124" s="86"/>
      <c r="H124" s="86"/>
      <c r="I124" s="86"/>
      <c r="J124" s="84"/>
      <c r="K124" s="84"/>
      <c r="L124" s="84"/>
      <c r="M124" s="84"/>
      <c r="N124" s="84"/>
      <c r="O124" s="84"/>
    </row>
    <row r="125" spans="1:15" x14ac:dyDescent="0.25">
      <c r="F125" s="85"/>
      <c r="G125" s="85"/>
      <c r="H125" s="85"/>
      <c r="I125" s="85"/>
    </row>
    <row r="126" spans="1:15" x14ac:dyDescent="0.25">
      <c r="F126" s="85"/>
      <c r="G126" s="85"/>
      <c r="H126" s="85"/>
      <c r="I126" s="85"/>
    </row>
    <row r="127" spans="1:15" x14ac:dyDescent="0.25">
      <c r="F127" s="85"/>
      <c r="G127" s="85"/>
      <c r="H127" s="85"/>
      <c r="I127" s="85"/>
    </row>
    <row r="128" spans="1:15" x14ac:dyDescent="0.25">
      <c r="F128" s="85"/>
      <c r="G128" s="85"/>
      <c r="H128" s="85"/>
      <c r="I128" s="85"/>
    </row>
    <row r="129" spans="1:15" x14ac:dyDescent="0.25">
      <c r="F129" s="85"/>
      <c r="G129" s="85"/>
      <c r="H129" s="85"/>
    </row>
    <row r="130" spans="1:15" x14ac:dyDescent="0.25">
      <c r="F130" s="85"/>
      <c r="G130" s="85"/>
      <c r="H130" s="85"/>
      <c r="I130" s="85"/>
    </row>
    <row r="131" spans="1:15" x14ac:dyDescent="0.25">
      <c r="F131" s="85"/>
      <c r="G131" s="85"/>
      <c r="H131" s="85"/>
      <c r="I131" s="85"/>
    </row>
    <row r="132" spans="1:15" x14ac:dyDescent="0.25">
      <c r="F132" s="85"/>
      <c r="G132" s="85"/>
      <c r="H132" s="85"/>
      <c r="I132" s="85"/>
    </row>
    <row r="133" spans="1:15" x14ac:dyDescent="0.25">
      <c r="F133" s="85"/>
      <c r="G133" s="85"/>
      <c r="H133" s="85"/>
      <c r="I133" s="85"/>
    </row>
    <row r="134" spans="1:15" x14ac:dyDescent="0.25">
      <c r="F134" s="85"/>
      <c r="G134" s="85"/>
      <c r="H134" s="85"/>
      <c r="I134" s="85"/>
    </row>
    <row r="135" spans="1:15" x14ac:dyDescent="0.25">
      <c r="F135" s="85"/>
      <c r="G135" s="85"/>
      <c r="H135" s="85"/>
    </row>
    <row r="136" spans="1:15" x14ac:dyDescent="0.25">
      <c r="F136" s="85"/>
      <c r="G136" s="85"/>
      <c r="H136" s="85"/>
      <c r="I136" s="85"/>
    </row>
    <row r="137" spans="1:15" x14ac:dyDescent="0.25">
      <c r="F137" s="85"/>
      <c r="G137" s="85"/>
      <c r="H137" s="85"/>
      <c r="I137" s="85"/>
    </row>
    <row r="138" spans="1:15" x14ac:dyDescent="0.25">
      <c r="F138" s="85"/>
      <c r="G138" s="85"/>
      <c r="H138" s="85"/>
      <c r="I138" s="85"/>
    </row>
    <row r="139" spans="1:15" x14ac:dyDescent="0.25">
      <c r="F139" s="85"/>
      <c r="G139" s="85"/>
      <c r="H139" s="85"/>
      <c r="I139" s="85"/>
    </row>
    <row r="140" spans="1:15" x14ac:dyDescent="0.25">
      <c r="F140" s="85"/>
      <c r="G140" s="85"/>
      <c r="H140" s="85"/>
      <c r="I140" s="85"/>
    </row>
    <row r="141" spans="1:15" s="6" customFormat="1" x14ac:dyDescent="0.25">
      <c r="A141" s="84"/>
      <c r="B141" s="84"/>
      <c r="C141" s="84"/>
      <c r="D141" s="84"/>
      <c r="E141" s="84"/>
      <c r="F141" s="86"/>
      <c r="G141" s="86"/>
      <c r="H141" s="86"/>
      <c r="I141" s="86"/>
      <c r="J141" s="84"/>
      <c r="K141" s="84"/>
      <c r="L141" s="84"/>
      <c r="M141" s="84"/>
      <c r="N141" s="84"/>
      <c r="O141" s="84"/>
    </row>
    <row r="142" spans="1:15" x14ac:dyDescent="0.25">
      <c r="F142" s="85"/>
      <c r="G142" s="85"/>
      <c r="H142" s="85"/>
    </row>
    <row r="143" spans="1:15" x14ac:dyDescent="0.25">
      <c r="F143" s="85"/>
      <c r="G143" s="85"/>
      <c r="H143" s="85"/>
    </row>
    <row r="144" spans="1:15" x14ac:dyDescent="0.25">
      <c r="F144" s="85"/>
      <c r="G144" s="85"/>
      <c r="H144" s="85"/>
    </row>
    <row r="145" spans="1:15" x14ac:dyDescent="0.25">
      <c r="F145" s="85"/>
      <c r="G145" s="85"/>
      <c r="H145" s="85"/>
    </row>
    <row r="146" spans="1:15" x14ac:dyDescent="0.25">
      <c r="F146" s="85"/>
      <c r="G146" s="85"/>
      <c r="H146" s="85"/>
    </row>
    <row r="147" spans="1:15" x14ac:dyDescent="0.25">
      <c r="F147" s="85"/>
      <c r="G147" s="85"/>
      <c r="H147" s="85"/>
    </row>
    <row r="148" spans="1:15" x14ac:dyDescent="0.25">
      <c r="F148" s="85"/>
      <c r="G148" s="85"/>
      <c r="H148" s="85"/>
    </row>
    <row r="149" spans="1:15" x14ac:dyDescent="0.25">
      <c r="F149" s="85"/>
      <c r="G149" s="85"/>
      <c r="H149" s="85"/>
    </row>
    <row r="150" spans="1:15" x14ac:dyDescent="0.25">
      <c r="F150" s="85"/>
      <c r="G150" s="85"/>
      <c r="H150" s="85"/>
    </row>
    <row r="151" spans="1:15" x14ac:dyDescent="0.25">
      <c r="F151" s="85"/>
      <c r="G151" s="85"/>
      <c r="H151" s="85"/>
    </row>
    <row r="152" spans="1:15" x14ac:dyDescent="0.25">
      <c r="F152" s="85"/>
      <c r="G152" s="85"/>
      <c r="H152" s="85"/>
    </row>
    <row r="153" spans="1:15" x14ac:dyDescent="0.25">
      <c r="F153" s="85"/>
      <c r="G153" s="85"/>
      <c r="H153" s="85"/>
    </row>
    <row r="154" spans="1:15" x14ac:dyDescent="0.25">
      <c r="F154" s="85"/>
      <c r="G154" s="85"/>
      <c r="H154" s="85"/>
    </row>
    <row r="155" spans="1:15" x14ac:dyDescent="0.25">
      <c r="F155" s="85"/>
      <c r="G155" s="85"/>
      <c r="H155" s="85"/>
    </row>
    <row r="156" spans="1:15" x14ac:dyDescent="0.25">
      <c r="F156" s="85"/>
      <c r="G156" s="85"/>
      <c r="H156" s="85"/>
    </row>
    <row r="157" spans="1:15" x14ac:dyDescent="0.25">
      <c r="F157" s="85"/>
      <c r="G157" s="85"/>
      <c r="H157" s="85"/>
    </row>
    <row r="158" spans="1:15" s="6" customFormat="1" x14ac:dyDescent="0.25">
      <c r="A158" s="84"/>
      <c r="B158" s="84"/>
      <c r="C158" s="84"/>
      <c r="D158" s="84"/>
      <c r="E158" s="84"/>
      <c r="F158" s="86"/>
      <c r="G158" s="86"/>
      <c r="H158" s="86"/>
      <c r="I158" s="84"/>
      <c r="J158" s="84"/>
      <c r="K158" s="84"/>
      <c r="L158" s="84"/>
      <c r="M158" s="84"/>
      <c r="N158" s="84"/>
      <c r="O158" s="84"/>
    </row>
    <row r="159" spans="1:15" x14ac:dyDescent="0.25">
      <c r="F159" s="85"/>
      <c r="G159" s="85"/>
      <c r="H159" s="85"/>
    </row>
    <row r="160" spans="1:15" x14ac:dyDescent="0.25">
      <c r="F160" s="85"/>
      <c r="G160" s="85"/>
      <c r="H160" s="85"/>
    </row>
    <row r="161" spans="6:8" x14ac:dyDescent="0.25">
      <c r="F161" s="85"/>
      <c r="G161" s="85"/>
      <c r="H161" s="85"/>
    </row>
    <row r="162" spans="6:8" x14ac:dyDescent="0.25">
      <c r="F162" s="85"/>
      <c r="G162" s="85"/>
      <c r="H162" s="85"/>
    </row>
    <row r="163" spans="6:8" x14ac:dyDescent="0.25">
      <c r="F163" s="85"/>
      <c r="G163" s="85"/>
      <c r="H163" s="85"/>
    </row>
    <row r="164" spans="6:8" x14ac:dyDescent="0.25">
      <c r="F164" s="85"/>
      <c r="G164" s="85"/>
      <c r="H164" s="85"/>
    </row>
    <row r="165" spans="6:8" x14ac:dyDescent="0.25">
      <c r="F165" s="85"/>
      <c r="G165" s="85"/>
      <c r="H165" s="85"/>
    </row>
    <row r="166" spans="6:8" x14ac:dyDescent="0.25">
      <c r="F166" s="85"/>
      <c r="G166" s="85"/>
      <c r="H166" s="85"/>
    </row>
    <row r="167" spans="6:8" x14ac:dyDescent="0.25">
      <c r="F167" s="85"/>
      <c r="G167" s="85"/>
      <c r="H167" s="85"/>
    </row>
    <row r="168" spans="6:8" x14ac:dyDescent="0.25">
      <c r="F168" s="85"/>
      <c r="G168" s="85"/>
      <c r="H168" s="85"/>
    </row>
    <row r="169" spans="6:8" x14ac:dyDescent="0.25">
      <c r="F169" s="85"/>
      <c r="G169" s="85"/>
      <c r="H169" s="85"/>
    </row>
    <row r="170" spans="6:8" x14ac:dyDescent="0.25">
      <c r="F170" s="85"/>
      <c r="G170" s="85"/>
      <c r="H170" s="85"/>
    </row>
    <row r="171" spans="6:8" x14ac:dyDescent="0.25">
      <c r="F171" s="85"/>
      <c r="G171" s="85"/>
      <c r="H171" s="85"/>
    </row>
    <row r="172" spans="6:8" x14ac:dyDescent="0.25">
      <c r="F172" s="85"/>
      <c r="G172" s="85"/>
      <c r="H172" s="85"/>
    </row>
    <row r="173" spans="6:8" x14ac:dyDescent="0.25">
      <c r="F173" s="85"/>
      <c r="G173" s="85"/>
      <c r="H173" s="85"/>
    </row>
    <row r="174" spans="6:8" x14ac:dyDescent="0.25">
      <c r="F174" s="85"/>
      <c r="G174" s="85"/>
      <c r="H174" s="85"/>
    </row>
    <row r="175" spans="6:8" x14ac:dyDescent="0.25">
      <c r="F175" s="85"/>
      <c r="G175" s="85"/>
      <c r="H175" s="85"/>
    </row>
    <row r="176" spans="6:8" x14ac:dyDescent="0.25">
      <c r="F176" s="85"/>
      <c r="G176" s="85"/>
      <c r="H176" s="85"/>
    </row>
    <row r="177" spans="6:8" x14ac:dyDescent="0.25">
      <c r="F177" s="85"/>
      <c r="G177" s="85"/>
      <c r="H177" s="85"/>
    </row>
    <row r="178" spans="6:8" x14ac:dyDescent="0.25">
      <c r="F178" s="85"/>
      <c r="G178" s="85"/>
      <c r="H178" s="85"/>
    </row>
    <row r="179" spans="6:8" x14ac:dyDescent="0.25">
      <c r="F179" s="85"/>
      <c r="G179" s="85"/>
      <c r="H179" s="85"/>
    </row>
    <row r="180" spans="6:8" x14ac:dyDescent="0.25">
      <c r="F180" s="85"/>
      <c r="G180" s="85"/>
      <c r="H180" s="85"/>
    </row>
    <row r="181" spans="6:8" x14ac:dyDescent="0.25">
      <c r="F181" s="85"/>
      <c r="G181" s="85"/>
      <c r="H181" s="85"/>
    </row>
    <row r="182" spans="6:8" x14ac:dyDescent="0.25">
      <c r="F182" s="85"/>
      <c r="G182" s="85"/>
      <c r="H182" s="85"/>
    </row>
    <row r="183" spans="6:8" x14ac:dyDescent="0.25">
      <c r="F183" s="85"/>
      <c r="G183" s="85"/>
      <c r="H183" s="85"/>
    </row>
    <row r="184" spans="6:8" x14ac:dyDescent="0.25">
      <c r="F184" s="85"/>
      <c r="G184" s="85"/>
      <c r="H184" s="85"/>
    </row>
    <row r="185" spans="6:8" x14ac:dyDescent="0.25">
      <c r="F185" s="85"/>
      <c r="G185" s="85"/>
      <c r="H185" s="85"/>
    </row>
    <row r="186" spans="6:8" x14ac:dyDescent="0.25">
      <c r="F186" s="85"/>
      <c r="G186" s="85"/>
      <c r="H186" s="85"/>
    </row>
    <row r="187" spans="6:8" x14ac:dyDescent="0.25">
      <c r="F187" s="85"/>
      <c r="G187" s="85"/>
      <c r="H187" s="85"/>
    </row>
    <row r="188" spans="6:8" x14ac:dyDescent="0.25">
      <c r="F188" s="85"/>
      <c r="G188" s="85"/>
      <c r="H188" s="85"/>
    </row>
    <row r="189" spans="6:8" x14ac:dyDescent="0.25">
      <c r="F189" s="85"/>
      <c r="G189" s="85"/>
      <c r="H189" s="85"/>
    </row>
    <row r="190" spans="6:8" x14ac:dyDescent="0.25">
      <c r="F190" s="85"/>
      <c r="G190" s="85"/>
      <c r="H190" s="85"/>
    </row>
    <row r="191" spans="6:8" x14ac:dyDescent="0.25">
      <c r="F191" s="85"/>
      <c r="G191" s="85"/>
      <c r="H191" s="85"/>
    </row>
    <row r="192" spans="6:8" x14ac:dyDescent="0.25">
      <c r="F192" s="85"/>
      <c r="G192" s="85"/>
      <c r="H192" s="85"/>
    </row>
    <row r="193" spans="1:15" x14ac:dyDescent="0.25">
      <c r="F193" s="85"/>
      <c r="G193" s="85"/>
      <c r="H193" s="85"/>
    </row>
    <row r="194" spans="1:15" x14ac:dyDescent="0.25">
      <c r="F194" s="85"/>
      <c r="G194" s="85"/>
      <c r="H194" s="85"/>
    </row>
    <row r="195" spans="1:15" x14ac:dyDescent="0.25">
      <c r="F195" s="85"/>
      <c r="G195" s="85"/>
      <c r="H195" s="85"/>
    </row>
    <row r="196" spans="1:15" x14ac:dyDescent="0.25">
      <c r="F196" s="85"/>
      <c r="G196" s="85"/>
      <c r="H196" s="85"/>
    </row>
    <row r="197" spans="1:15" x14ac:dyDescent="0.25">
      <c r="F197" s="85"/>
      <c r="G197" s="85"/>
      <c r="H197" s="85"/>
    </row>
    <row r="198" spans="1:15" x14ac:dyDescent="0.25">
      <c r="F198" s="85"/>
      <c r="G198" s="85"/>
      <c r="H198" s="85"/>
    </row>
    <row r="199" spans="1:15" x14ac:dyDescent="0.25">
      <c r="F199" s="85"/>
      <c r="G199" s="85"/>
      <c r="H199" s="85"/>
    </row>
    <row r="200" spans="1:15" x14ac:dyDescent="0.25">
      <c r="F200" s="85"/>
      <c r="G200" s="85"/>
      <c r="H200" s="85"/>
    </row>
    <row r="201" spans="1:15" x14ac:dyDescent="0.25">
      <c r="A201" s="15">
        <v>67</v>
      </c>
      <c r="B201" s="15" t="s">
        <v>9719</v>
      </c>
      <c r="C201" s="15" t="s">
        <v>10605</v>
      </c>
      <c r="D201" s="15" t="s">
        <v>10727</v>
      </c>
      <c r="E201" s="15" t="s">
        <v>10728</v>
      </c>
      <c r="F201" s="85" t="s">
        <v>10575</v>
      </c>
      <c r="G201" s="85" t="s">
        <v>10575</v>
      </c>
      <c r="H201" s="85" t="s">
        <v>10576</v>
      </c>
      <c r="I201" s="15">
        <v>1070441</v>
      </c>
      <c r="J201" s="15">
        <v>449.19777768183798</v>
      </c>
      <c r="K201" s="15">
        <v>1123.45</v>
      </c>
      <c r="L201" s="15">
        <v>185.351714285714</v>
      </c>
      <c r="M201" s="15">
        <v>258.06628267424003</v>
      </c>
      <c r="N201" s="15">
        <v>5.7797807218834798</v>
      </c>
      <c r="O201" s="15">
        <v>5.7797807218834798</v>
      </c>
    </row>
    <row r="202" spans="1:15" x14ac:dyDescent="0.25">
      <c r="A202" s="15">
        <v>68</v>
      </c>
      <c r="B202" s="15" t="s">
        <v>9719</v>
      </c>
      <c r="C202" s="15" t="s">
        <v>10606</v>
      </c>
      <c r="D202" s="15" t="s">
        <v>10766</v>
      </c>
      <c r="E202" s="15" t="s">
        <v>10569</v>
      </c>
      <c r="F202" s="85" t="s">
        <v>9780</v>
      </c>
      <c r="G202" s="85" t="s">
        <v>9780</v>
      </c>
      <c r="H202" s="85" t="s">
        <v>9780</v>
      </c>
      <c r="I202" s="15">
        <v>1248470</v>
      </c>
      <c r="J202" s="15">
        <v>460.51276415557197</v>
      </c>
      <c r="K202" s="15">
        <v>1310.296</v>
      </c>
      <c r="L202" s="15">
        <v>218.303092793275</v>
      </c>
      <c r="M202" s="15">
        <v>236.61716404890899</v>
      </c>
      <c r="N202" s="15">
        <v>5.5925073133879302</v>
      </c>
      <c r="O202" s="15">
        <v>5.5925073133879302</v>
      </c>
    </row>
    <row r="203" spans="1:15" x14ac:dyDescent="0.25">
      <c r="A203" s="15">
        <v>68</v>
      </c>
      <c r="B203" s="15" t="s">
        <v>9719</v>
      </c>
      <c r="C203" s="15" t="s">
        <v>10607</v>
      </c>
      <c r="D203" s="15" t="s">
        <v>10766</v>
      </c>
      <c r="E203" s="15" t="s">
        <v>10767</v>
      </c>
      <c r="F203" s="85" t="s">
        <v>10575</v>
      </c>
      <c r="G203" s="85" t="s">
        <v>10575</v>
      </c>
      <c r="H203" s="85" t="s">
        <v>10765</v>
      </c>
      <c r="I203" s="15">
        <v>171221</v>
      </c>
      <c r="J203" s="15">
        <v>611.32405975632901</v>
      </c>
      <c r="K203" s="15">
        <v>179.70099999999999</v>
      </c>
      <c r="L203" s="15">
        <v>432.16622857142801</v>
      </c>
      <c r="M203" s="15">
        <v>109.597270932036</v>
      </c>
      <c r="N203" s="15">
        <v>69.560560252864406</v>
      </c>
      <c r="O203" s="15">
        <v>69.560560252864406</v>
      </c>
    </row>
    <row r="204" spans="1:15" x14ac:dyDescent="0.25">
      <c r="A204" s="15">
        <v>68</v>
      </c>
      <c r="B204" s="15" t="s">
        <v>9719</v>
      </c>
      <c r="C204" s="15" t="s">
        <v>10608</v>
      </c>
      <c r="D204" s="15" t="s">
        <v>10766</v>
      </c>
      <c r="E204" s="15" t="s">
        <v>10768</v>
      </c>
      <c r="F204" s="85" t="s">
        <v>10575</v>
      </c>
      <c r="G204" s="85" t="s">
        <v>10575</v>
      </c>
      <c r="H204" s="85" t="s">
        <v>10576</v>
      </c>
      <c r="I204" s="15">
        <v>1077249</v>
      </c>
      <c r="J204" s="15">
        <v>446.87133011999401</v>
      </c>
      <c r="K204" s="15">
        <v>1130.595</v>
      </c>
      <c r="L204" s="15">
        <v>184.31088571428501</v>
      </c>
      <c r="M204" s="15">
        <v>256.806181170863</v>
      </c>
      <c r="N204" s="15">
        <v>5.7542632348453697</v>
      </c>
      <c r="O204" s="15">
        <v>5.7542632348453697</v>
      </c>
    </row>
    <row r="205" spans="1:15" x14ac:dyDescent="0.25">
      <c r="A205" s="15">
        <v>69</v>
      </c>
      <c r="B205" s="15" t="s">
        <v>9719</v>
      </c>
      <c r="C205" s="15" t="s">
        <v>10609</v>
      </c>
      <c r="D205" s="15" t="s">
        <v>10712</v>
      </c>
      <c r="E205" s="15" t="s">
        <v>10569</v>
      </c>
      <c r="F205" s="85" t="s">
        <v>9780</v>
      </c>
      <c r="G205" s="85" t="s">
        <v>9780</v>
      </c>
      <c r="H205" s="85" t="s">
        <v>9780</v>
      </c>
      <c r="I205" s="15">
        <v>1248470</v>
      </c>
      <c r="J205" s="15">
        <v>460.51879257331899</v>
      </c>
      <c r="K205" s="15">
        <v>1310.296</v>
      </c>
      <c r="L205" s="15">
        <v>218.69740892491899</v>
      </c>
      <c r="M205" s="15">
        <v>236.295190023956</v>
      </c>
      <c r="N205" s="15">
        <v>5.52619362444345</v>
      </c>
      <c r="O205" s="15">
        <v>5.52619362444345</v>
      </c>
    </row>
    <row r="206" spans="1:15" x14ac:dyDescent="0.25">
      <c r="A206" s="15">
        <v>69</v>
      </c>
      <c r="B206" s="15" t="s">
        <v>9719</v>
      </c>
      <c r="C206" s="15" t="s">
        <v>10610</v>
      </c>
      <c r="D206" s="15" t="s">
        <v>10712</v>
      </c>
      <c r="E206" s="15" t="s">
        <v>10714</v>
      </c>
      <c r="F206" s="85" t="s">
        <v>10575</v>
      </c>
      <c r="G206" s="85" t="s">
        <v>10575</v>
      </c>
      <c r="H206" s="85" t="s">
        <v>10580</v>
      </c>
      <c r="I206" s="15">
        <v>182621</v>
      </c>
      <c r="J206" s="15">
        <v>574.30899450947004</v>
      </c>
      <c r="K206" s="15">
        <v>191.666</v>
      </c>
      <c r="L206" s="15">
        <v>413.15382857142799</v>
      </c>
      <c r="M206" s="15">
        <v>100.353931937227</v>
      </c>
      <c r="N206" s="15">
        <v>60.801234000813899</v>
      </c>
      <c r="O206" s="15">
        <v>60.801234000813899</v>
      </c>
    </row>
    <row r="207" spans="1:15" x14ac:dyDescent="0.25">
      <c r="A207" s="15">
        <v>69</v>
      </c>
      <c r="B207" s="15" t="s">
        <v>9719</v>
      </c>
      <c r="C207" s="15" t="s">
        <v>10611</v>
      </c>
      <c r="D207" s="15" t="s">
        <v>10712</v>
      </c>
      <c r="E207" s="15" t="s">
        <v>10716</v>
      </c>
      <c r="F207" s="85" t="s">
        <v>10575</v>
      </c>
      <c r="G207" s="85" t="s">
        <v>10575</v>
      </c>
      <c r="H207" s="85" t="s">
        <v>10576</v>
      </c>
      <c r="I207" s="15">
        <v>1065849</v>
      </c>
      <c r="J207" s="15">
        <v>450.76379340681302</v>
      </c>
      <c r="K207" s="15">
        <v>1118.6300000000001</v>
      </c>
      <c r="L207" s="15">
        <v>185.379257142857</v>
      </c>
      <c r="M207" s="15">
        <v>259.58735738264602</v>
      </c>
      <c r="N207" s="15">
        <v>5.7971788813101703</v>
      </c>
      <c r="O207" s="15">
        <v>5.7971788813101703</v>
      </c>
    </row>
    <row r="208" spans="1:15" x14ac:dyDescent="0.25">
      <c r="A208" s="15">
        <v>70</v>
      </c>
      <c r="B208" s="15" t="s">
        <v>9719</v>
      </c>
      <c r="C208" s="15" t="s">
        <v>10612</v>
      </c>
      <c r="D208" s="15" t="s">
        <v>10729</v>
      </c>
      <c r="E208" s="15" t="s">
        <v>10569</v>
      </c>
      <c r="F208" s="85" t="s">
        <v>9780</v>
      </c>
      <c r="G208" s="85" t="s">
        <v>9780</v>
      </c>
      <c r="H208" s="85" t="s">
        <v>9780</v>
      </c>
      <c r="I208" s="15">
        <v>1248470</v>
      </c>
      <c r="J208" s="15">
        <v>460.65024005755203</v>
      </c>
      <c r="K208" s="15">
        <v>1310.296</v>
      </c>
      <c r="L208" s="15">
        <v>218.89568630588499</v>
      </c>
      <c r="M208" s="15">
        <v>236.23695040481701</v>
      </c>
      <c r="N208" s="15">
        <v>5.51760334684933</v>
      </c>
      <c r="O208" s="15">
        <v>5.51760334684933</v>
      </c>
    </row>
    <row r="209" spans="1:15" x14ac:dyDescent="0.25">
      <c r="A209" s="15">
        <v>70</v>
      </c>
      <c r="B209" s="15" t="s">
        <v>9719</v>
      </c>
      <c r="C209" s="15" t="s">
        <v>10613</v>
      </c>
      <c r="D209" s="15" t="s">
        <v>10729</v>
      </c>
      <c r="E209" s="15" t="s">
        <v>10730</v>
      </c>
      <c r="F209" s="85" t="s">
        <v>10575</v>
      </c>
      <c r="G209" s="85" t="s">
        <v>10575</v>
      </c>
      <c r="H209" s="85" t="s">
        <v>10576</v>
      </c>
      <c r="I209" s="15">
        <v>1069818</v>
      </c>
      <c r="J209" s="15">
        <v>449.53386682131298</v>
      </c>
      <c r="K209" s="15">
        <v>1122.797</v>
      </c>
      <c r="L209" s="15">
        <v>185.35545714285701</v>
      </c>
      <c r="M209" s="15">
        <v>258.39628065067899</v>
      </c>
      <c r="N209" s="15">
        <v>5.7821290277761701</v>
      </c>
      <c r="O209" s="15">
        <v>5.7821290277761701</v>
      </c>
    </row>
    <row r="210" spans="1:15" x14ac:dyDescent="0.25">
      <c r="A210" s="15">
        <v>70</v>
      </c>
      <c r="B210" s="15" t="s">
        <v>9719</v>
      </c>
      <c r="C210" s="15" t="s">
        <v>10614</v>
      </c>
      <c r="D210" s="15" t="s">
        <v>10729</v>
      </c>
      <c r="E210" s="15" t="s">
        <v>10731</v>
      </c>
      <c r="F210" s="85" t="s">
        <v>10575</v>
      </c>
      <c r="G210" s="85" t="s">
        <v>10575</v>
      </c>
      <c r="H210" s="85" t="s">
        <v>10580</v>
      </c>
      <c r="I210" s="15">
        <v>178652</v>
      </c>
      <c r="J210" s="15">
        <v>585.39844913368802</v>
      </c>
      <c r="K210" s="15">
        <v>187.499</v>
      </c>
      <c r="L210" s="15">
        <v>419.744057142857</v>
      </c>
      <c r="M210" s="15">
        <v>103.540618573373</v>
      </c>
      <c r="N210" s="15">
        <v>62.113773417458198</v>
      </c>
      <c r="O210" s="15">
        <v>62.113773417458198</v>
      </c>
    </row>
    <row r="211" spans="1:15" x14ac:dyDescent="0.25">
      <c r="A211" s="15">
        <v>71</v>
      </c>
      <c r="B211" s="15" t="s">
        <v>9719</v>
      </c>
      <c r="C211" s="15" t="s">
        <v>10615</v>
      </c>
      <c r="D211" s="15" t="s">
        <v>10732</v>
      </c>
      <c r="E211" s="15" t="s">
        <v>10569</v>
      </c>
      <c r="F211" s="85" t="s">
        <v>9780</v>
      </c>
      <c r="G211" s="85" t="s">
        <v>9780</v>
      </c>
      <c r="H211" s="85" t="s">
        <v>9780</v>
      </c>
      <c r="I211" s="15">
        <v>1248470</v>
      </c>
      <c r="J211" s="15">
        <v>460.70133836415198</v>
      </c>
      <c r="K211" s="15">
        <v>1310.296</v>
      </c>
      <c r="L211" s="15">
        <v>218.875732148482</v>
      </c>
      <c r="M211" s="15">
        <v>236.30707036778699</v>
      </c>
      <c r="N211" s="15">
        <v>5.5185358478818296</v>
      </c>
      <c r="O211" s="15">
        <v>5.5185358478818296</v>
      </c>
    </row>
    <row r="212" spans="1:15" x14ac:dyDescent="0.25">
      <c r="A212" s="15">
        <v>71</v>
      </c>
      <c r="B212" s="15" t="s">
        <v>9719</v>
      </c>
      <c r="C212" s="15" t="s">
        <v>10616</v>
      </c>
      <c r="D212" s="15" t="s">
        <v>10732</v>
      </c>
      <c r="E212" s="15" t="s">
        <v>10733</v>
      </c>
      <c r="F212" s="85" t="s">
        <v>10575</v>
      </c>
      <c r="G212" s="85" t="s">
        <v>10575</v>
      </c>
      <c r="H212" s="85" t="s">
        <v>10576</v>
      </c>
      <c r="I212" s="15">
        <v>1069386</v>
      </c>
      <c r="J212" s="15">
        <v>449.74318366700902</v>
      </c>
      <c r="K212" s="15">
        <v>1122.3430000000001</v>
      </c>
      <c r="L212" s="15">
        <v>185.35802857142801</v>
      </c>
      <c r="M212" s="15">
        <v>258.60139179149201</v>
      </c>
      <c r="N212" s="15">
        <v>5.7837633040879597</v>
      </c>
      <c r="O212" s="15">
        <v>5.7837633040879597</v>
      </c>
    </row>
    <row r="213" spans="1:15" x14ac:dyDescent="0.25">
      <c r="A213" s="15">
        <v>71</v>
      </c>
      <c r="B213" s="15" t="s">
        <v>9719</v>
      </c>
      <c r="C213" s="15" t="s">
        <v>10617</v>
      </c>
      <c r="D213" s="15" t="s">
        <v>10732</v>
      </c>
      <c r="E213" s="15" t="s">
        <v>10734</v>
      </c>
      <c r="F213" s="85" t="s">
        <v>10575</v>
      </c>
      <c r="G213" s="85" t="s">
        <v>10575</v>
      </c>
      <c r="H213" s="85" t="s">
        <v>10580</v>
      </c>
      <c r="I213" s="15">
        <v>179084</v>
      </c>
      <c r="J213" s="15">
        <v>584.17007947453203</v>
      </c>
      <c r="K213" s="15">
        <v>187.953</v>
      </c>
      <c r="L213" s="15">
        <v>419.02342857142798</v>
      </c>
      <c r="M213" s="15">
        <v>103.178705352886</v>
      </c>
      <c r="N213" s="15">
        <v>61.967945550217301</v>
      </c>
      <c r="O213" s="15">
        <v>61.967945550217301</v>
      </c>
    </row>
    <row r="214" spans="1:15" x14ac:dyDescent="0.25">
      <c r="A214" s="15">
        <v>72</v>
      </c>
      <c r="B214" s="15" t="s">
        <v>9719</v>
      </c>
      <c r="C214" s="15" t="s">
        <v>10618</v>
      </c>
      <c r="D214" s="15" t="s">
        <v>10735</v>
      </c>
      <c r="E214" s="15" t="s">
        <v>10569</v>
      </c>
      <c r="F214" s="85" t="s">
        <v>9780</v>
      </c>
      <c r="G214" s="85" t="s">
        <v>9780</v>
      </c>
      <c r="H214" s="85" t="s">
        <v>9780</v>
      </c>
      <c r="I214" s="15">
        <v>1248470</v>
      </c>
      <c r="J214" s="15">
        <v>460.71008141392002</v>
      </c>
      <c r="K214" s="15">
        <v>1310.296</v>
      </c>
      <c r="L214" s="15">
        <v>218.807471897516</v>
      </c>
      <c r="M214" s="15">
        <v>236.38105065849999</v>
      </c>
      <c r="N214" s="15">
        <v>5.5215588579033499</v>
      </c>
      <c r="O214" s="15">
        <v>5.5215588579033499</v>
      </c>
    </row>
    <row r="215" spans="1:15" x14ac:dyDescent="0.25">
      <c r="A215" s="15">
        <v>72</v>
      </c>
      <c r="B215" s="15" t="s">
        <v>9719</v>
      </c>
      <c r="C215" s="15" t="s">
        <v>10619</v>
      </c>
      <c r="D215" s="15" t="s">
        <v>10735</v>
      </c>
      <c r="E215" s="15" t="s">
        <v>10736</v>
      </c>
      <c r="F215" s="85" t="s">
        <v>10575</v>
      </c>
      <c r="G215" s="85" t="s">
        <v>10575</v>
      </c>
      <c r="H215" s="85" t="s">
        <v>10576</v>
      </c>
      <c r="I215" s="15">
        <v>1067986</v>
      </c>
      <c r="J215" s="15">
        <v>450.20692394739399</v>
      </c>
      <c r="K215" s="15">
        <v>1120.874</v>
      </c>
      <c r="L215" s="15">
        <v>185.366428571428</v>
      </c>
      <c r="M215" s="15">
        <v>259.05143499986599</v>
      </c>
      <c r="N215" s="15">
        <v>5.7890603760993598</v>
      </c>
      <c r="O215" s="15">
        <v>5.7890603760993598</v>
      </c>
    </row>
    <row r="216" spans="1:15" x14ac:dyDescent="0.25">
      <c r="A216" s="15">
        <v>72</v>
      </c>
      <c r="B216" s="15" t="s">
        <v>9719</v>
      </c>
      <c r="C216" s="15" t="s">
        <v>10620</v>
      </c>
      <c r="D216" s="15" t="s">
        <v>10735</v>
      </c>
      <c r="E216" s="15" t="s">
        <v>10737</v>
      </c>
      <c r="F216" s="85" t="s">
        <v>10575</v>
      </c>
      <c r="G216" s="85" t="s">
        <v>10575</v>
      </c>
      <c r="H216" s="85" t="s">
        <v>10580</v>
      </c>
      <c r="I216" s="15">
        <v>180484</v>
      </c>
      <c r="J216" s="15">
        <v>580.42303537311795</v>
      </c>
      <c r="K216" s="15">
        <v>189.422</v>
      </c>
      <c r="L216" s="15">
        <v>416.68942857142798</v>
      </c>
      <c r="M216" s="15">
        <v>102.23272375748201</v>
      </c>
      <c r="N216" s="15">
        <v>61.500883044208102</v>
      </c>
      <c r="O216" s="15">
        <v>61.500883044208102</v>
      </c>
    </row>
    <row r="217" spans="1:15" x14ac:dyDescent="0.25">
      <c r="A217" s="15">
        <v>73</v>
      </c>
      <c r="B217" s="15" t="s">
        <v>9719</v>
      </c>
      <c r="C217" s="15" t="s">
        <v>10621</v>
      </c>
      <c r="D217" s="15" t="s">
        <v>10738</v>
      </c>
      <c r="E217" s="15" t="s">
        <v>10569</v>
      </c>
      <c r="F217" s="85" t="s">
        <v>9780</v>
      </c>
      <c r="G217" s="85" t="s">
        <v>9780</v>
      </c>
      <c r="H217" s="85" t="s">
        <v>9780</v>
      </c>
      <c r="I217" s="15">
        <v>1248470</v>
      </c>
      <c r="J217" s="15">
        <v>460.79574062008101</v>
      </c>
      <c r="K217" s="15">
        <v>1310.296</v>
      </c>
      <c r="L217" s="15">
        <v>218.93513578371301</v>
      </c>
      <c r="M217" s="15">
        <v>236.34490701767399</v>
      </c>
      <c r="N217" s="15">
        <v>5.5156978186938304</v>
      </c>
      <c r="O217" s="15">
        <v>5.5156978186938304</v>
      </c>
    </row>
    <row r="218" spans="1:15" x14ac:dyDescent="0.25">
      <c r="A218" s="15">
        <v>73</v>
      </c>
      <c r="B218" s="15" t="s">
        <v>9719</v>
      </c>
      <c r="C218" s="15" t="s">
        <v>10622</v>
      </c>
      <c r="D218" s="15" t="s">
        <v>10738</v>
      </c>
      <c r="E218" s="15" t="s">
        <v>10739</v>
      </c>
      <c r="F218" s="85" t="s">
        <v>10575</v>
      </c>
      <c r="G218" s="85" t="s">
        <v>10575</v>
      </c>
      <c r="H218" s="85" t="s">
        <v>10580</v>
      </c>
      <c r="I218" s="15">
        <v>177766</v>
      </c>
      <c r="J218" s="15">
        <v>586.91868142546105</v>
      </c>
      <c r="K218" s="15">
        <v>186.57</v>
      </c>
      <c r="L218" s="15">
        <v>421.22022857142798</v>
      </c>
      <c r="M218" s="15">
        <v>103.28406638246599</v>
      </c>
      <c r="N218" s="15">
        <v>62.414386471565599</v>
      </c>
      <c r="O218" s="15">
        <v>62.414386471565599</v>
      </c>
    </row>
    <row r="219" spans="1:15" x14ac:dyDescent="0.25">
      <c r="A219" s="15">
        <v>73</v>
      </c>
      <c r="B219" s="15" t="s">
        <v>9719</v>
      </c>
      <c r="C219" s="15" t="s">
        <v>10623</v>
      </c>
      <c r="D219" s="15" t="s">
        <v>10738</v>
      </c>
      <c r="E219" s="15" t="s">
        <v>10740</v>
      </c>
      <c r="F219" s="85" t="s">
        <v>10575</v>
      </c>
      <c r="G219" s="85" t="s">
        <v>10575</v>
      </c>
      <c r="H219" s="85" t="s">
        <v>10576</v>
      </c>
      <c r="I219" s="15">
        <v>1070704</v>
      </c>
      <c r="J219" s="15">
        <v>449.56566644977403</v>
      </c>
      <c r="K219" s="15">
        <v>1123.7260000000001</v>
      </c>
      <c r="L219" s="15">
        <v>185.350142857142</v>
      </c>
      <c r="M219" s="15">
        <v>258.43673459602502</v>
      </c>
      <c r="N219" s="15">
        <v>5.7787889966059298</v>
      </c>
      <c r="O219" s="15">
        <v>5.7787889966059298</v>
      </c>
    </row>
    <row r="220" spans="1:15" x14ac:dyDescent="0.25">
      <c r="A220" s="15">
        <v>74</v>
      </c>
      <c r="B220" s="15" t="s">
        <v>9719</v>
      </c>
      <c r="C220" s="15" t="s">
        <v>10624</v>
      </c>
      <c r="D220" s="15" t="s">
        <v>10769</v>
      </c>
      <c r="E220" s="15" t="s">
        <v>10569</v>
      </c>
      <c r="F220" s="85" t="s">
        <v>9780</v>
      </c>
      <c r="G220" s="85" t="s">
        <v>9780</v>
      </c>
      <c r="H220" s="85" t="s">
        <v>9780</v>
      </c>
      <c r="I220" s="15">
        <v>1248470</v>
      </c>
      <c r="J220" s="15">
        <v>460.83430836046</v>
      </c>
      <c r="K220" s="15">
        <v>1310.296</v>
      </c>
      <c r="L220" s="15">
        <v>218.291170881715</v>
      </c>
      <c r="M220" s="15">
        <v>236.64686313217001</v>
      </c>
      <c r="N220" s="15">
        <v>5.8962743465746801</v>
      </c>
      <c r="O220" s="15">
        <v>5.8962743465746801</v>
      </c>
    </row>
    <row r="221" spans="1:15" x14ac:dyDescent="0.25">
      <c r="A221" s="15">
        <v>74</v>
      </c>
      <c r="B221" s="15" t="s">
        <v>9719</v>
      </c>
      <c r="C221" s="15" t="s">
        <v>10625</v>
      </c>
      <c r="D221" s="15" t="s">
        <v>10769</v>
      </c>
      <c r="E221" s="15" t="s">
        <v>10770</v>
      </c>
      <c r="F221" s="85" t="s">
        <v>10575</v>
      </c>
      <c r="G221" s="85" t="s">
        <v>10575</v>
      </c>
      <c r="H221" s="85" t="s">
        <v>10790</v>
      </c>
      <c r="I221" s="15">
        <v>171653</v>
      </c>
      <c r="J221" s="15">
        <v>625.74787508466704</v>
      </c>
      <c r="K221" s="15">
        <v>180.155</v>
      </c>
      <c r="L221" s="15">
        <v>431.43860000000001</v>
      </c>
      <c r="M221" s="15">
        <v>108.911397690201</v>
      </c>
      <c r="N221" s="15">
        <v>85.397877394465795</v>
      </c>
      <c r="O221" s="15">
        <v>85.397877394465795</v>
      </c>
    </row>
    <row r="222" spans="1:15" x14ac:dyDescent="0.25">
      <c r="A222" s="15">
        <v>74</v>
      </c>
      <c r="B222" s="15" t="s">
        <v>9719</v>
      </c>
      <c r="C222" s="15" t="s">
        <v>10626</v>
      </c>
      <c r="D222" s="15" t="s">
        <v>10769</v>
      </c>
      <c r="E222" s="15" t="s">
        <v>10771</v>
      </c>
      <c r="F222" s="85" t="s">
        <v>10575</v>
      </c>
      <c r="G222" s="85" t="s">
        <v>10575</v>
      </c>
      <c r="H222" s="85" t="s">
        <v>10576</v>
      </c>
      <c r="I222" s="15">
        <v>1076817</v>
      </c>
      <c r="J222" s="15">
        <v>447.07844663310198</v>
      </c>
      <c r="K222" s="15">
        <v>1130.1410000000001</v>
      </c>
      <c r="L222" s="15">
        <v>184.31348571428501</v>
      </c>
      <c r="M222" s="15">
        <v>257.00908587844498</v>
      </c>
      <c r="N222" s="15">
        <v>5.7558750403710599</v>
      </c>
      <c r="O222" s="15">
        <v>5.7558750403710599</v>
      </c>
    </row>
    <row r="223" spans="1:15" x14ac:dyDescent="0.25">
      <c r="A223" s="15">
        <v>75</v>
      </c>
      <c r="B223" s="15" t="s">
        <v>9719</v>
      </c>
      <c r="C223" s="15" t="s">
        <v>10627</v>
      </c>
      <c r="D223" s="15" t="s">
        <v>10599</v>
      </c>
      <c r="E223" s="15" t="s">
        <v>10569</v>
      </c>
      <c r="F223" s="85" t="s">
        <v>9780</v>
      </c>
      <c r="G223" s="85" t="s">
        <v>9780</v>
      </c>
      <c r="H223" s="85" t="s">
        <v>9780</v>
      </c>
      <c r="I223" s="15">
        <v>1248470</v>
      </c>
      <c r="J223" s="15">
        <v>460.95902658056298</v>
      </c>
      <c r="K223" s="15">
        <v>1310.296</v>
      </c>
      <c r="L223" s="15">
        <v>218.567923675348</v>
      </c>
      <c r="M223" s="15">
        <v>236.88423227547801</v>
      </c>
      <c r="N223" s="15">
        <v>5.5068706297369401</v>
      </c>
      <c r="O223" s="15">
        <v>5.5068706297369401</v>
      </c>
    </row>
    <row r="224" spans="1:15" x14ac:dyDescent="0.25">
      <c r="A224" s="15">
        <v>75</v>
      </c>
      <c r="B224" s="15" t="s">
        <v>9719</v>
      </c>
      <c r="C224" s="15" t="s">
        <v>10629</v>
      </c>
      <c r="D224" s="15" t="s">
        <v>10599</v>
      </c>
      <c r="E224" s="15" t="s">
        <v>10600</v>
      </c>
      <c r="F224" s="85" t="s">
        <v>10575</v>
      </c>
      <c r="G224" s="85" t="s">
        <v>10575</v>
      </c>
      <c r="H224" s="85" t="s">
        <v>10576</v>
      </c>
      <c r="I224" s="15">
        <v>1074826</v>
      </c>
      <c r="J224" s="15">
        <v>448.63965245344798</v>
      </c>
      <c r="K224" s="15">
        <v>1128.0519999999999</v>
      </c>
      <c r="L224" s="15">
        <v>184.71542857142799</v>
      </c>
      <c r="M224" s="15">
        <v>258.16091568700801</v>
      </c>
      <c r="N224" s="15">
        <v>5.7633081950122804</v>
      </c>
      <c r="O224" s="15">
        <v>5.7633081950122804</v>
      </c>
    </row>
    <row r="225" spans="1:15" x14ac:dyDescent="0.25">
      <c r="A225" s="15">
        <v>75</v>
      </c>
      <c r="B225" s="15" t="s">
        <v>9719</v>
      </c>
      <c r="C225" s="15" t="s">
        <v>10631</v>
      </c>
      <c r="D225" s="15" t="s">
        <v>10599</v>
      </c>
      <c r="E225" s="15" t="s">
        <v>10601</v>
      </c>
      <c r="F225" s="85" t="s">
        <v>10575</v>
      </c>
      <c r="G225" s="85" t="s">
        <v>10575</v>
      </c>
      <c r="H225" s="85" t="s">
        <v>10580</v>
      </c>
      <c r="I225" s="15">
        <v>173644</v>
      </c>
      <c r="J225" s="15">
        <v>597.14837488381795</v>
      </c>
      <c r="K225" s="15">
        <v>182.244</v>
      </c>
      <c r="L225" s="15">
        <v>428.107742857142</v>
      </c>
      <c r="M225" s="15">
        <v>105.186040424208</v>
      </c>
      <c r="N225" s="15">
        <v>63.854591602467003</v>
      </c>
      <c r="O225" s="15">
        <v>63.854591602467003</v>
      </c>
    </row>
    <row r="226" spans="1:15" x14ac:dyDescent="0.25">
      <c r="A226" s="15">
        <v>76</v>
      </c>
      <c r="B226" s="15" t="s">
        <v>9719</v>
      </c>
      <c r="C226" s="15" t="s">
        <v>10633</v>
      </c>
      <c r="D226" s="15" t="s">
        <v>10628</v>
      </c>
      <c r="E226" s="15" t="s">
        <v>10569</v>
      </c>
      <c r="F226" s="85" t="s">
        <v>9780</v>
      </c>
      <c r="G226" s="85" t="s">
        <v>9780</v>
      </c>
      <c r="H226" s="85" t="s">
        <v>9780</v>
      </c>
      <c r="I226" s="15">
        <v>1248470</v>
      </c>
      <c r="J226" s="15">
        <v>461.066887613934</v>
      </c>
      <c r="K226" s="15">
        <v>1310.296</v>
      </c>
      <c r="L226" s="15">
        <v>218.50703077376599</v>
      </c>
      <c r="M226" s="15">
        <v>237.05385541406599</v>
      </c>
      <c r="N226" s="15">
        <v>5.5060014261013999</v>
      </c>
      <c r="O226" s="15">
        <v>5.5060014261013999</v>
      </c>
    </row>
    <row r="227" spans="1:15" x14ac:dyDescent="0.25">
      <c r="A227" s="15">
        <v>76</v>
      </c>
      <c r="B227" s="15" t="s">
        <v>9719</v>
      </c>
      <c r="C227" s="15" t="s">
        <v>10634</v>
      </c>
      <c r="D227" s="15" t="s">
        <v>10628</v>
      </c>
      <c r="E227" s="15" t="s">
        <v>10630</v>
      </c>
      <c r="F227" s="85" t="s">
        <v>10575</v>
      </c>
      <c r="G227" s="85" t="s">
        <v>10575</v>
      </c>
      <c r="H227" s="85" t="s">
        <v>10580</v>
      </c>
      <c r="I227" s="15">
        <v>173237</v>
      </c>
      <c r="J227" s="15">
        <v>598.25679592313497</v>
      </c>
      <c r="K227" s="15">
        <v>181.816</v>
      </c>
      <c r="L227" s="15">
        <v>428.79088571428503</v>
      </c>
      <c r="M227" s="15">
        <v>105.465103811172</v>
      </c>
      <c r="N227" s="15">
        <v>64.000806397676698</v>
      </c>
      <c r="O227" s="15">
        <v>64.000806397676698</v>
      </c>
    </row>
    <row r="228" spans="1:15" x14ac:dyDescent="0.25">
      <c r="A228" s="15">
        <v>76</v>
      </c>
      <c r="B228" s="15" t="s">
        <v>9719</v>
      </c>
      <c r="C228" s="15" t="s">
        <v>10635</v>
      </c>
      <c r="D228" s="15" t="s">
        <v>10628</v>
      </c>
      <c r="E228" s="15" t="s">
        <v>10632</v>
      </c>
      <c r="F228" s="85" t="s">
        <v>10575</v>
      </c>
      <c r="G228" s="85" t="s">
        <v>10575</v>
      </c>
      <c r="H228" s="85" t="s">
        <v>10576</v>
      </c>
      <c r="I228" s="15">
        <v>1075233</v>
      </c>
      <c r="J228" s="15">
        <v>448.64364175600099</v>
      </c>
      <c r="K228" s="15">
        <v>1128.48</v>
      </c>
      <c r="L228" s="15">
        <v>184.62697142857101</v>
      </c>
      <c r="M228" s="15">
        <v>258.25488729893101</v>
      </c>
      <c r="N228" s="15">
        <v>5.7617830284985097</v>
      </c>
      <c r="O228" s="15">
        <v>5.7617830284985097</v>
      </c>
    </row>
    <row r="229" spans="1:15" x14ac:dyDescent="0.25">
      <c r="A229" s="15">
        <v>77</v>
      </c>
      <c r="B229" s="15" t="s">
        <v>9719</v>
      </c>
      <c r="C229" s="15" t="s">
        <v>10636</v>
      </c>
      <c r="D229" s="15" t="s">
        <v>10596</v>
      </c>
      <c r="E229" s="15" t="s">
        <v>10569</v>
      </c>
      <c r="F229" s="85" t="s">
        <v>9780</v>
      </c>
      <c r="G229" s="85" t="s">
        <v>9780</v>
      </c>
      <c r="H229" s="85" t="s">
        <v>9780</v>
      </c>
      <c r="I229" s="15">
        <v>1248470</v>
      </c>
      <c r="J229" s="15">
        <v>461.32922598925501</v>
      </c>
      <c r="K229" s="15">
        <v>1310.296</v>
      </c>
      <c r="L229" s="15">
        <v>218.46777673581201</v>
      </c>
      <c r="M229" s="15">
        <v>237.35600794754001</v>
      </c>
      <c r="N229" s="15">
        <v>5.50544130590227</v>
      </c>
      <c r="O229" s="15">
        <v>5.50544130590227</v>
      </c>
    </row>
    <row r="230" spans="1:15" x14ac:dyDescent="0.25">
      <c r="A230" s="15">
        <v>77</v>
      </c>
      <c r="B230" s="15" t="s">
        <v>9719</v>
      </c>
      <c r="C230" s="15" t="s">
        <v>10638</v>
      </c>
      <c r="D230" s="15" t="s">
        <v>10596</v>
      </c>
      <c r="E230" s="15" t="s">
        <v>10597</v>
      </c>
      <c r="F230" s="85" t="s">
        <v>10575</v>
      </c>
      <c r="G230" s="85" t="s">
        <v>10575</v>
      </c>
      <c r="H230" s="85" t="s">
        <v>10580</v>
      </c>
      <c r="I230" s="15">
        <v>172974</v>
      </c>
      <c r="J230" s="15">
        <v>598.435310241607</v>
      </c>
      <c r="K230" s="15">
        <v>181.54</v>
      </c>
      <c r="L230" s="15">
        <v>429.23051428571398</v>
      </c>
      <c r="M230" s="15">
        <v>105.109335869961</v>
      </c>
      <c r="N230" s="15">
        <v>64.095460085931407</v>
      </c>
      <c r="O230" s="15">
        <v>64.095460085931407</v>
      </c>
    </row>
    <row r="231" spans="1:15" x14ac:dyDescent="0.25">
      <c r="A231" s="15">
        <v>77</v>
      </c>
      <c r="B231" s="15" t="s">
        <v>9719</v>
      </c>
      <c r="C231" s="15" t="s">
        <v>10640</v>
      </c>
      <c r="D231" s="15" t="s">
        <v>10596</v>
      </c>
      <c r="E231" s="15" t="s">
        <v>10598</v>
      </c>
      <c r="F231" s="85" t="s">
        <v>10575</v>
      </c>
      <c r="G231" s="85" t="s">
        <v>10575</v>
      </c>
      <c r="H231" s="85" t="s">
        <v>10576</v>
      </c>
      <c r="I231" s="15">
        <v>1075496</v>
      </c>
      <c r="J231" s="15">
        <v>448.95669487665799</v>
      </c>
      <c r="K231" s="15">
        <v>1128.7560000000001</v>
      </c>
      <c r="L231" s="15">
        <v>184.57040000000001</v>
      </c>
      <c r="M231" s="15">
        <v>258.625494753336</v>
      </c>
      <c r="N231" s="15">
        <v>5.7608001233215997</v>
      </c>
      <c r="O231" s="15">
        <v>5.7608001233215997</v>
      </c>
    </row>
    <row r="232" spans="1:15" x14ac:dyDescent="0.25">
      <c r="A232" s="15">
        <v>78</v>
      </c>
      <c r="B232" s="15" t="s">
        <v>9719</v>
      </c>
      <c r="C232" s="15" t="s">
        <v>10642</v>
      </c>
      <c r="D232" s="15" t="s">
        <v>10602</v>
      </c>
      <c r="E232" s="15" t="s">
        <v>10569</v>
      </c>
      <c r="F232" s="85" t="s">
        <v>9780</v>
      </c>
      <c r="G232" s="85" t="s">
        <v>9780</v>
      </c>
      <c r="H232" s="85" t="s">
        <v>9780</v>
      </c>
      <c r="I232" s="15">
        <v>1248470</v>
      </c>
      <c r="J232" s="15">
        <v>461.46662413573</v>
      </c>
      <c r="K232" s="15">
        <v>1310.296</v>
      </c>
      <c r="L232" s="15">
        <v>218.532559582044</v>
      </c>
      <c r="M232" s="15">
        <v>237.42770172665499</v>
      </c>
      <c r="N232" s="15">
        <v>5.5063628270305998</v>
      </c>
      <c r="O232" s="15">
        <v>5.5063628270305998</v>
      </c>
    </row>
    <row r="233" spans="1:15" x14ac:dyDescent="0.25">
      <c r="A233" s="15">
        <v>78</v>
      </c>
      <c r="B233" s="15" t="s">
        <v>9719</v>
      </c>
      <c r="C233" s="15" t="s">
        <v>10643</v>
      </c>
      <c r="D233" s="15" t="s">
        <v>10602</v>
      </c>
      <c r="E233" s="15" t="s">
        <v>10603</v>
      </c>
      <c r="F233" s="85" t="s">
        <v>10575</v>
      </c>
      <c r="G233" s="85" t="s">
        <v>10575</v>
      </c>
      <c r="H233" s="85" t="s">
        <v>10580</v>
      </c>
      <c r="I233" s="15">
        <v>173406</v>
      </c>
      <c r="J233" s="15">
        <v>597.18279782853199</v>
      </c>
      <c r="K233" s="15">
        <v>181.994</v>
      </c>
      <c r="L233" s="15">
        <v>428.50631428571398</v>
      </c>
      <c r="M233" s="15">
        <v>104.736569633568</v>
      </c>
      <c r="N233" s="15">
        <v>63.939913909249697</v>
      </c>
      <c r="O233" s="15">
        <v>63.939913909249697</v>
      </c>
    </row>
    <row r="234" spans="1:15" x14ac:dyDescent="0.25">
      <c r="A234" s="15">
        <v>78</v>
      </c>
      <c r="B234" s="15" t="s">
        <v>9719</v>
      </c>
      <c r="C234" s="15" t="s">
        <v>10644</v>
      </c>
      <c r="D234" s="15" t="s">
        <v>10602</v>
      </c>
      <c r="E234" s="15" t="s">
        <v>10604</v>
      </c>
      <c r="F234" s="85" t="s">
        <v>10575</v>
      </c>
      <c r="G234" s="85" t="s">
        <v>10575</v>
      </c>
      <c r="H234" s="85" t="s">
        <v>10576</v>
      </c>
      <c r="I234" s="15">
        <v>1075064</v>
      </c>
      <c r="J234" s="15">
        <v>449.25706767491198</v>
      </c>
      <c r="K234" s="15">
        <v>1128.3019999999999</v>
      </c>
      <c r="L234" s="15">
        <v>184.66399999999999</v>
      </c>
      <c r="M234" s="15">
        <v>258.830650488733</v>
      </c>
      <c r="N234" s="15">
        <v>5.7624171861788698</v>
      </c>
      <c r="O234" s="15">
        <v>5.7624171861788698</v>
      </c>
    </row>
    <row r="235" spans="1:15" x14ac:dyDescent="0.25">
      <c r="A235" s="15">
        <v>79</v>
      </c>
      <c r="B235" s="15" t="s">
        <v>9719</v>
      </c>
      <c r="C235" s="15" t="s">
        <v>10645</v>
      </c>
      <c r="D235" s="15" t="s">
        <v>10772</v>
      </c>
      <c r="E235" s="15" t="s">
        <v>10569</v>
      </c>
      <c r="F235" s="85" t="s">
        <v>9780</v>
      </c>
      <c r="G235" s="85" t="s">
        <v>9780</v>
      </c>
      <c r="H235" s="85" t="s">
        <v>9780</v>
      </c>
      <c r="I235" s="15">
        <v>1248470</v>
      </c>
      <c r="J235" s="15">
        <v>461.67341016990201</v>
      </c>
      <c r="K235" s="15">
        <v>1310.296</v>
      </c>
      <c r="L235" s="15">
        <v>218.396843179185</v>
      </c>
      <c r="M235" s="15">
        <v>237.69557902842499</v>
      </c>
      <c r="N235" s="15">
        <v>5.58098796229112</v>
      </c>
      <c r="O235" s="15">
        <v>5.58098796229112</v>
      </c>
    </row>
    <row r="236" spans="1:15" x14ac:dyDescent="0.25">
      <c r="A236" s="15">
        <v>79</v>
      </c>
      <c r="B236" s="15" t="s">
        <v>9719</v>
      </c>
      <c r="C236" s="15" t="s">
        <v>10646</v>
      </c>
      <c r="D236" s="15" t="s">
        <v>10772</v>
      </c>
      <c r="E236" s="15" t="s">
        <v>10773</v>
      </c>
      <c r="F236" s="85" t="s">
        <v>10575</v>
      </c>
      <c r="G236" s="85" t="s">
        <v>10575</v>
      </c>
      <c r="H236" s="85" t="s">
        <v>10765</v>
      </c>
      <c r="I236" s="15">
        <v>166861</v>
      </c>
      <c r="J236" s="15">
        <v>622.11301573759897</v>
      </c>
      <c r="K236" s="15">
        <v>175.125</v>
      </c>
      <c r="L236" s="15">
        <v>439.51357142857103</v>
      </c>
      <c r="M236" s="15">
        <v>111.266791369698</v>
      </c>
      <c r="N236" s="15">
        <v>71.332652939328995</v>
      </c>
      <c r="O236" s="15">
        <v>71.332652939328995</v>
      </c>
    </row>
    <row r="237" spans="1:15" x14ac:dyDescent="0.25">
      <c r="A237" s="15">
        <v>79</v>
      </c>
      <c r="B237" s="15" t="s">
        <v>9719</v>
      </c>
      <c r="C237" s="15" t="s">
        <v>10647</v>
      </c>
      <c r="D237" s="15" t="s">
        <v>10772</v>
      </c>
      <c r="E237" s="15" t="s">
        <v>10774</v>
      </c>
      <c r="F237" s="85" t="s">
        <v>10575</v>
      </c>
      <c r="G237" s="85" t="s">
        <v>10575</v>
      </c>
      <c r="H237" s="85" t="s">
        <v>10576</v>
      </c>
      <c r="I237" s="15">
        <v>1081609</v>
      </c>
      <c r="J237" s="15">
        <v>447.22282197827201</v>
      </c>
      <c r="K237" s="15">
        <v>1135.171</v>
      </c>
      <c r="L237" s="15">
        <v>184.28474285714199</v>
      </c>
      <c r="M237" s="15">
        <v>257.19998976366702</v>
      </c>
      <c r="N237" s="15">
        <v>5.7380893574624396</v>
      </c>
      <c r="O237" s="15">
        <v>5.7380893574624396</v>
      </c>
    </row>
    <row r="238" spans="1:15" x14ac:dyDescent="0.25">
      <c r="A238" s="15">
        <v>80</v>
      </c>
      <c r="B238" s="15" t="s">
        <v>9719</v>
      </c>
      <c r="C238" s="15" t="s">
        <v>10648</v>
      </c>
      <c r="D238" s="15" t="s">
        <v>10775</v>
      </c>
      <c r="E238" s="15" t="s">
        <v>10569</v>
      </c>
      <c r="F238" s="85" t="s">
        <v>9780</v>
      </c>
      <c r="G238" s="85" t="s">
        <v>9780</v>
      </c>
      <c r="H238" s="85" t="s">
        <v>9780</v>
      </c>
      <c r="I238" s="15">
        <v>1248470</v>
      </c>
      <c r="J238" s="15">
        <v>461.73008664771299</v>
      </c>
      <c r="K238" s="15">
        <v>1310.296</v>
      </c>
      <c r="L238" s="15">
        <v>218.37229428425701</v>
      </c>
      <c r="M238" s="15">
        <v>237.77311568960701</v>
      </c>
      <c r="N238" s="15">
        <v>5.5846766738480698</v>
      </c>
      <c r="O238" s="15">
        <v>5.5846766738480698</v>
      </c>
    </row>
    <row r="239" spans="1:15" x14ac:dyDescent="0.25">
      <c r="A239" s="15">
        <v>80</v>
      </c>
      <c r="B239" s="15" t="s">
        <v>9719</v>
      </c>
      <c r="C239" s="15" t="s">
        <v>10649</v>
      </c>
      <c r="D239" s="15" t="s">
        <v>10775</v>
      </c>
      <c r="E239" s="15" t="s">
        <v>10776</v>
      </c>
      <c r="F239" s="85" t="s">
        <v>10575</v>
      </c>
      <c r="G239" s="85" t="s">
        <v>10575</v>
      </c>
      <c r="H239" s="85" t="s">
        <v>10765</v>
      </c>
      <c r="I239" s="15">
        <v>168261</v>
      </c>
      <c r="J239" s="15">
        <v>618.07572599281104</v>
      </c>
      <c r="K239" s="15">
        <v>176.59399999999999</v>
      </c>
      <c r="L239" s="15">
        <v>437.15437142857098</v>
      </c>
      <c r="M239" s="15">
        <v>110.16759257912101</v>
      </c>
      <c r="N239" s="15">
        <v>70.753761985118402</v>
      </c>
      <c r="O239" s="15">
        <v>70.753761985118402</v>
      </c>
    </row>
    <row r="240" spans="1:15" x14ac:dyDescent="0.25">
      <c r="A240" s="15">
        <v>80</v>
      </c>
      <c r="B240" s="15" t="s">
        <v>9719</v>
      </c>
      <c r="C240" s="15" t="s">
        <v>10650</v>
      </c>
      <c r="D240" s="15" t="s">
        <v>10775</v>
      </c>
      <c r="E240" s="15" t="s">
        <v>10777</v>
      </c>
      <c r="F240" s="85" t="s">
        <v>10575</v>
      </c>
      <c r="G240" s="85" t="s">
        <v>10575</v>
      </c>
      <c r="H240" s="85" t="s">
        <v>10576</v>
      </c>
      <c r="I240" s="15">
        <v>1080209</v>
      </c>
      <c r="J240" s="15">
        <v>447.68632747506899</v>
      </c>
      <c r="K240" s="15">
        <v>1133.702</v>
      </c>
      <c r="L240" s="15">
        <v>184.29314285714199</v>
      </c>
      <c r="M240" s="15">
        <v>257.64991730782202</v>
      </c>
      <c r="N240" s="15">
        <v>5.7432673101044101</v>
      </c>
      <c r="O240" s="15">
        <v>5.7432673101044101</v>
      </c>
    </row>
    <row r="241" spans="1:15" x14ac:dyDescent="0.25">
      <c r="A241" s="15">
        <v>81</v>
      </c>
      <c r="B241" s="15" t="s">
        <v>9719</v>
      </c>
      <c r="C241" s="15" t="s">
        <v>10651</v>
      </c>
      <c r="D241" s="15" t="s">
        <v>10700</v>
      </c>
      <c r="E241" s="15" t="s">
        <v>10569</v>
      </c>
      <c r="F241" s="85" t="s">
        <v>9780</v>
      </c>
      <c r="G241" s="85" t="s">
        <v>9780</v>
      </c>
      <c r="H241" s="85" t="s">
        <v>9780</v>
      </c>
      <c r="I241" s="15">
        <v>1248470</v>
      </c>
      <c r="J241" s="15">
        <v>461.750781932802</v>
      </c>
      <c r="K241" s="15">
        <v>1310.296</v>
      </c>
      <c r="L241" s="15">
        <v>218.73727619757</v>
      </c>
      <c r="M241" s="15">
        <v>237.50415542566699</v>
      </c>
      <c r="N241" s="15">
        <v>5.5093503095648302</v>
      </c>
      <c r="O241" s="15">
        <v>5.5093503095648302</v>
      </c>
    </row>
    <row r="242" spans="1:15" x14ac:dyDescent="0.25">
      <c r="A242" s="15">
        <v>81</v>
      </c>
      <c r="B242" s="15" t="s">
        <v>9719</v>
      </c>
      <c r="C242" s="15" t="s">
        <v>10652</v>
      </c>
      <c r="D242" s="15" t="s">
        <v>10700</v>
      </c>
      <c r="E242" s="15" t="s">
        <v>10702</v>
      </c>
      <c r="F242" s="85" t="s">
        <v>10575</v>
      </c>
      <c r="G242" s="85" t="s">
        <v>10575</v>
      </c>
      <c r="H242" s="85" t="s">
        <v>10580</v>
      </c>
      <c r="I242" s="15">
        <v>174806</v>
      </c>
      <c r="J242" s="15">
        <v>593.35889590096099</v>
      </c>
      <c r="K242" s="15">
        <v>183.46299999999999</v>
      </c>
      <c r="L242" s="15">
        <v>426.16491428571402</v>
      </c>
      <c r="M242" s="15">
        <v>103.752090389223</v>
      </c>
      <c r="N242" s="15">
        <v>63.441891226023699</v>
      </c>
      <c r="O242" s="15">
        <v>63.441891226023699</v>
      </c>
    </row>
    <row r="243" spans="1:15" x14ac:dyDescent="0.25">
      <c r="A243" s="15">
        <v>81</v>
      </c>
      <c r="B243" s="15" t="s">
        <v>9719</v>
      </c>
      <c r="C243" s="15" t="s">
        <v>10653</v>
      </c>
      <c r="D243" s="15" t="s">
        <v>10700</v>
      </c>
      <c r="E243" s="15" t="s">
        <v>10704</v>
      </c>
      <c r="F243" s="85" t="s">
        <v>10575</v>
      </c>
      <c r="G243" s="85" t="s">
        <v>10575</v>
      </c>
      <c r="H243" s="85" t="s">
        <v>10576</v>
      </c>
      <c r="I243" s="15">
        <v>1073664</v>
      </c>
      <c r="J243" s="15">
        <v>450.01375296918297</v>
      </c>
      <c r="K243" s="15">
        <v>1126.8330000000001</v>
      </c>
      <c r="L243" s="15">
        <v>184.96537142857099</v>
      </c>
      <c r="M243" s="15">
        <v>259.28072312272701</v>
      </c>
      <c r="N243" s="15">
        <v>5.7676584178844497</v>
      </c>
      <c r="O243" s="15">
        <v>5.7676584178844497</v>
      </c>
    </row>
    <row r="244" spans="1:15" x14ac:dyDescent="0.25">
      <c r="A244" s="15">
        <v>82</v>
      </c>
      <c r="B244" s="15" t="s">
        <v>9719</v>
      </c>
      <c r="C244" s="15" t="s">
        <v>10654</v>
      </c>
      <c r="D244" s="15" t="s">
        <v>10741</v>
      </c>
      <c r="E244" s="15" t="s">
        <v>10569</v>
      </c>
      <c r="F244" s="85" t="s">
        <v>9780</v>
      </c>
      <c r="G244" s="85" t="s">
        <v>9780</v>
      </c>
      <c r="H244" s="85" t="s">
        <v>9780</v>
      </c>
      <c r="I244" s="15">
        <v>1248470</v>
      </c>
      <c r="J244" s="15">
        <v>461.768790963627</v>
      </c>
      <c r="K244" s="15">
        <v>1310.296</v>
      </c>
      <c r="L244" s="15">
        <v>218.86419142335501</v>
      </c>
      <c r="M244" s="15">
        <v>237.39335541711901</v>
      </c>
      <c r="N244" s="15">
        <v>5.5112441231523004</v>
      </c>
      <c r="O244" s="15">
        <v>5.5112441231523004</v>
      </c>
    </row>
    <row r="245" spans="1:15" x14ac:dyDescent="0.25">
      <c r="A245" s="15">
        <v>82</v>
      </c>
      <c r="B245" s="15" t="s">
        <v>9719</v>
      </c>
      <c r="C245" s="15" t="s">
        <v>10655</v>
      </c>
      <c r="D245" s="15" t="s">
        <v>10741</v>
      </c>
      <c r="E245" s="15" t="s">
        <v>10742</v>
      </c>
      <c r="F245" s="85" t="s">
        <v>10575</v>
      </c>
      <c r="G245" s="85" t="s">
        <v>10575</v>
      </c>
      <c r="H245" s="85" t="s">
        <v>10576</v>
      </c>
      <c r="I245" s="15">
        <v>1072778</v>
      </c>
      <c r="J245" s="15">
        <v>450.167758303688</v>
      </c>
      <c r="K245" s="15">
        <v>1125.904</v>
      </c>
      <c r="L245" s="15">
        <v>185.156685714285</v>
      </c>
      <c r="M245" s="15">
        <v>259.24009254137002</v>
      </c>
      <c r="N245" s="15">
        <v>5.7709800480325102</v>
      </c>
      <c r="O245" s="15">
        <v>5.7709800480325102</v>
      </c>
    </row>
    <row r="246" spans="1:15" x14ac:dyDescent="0.25">
      <c r="A246" s="15">
        <v>82</v>
      </c>
      <c r="B246" s="15" t="s">
        <v>9719</v>
      </c>
      <c r="C246" s="15" t="s">
        <v>10656</v>
      </c>
      <c r="D246" s="15" t="s">
        <v>10741</v>
      </c>
      <c r="E246" s="15" t="s">
        <v>10743</v>
      </c>
      <c r="F246" s="85" t="s">
        <v>10575</v>
      </c>
      <c r="G246" s="85" t="s">
        <v>10575</v>
      </c>
      <c r="H246" s="85" t="s">
        <v>10580</v>
      </c>
      <c r="I246" s="15">
        <v>175692</v>
      </c>
      <c r="J246" s="15">
        <v>591.81085067536105</v>
      </c>
      <c r="K246" s="15">
        <v>184.392</v>
      </c>
      <c r="L246" s="15">
        <v>424.68340000000001</v>
      </c>
      <c r="M246" s="15">
        <v>103.99641457835</v>
      </c>
      <c r="N246" s="15">
        <v>63.1310360970107</v>
      </c>
      <c r="O246" s="15">
        <v>63.1310360970107</v>
      </c>
    </row>
    <row r="247" spans="1:15" x14ac:dyDescent="0.25">
      <c r="A247" s="15">
        <v>83</v>
      </c>
      <c r="B247" s="15" t="s">
        <v>9719</v>
      </c>
      <c r="C247" s="15" t="s">
        <v>10657</v>
      </c>
      <c r="D247" s="15" t="s">
        <v>10778</v>
      </c>
      <c r="E247" s="15" t="s">
        <v>10569</v>
      </c>
      <c r="F247" s="85" t="s">
        <v>9780</v>
      </c>
      <c r="G247" s="85" t="s">
        <v>9780</v>
      </c>
      <c r="H247" s="85" t="s">
        <v>9780</v>
      </c>
      <c r="I247" s="15">
        <v>1248470</v>
      </c>
      <c r="J247" s="15">
        <v>461.794827004919</v>
      </c>
      <c r="K247" s="15">
        <v>1310.296</v>
      </c>
      <c r="L247" s="15">
        <v>218.363709430802</v>
      </c>
      <c r="M247" s="15">
        <v>237.84529911838999</v>
      </c>
      <c r="N247" s="15">
        <v>5.5858184557268098</v>
      </c>
      <c r="O247" s="15">
        <v>5.5858184557268098</v>
      </c>
    </row>
    <row r="248" spans="1:15" x14ac:dyDescent="0.25">
      <c r="A248" s="15">
        <v>83</v>
      </c>
      <c r="B248" s="15" t="s">
        <v>9719</v>
      </c>
      <c r="C248" s="15" t="s">
        <v>10658</v>
      </c>
      <c r="D248" s="15" t="s">
        <v>10778</v>
      </c>
      <c r="E248" s="15" t="s">
        <v>10779</v>
      </c>
      <c r="F248" s="85" t="s">
        <v>10575</v>
      </c>
      <c r="G248" s="85" t="s">
        <v>10575</v>
      </c>
      <c r="H248" s="85" t="s">
        <v>10765</v>
      </c>
      <c r="I248" s="15">
        <v>168693</v>
      </c>
      <c r="J248" s="15">
        <v>616.769778699791</v>
      </c>
      <c r="K248" s="15">
        <v>177.048</v>
      </c>
      <c r="L248" s="15">
        <v>436.42597142857102</v>
      </c>
      <c r="M248" s="15">
        <v>109.767010515537</v>
      </c>
      <c r="N248" s="15">
        <v>70.576796755681997</v>
      </c>
      <c r="O248" s="15">
        <v>70.576796755681997</v>
      </c>
    </row>
    <row r="249" spans="1:15" x14ac:dyDescent="0.25">
      <c r="A249" s="15">
        <v>83</v>
      </c>
      <c r="B249" s="15" t="s">
        <v>9719</v>
      </c>
      <c r="C249" s="15" t="s">
        <v>10659</v>
      </c>
      <c r="D249" s="15" t="s">
        <v>10778</v>
      </c>
      <c r="E249" s="15" t="s">
        <v>10780</v>
      </c>
      <c r="F249" s="85" t="s">
        <v>10575</v>
      </c>
      <c r="G249" s="85" t="s">
        <v>10575</v>
      </c>
      <c r="H249" s="85" t="s">
        <v>10576</v>
      </c>
      <c r="I249" s="15">
        <v>1079777</v>
      </c>
      <c r="J249" s="15">
        <v>447.89562987689499</v>
      </c>
      <c r="K249" s="15">
        <v>1133.248</v>
      </c>
      <c r="L249" s="15">
        <v>184.29571428571401</v>
      </c>
      <c r="M249" s="15">
        <v>257.85504529977101</v>
      </c>
      <c r="N249" s="15">
        <v>5.7448702914101704</v>
      </c>
      <c r="O249" s="15">
        <v>5.7448702914101704</v>
      </c>
    </row>
    <row r="250" spans="1:15" x14ac:dyDescent="0.25">
      <c r="A250" s="15">
        <v>84</v>
      </c>
      <c r="B250" s="15" t="s">
        <v>9719</v>
      </c>
      <c r="C250" s="15" t="s">
        <v>10660</v>
      </c>
      <c r="D250" s="15" t="s">
        <v>10744</v>
      </c>
      <c r="E250" s="15" t="s">
        <v>10569</v>
      </c>
      <c r="F250" s="85" t="s">
        <v>9780</v>
      </c>
      <c r="G250" s="85" t="s">
        <v>9780</v>
      </c>
      <c r="H250" s="85" t="s">
        <v>9780</v>
      </c>
      <c r="I250" s="15">
        <v>1248470</v>
      </c>
      <c r="J250" s="15">
        <v>461.821174270835</v>
      </c>
      <c r="K250" s="15">
        <v>1310.296</v>
      </c>
      <c r="L250" s="15">
        <v>218.84816622710699</v>
      </c>
      <c r="M250" s="15">
        <v>237.453226188304</v>
      </c>
      <c r="N250" s="15">
        <v>5.5197818554235099</v>
      </c>
      <c r="O250" s="15">
        <v>5.5197818554235099</v>
      </c>
    </row>
    <row r="251" spans="1:15" x14ac:dyDescent="0.25">
      <c r="A251" s="15">
        <v>84</v>
      </c>
      <c r="B251" s="15" t="s">
        <v>9719</v>
      </c>
      <c r="C251" s="15" t="s">
        <v>10661</v>
      </c>
      <c r="D251" s="15" t="s">
        <v>10744</v>
      </c>
      <c r="E251" s="15" t="s">
        <v>10745</v>
      </c>
      <c r="F251" s="85" t="s">
        <v>10575</v>
      </c>
      <c r="G251" s="85" t="s">
        <v>10575</v>
      </c>
      <c r="H251" s="85" t="s">
        <v>10580</v>
      </c>
      <c r="I251" s="15">
        <v>179661</v>
      </c>
      <c r="J251" s="15">
        <v>580.59148897705904</v>
      </c>
      <c r="K251" s="15">
        <v>188.559</v>
      </c>
      <c r="L251" s="15">
        <v>418.06017142857098</v>
      </c>
      <c r="M251" s="15">
        <v>100.75692904409399</v>
      </c>
      <c r="N251" s="15">
        <v>61.774388504393798</v>
      </c>
      <c r="O251" s="15">
        <v>61.774388504393798</v>
      </c>
    </row>
    <row r="252" spans="1:15" x14ac:dyDescent="0.25">
      <c r="A252" s="15">
        <v>84</v>
      </c>
      <c r="B252" s="15" t="s">
        <v>9719</v>
      </c>
      <c r="C252" s="15" t="s">
        <v>10662</v>
      </c>
      <c r="D252" s="15" t="s">
        <v>10744</v>
      </c>
      <c r="E252" s="15" t="s">
        <v>10746</v>
      </c>
      <c r="F252" s="85" t="s">
        <v>10575</v>
      </c>
      <c r="G252" s="85" t="s">
        <v>10575</v>
      </c>
      <c r="H252" s="85" t="s">
        <v>10576</v>
      </c>
      <c r="I252" s="15">
        <v>1068809</v>
      </c>
      <c r="J252" s="15">
        <v>451.57872677313702</v>
      </c>
      <c r="K252" s="15">
        <v>1121.7370000000001</v>
      </c>
      <c r="L252" s="15">
        <v>185.36151428571401</v>
      </c>
      <c r="M252" s="15">
        <v>260.43126568705901</v>
      </c>
      <c r="N252" s="15">
        <v>5.7859468003640702</v>
      </c>
      <c r="O252" s="15">
        <v>5.7859468003640702</v>
      </c>
    </row>
    <row r="253" spans="1:15" x14ac:dyDescent="0.25">
      <c r="A253" s="15">
        <v>85</v>
      </c>
      <c r="B253" s="15" t="s">
        <v>9719</v>
      </c>
      <c r="C253" s="15" t="s">
        <v>10663</v>
      </c>
      <c r="D253" s="15" t="s">
        <v>10584</v>
      </c>
      <c r="E253" s="15" t="s">
        <v>10569</v>
      </c>
      <c r="F253" s="85" t="s">
        <v>9780</v>
      </c>
      <c r="G253" s="85" t="s">
        <v>9780</v>
      </c>
      <c r="H253" s="85" t="s">
        <v>9780</v>
      </c>
      <c r="I253" s="15">
        <v>1248470</v>
      </c>
      <c r="J253" s="15">
        <v>461.86604973025698</v>
      </c>
      <c r="K253" s="15">
        <v>1310.296</v>
      </c>
      <c r="L253" s="15">
        <v>218.31735038255201</v>
      </c>
      <c r="M253" s="15">
        <v>238.04812167680399</v>
      </c>
      <c r="N253" s="15">
        <v>5.5005776708999701</v>
      </c>
      <c r="O253" s="15">
        <v>5.5005776708999701</v>
      </c>
    </row>
    <row r="254" spans="1:15" x14ac:dyDescent="0.25">
      <c r="A254" s="15">
        <v>85</v>
      </c>
      <c r="B254" s="15" t="s">
        <v>9719</v>
      </c>
      <c r="C254" s="15" t="s">
        <v>10664</v>
      </c>
      <c r="D254" s="15" t="s">
        <v>10584</v>
      </c>
      <c r="E254" s="15" t="s">
        <v>10585</v>
      </c>
      <c r="F254" s="85" t="s">
        <v>10575</v>
      </c>
      <c r="G254" s="85" t="s">
        <v>10575</v>
      </c>
      <c r="H254" s="85" t="s">
        <v>10576</v>
      </c>
      <c r="I254" s="15">
        <v>1077786</v>
      </c>
      <c r="J254" s="15">
        <v>449.065063663513</v>
      </c>
      <c r="K254" s="15">
        <v>1131.1590000000001</v>
      </c>
      <c r="L254" s="15">
        <v>184.30765714285701</v>
      </c>
      <c r="M254" s="15">
        <v>259.00514381488199</v>
      </c>
      <c r="N254" s="15">
        <v>5.7522627057734503</v>
      </c>
      <c r="O254" s="15">
        <v>5.7522627057734503</v>
      </c>
    </row>
    <row r="255" spans="1:15" x14ac:dyDescent="0.25">
      <c r="A255" s="15">
        <v>85</v>
      </c>
      <c r="B255" s="15" t="s">
        <v>9719</v>
      </c>
      <c r="C255" s="15" t="s">
        <v>10665</v>
      </c>
      <c r="D255" s="15" t="s">
        <v>10584</v>
      </c>
      <c r="E255" s="15" t="s">
        <v>10586</v>
      </c>
      <c r="F255" s="85" t="s">
        <v>10575</v>
      </c>
      <c r="G255" s="85" t="s">
        <v>10575</v>
      </c>
      <c r="H255" s="85" t="s">
        <v>10580</v>
      </c>
      <c r="I255" s="15">
        <v>170684</v>
      </c>
      <c r="J255" s="15">
        <v>603.71833712148396</v>
      </c>
      <c r="K255" s="15">
        <v>179.137</v>
      </c>
      <c r="L255" s="15">
        <v>433.07125714285701</v>
      </c>
      <c r="M255" s="15">
        <v>105.715190988635</v>
      </c>
      <c r="N255" s="15">
        <v>64.931888989990895</v>
      </c>
      <c r="O255" s="15">
        <v>64.931888989990895</v>
      </c>
    </row>
    <row r="256" spans="1:15" x14ac:dyDescent="0.25">
      <c r="A256" s="15">
        <v>86</v>
      </c>
      <c r="B256" s="15" t="s">
        <v>9719</v>
      </c>
      <c r="C256" s="15" t="s">
        <v>10666</v>
      </c>
      <c r="D256" s="15" t="s">
        <v>10747</v>
      </c>
      <c r="E256" s="15" t="s">
        <v>10569</v>
      </c>
      <c r="F256" s="85" t="s">
        <v>9780</v>
      </c>
      <c r="G256" s="85" t="s">
        <v>9780</v>
      </c>
      <c r="H256" s="85" t="s">
        <v>9780</v>
      </c>
      <c r="I256" s="15">
        <v>1248470</v>
      </c>
      <c r="J256" s="15">
        <v>461.90157308474397</v>
      </c>
      <c r="K256" s="15">
        <v>1310.296</v>
      </c>
      <c r="L256" s="15">
        <v>218.92555665768799</v>
      </c>
      <c r="M256" s="15">
        <v>237.463845527751</v>
      </c>
      <c r="N256" s="15">
        <v>5.5121708993044098</v>
      </c>
      <c r="O256" s="15">
        <v>5.5121708993044098</v>
      </c>
    </row>
    <row r="257" spans="1:15" x14ac:dyDescent="0.25">
      <c r="A257" s="15">
        <v>86</v>
      </c>
      <c r="B257" s="15" t="s">
        <v>9719</v>
      </c>
      <c r="C257" s="15" t="s">
        <v>10667</v>
      </c>
      <c r="D257" s="15" t="s">
        <v>10747</v>
      </c>
      <c r="E257" s="15" t="s">
        <v>10748</v>
      </c>
      <c r="F257" s="85" t="s">
        <v>10575</v>
      </c>
      <c r="G257" s="85" t="s">
        <v>10575</v>
      </c>
      <c r="H257" s="85" t="s">
        <v>10576</v>
      </c>
      <c r="I257" s="15">
        <v>1072346</v>
      </c>
      <c r="J257" s="15">
        <v>450.46810999961298</v>
      </c>
      <c r="K257" s="15">
        <v>1125.45</v>
      </c>
      <c r="L257" s="15">
        <v>185.25028571428501</v>
      </c>
      <c r="M257" s="15">
        <v>259.44521897011998</v>
      </c>
      <c r="N257" s="15">
        <v>5.7726053152072501</v>
      </c>
      <c r="O257" s="15">
        <v>5.7726053152072501</v>
      </c>
    </row>
    <row r="258" spans="1:15" x14ac:dyDescent="0.25">
      <c r="A258" s="15">
        <v>86</v>
      </c>
      <c r="B258" s="15" t="s">
        <v>9719</v>
      </c>
      <c r="C258" s="15" t="s">
        <v>10668</v>
      </c>
      <c r="D258" s="15" t="s">
        <v>10747</v>
      </c>
      <c r="E258" s="15" t="s">
        <v>10749</v>
      </c>
      <c r="F258" s="85" t="s">
        <v>10575</v>
      </c>
      <c r="G258" s="85" t="s">
        <v>10575</v>
      </c>
      <c r="H258" s="85" t="s">
        <v>10580</v>
      </c>
      <c r="I258" s="15">
        <v>176124</v>
      </c>
      <c r="J258" s="15">
        <v>590.56891279718195</v>
      </c>
      <c r="K258" s="15">
        <v>184.846</v>
      </c>
      <c r="L258" s="15">
        <v>423.96019999999999</v>
      </c>
      <c r="M258" s="15">
        <v>103.628454225182</v>
      </c>
      <c r="N258" s="15">
        <v>62.980258572000402</v>
      </c>
      <c r="O258" s="15">
        <v>62.980258572000402</v>
      </c>
    </row>
    <row r="259" spans="1:15" x14ac:dyDescent="0.25">
      <c r="A259" s="15">
        <v>87</v>
      </c>
      <c r="B259" s="15" t="s">
        <v>9719</v>
      </c>
      <c r="C259" s="15" t="s">
        <v>10669</v>
      </c>
      <c r="D259" s="15" t="s">
        <v>10637</v>
      </c>
      <c r="E259" s="15" t="s">
        <v>10569</v>
      </c>
      <c r="F259" s="85" t="s">
        <v>9780</v>
      </c>
      <c r="G259" s="85" t="s">
        <v>9780</v>
      </c>
      <c r="H259" s="85" t="s">
        <v>9780</v>
      </c>
      <c r="I259" s="15">
        <v>1248470</v>
      </c>
      <c r="J259" s="15">
        <v>461.974008676452</v>
      </c>
      <c r="K259" s="15">
        <v>1310.296</v>
      </c>
      <c r="L259" s="15">
        <v>218.356391381511</v>
      </c>
      <c r="M259" s="15">
        <v>238.12051453536401</v>
      </c>
      <c r="N259" s="15">
        <v>5.4971027595767499</v>
      </c>
      <c r="O259" s="15">
        <v>5.4971027595767499</v>
      </c>
    </row>
    <row r="260" spans="1:15" x14ac:dyDescent="0.25">
      <c r="A260" s="15">
        <v>87</v>
      </c>
      <c r="B260" s="15" t="s">
        <v>9719</v>
      </c>
      <c r="C260" s="15" t="s">
        <v>10670</v>
      </c>
      <c r="D260" s="15" t="s">
        <v>10637</v>
      </c>
      <c r="E260" s="15" t="s">
        <v>10639</v>
      </c>
      <c r="F260" s="85" t="s">
        <v>10575</v>
      </c>
      <c r="G260" s="85" t="s">
        <v>10575</v>
      </c>
      <c r="H260" s="85" t="s">
        <v>10580</v>
      </c>
      <c r="I260" s="15">
        <v>169041</v>
      </c>
      <c r="J260" s="15">
        <v>608.51208307035097</v>
      </c>
      <c r="K260" s="15">
        <v>177.41300000000001</v>
      </c>
      <c r="L260" s="15">
        <v>435.839885714285</v>
      </c>
      <c r="M260" s="15">
        <v>107.12626447628701</v>
      </c>
      <c r="N260" s="15">
        <v>65.545932879777695</v>
      </c>
      <c r="O260" s="15">
        <v>65.545932879777695</v>
      </c>
    </row>
    <row r="261" spans="1:15" x14ac:dyDescent="0.25">
      <c r="A261" s="15">
        <v>87</v>
      </c>
      <c r="B261" s="15" t="s">
        <v>9719</v>
      </c>
      <c r="C261" s="15" t="s">
        <v>10671</v>
      </c>
      <c r="D261" s="15" t="s">
        <v>10637</v>
      </c>
      <c r="E261" s="15" t="s">
        <v>10641</v>
      </c>
      <c r="F261" s="85" t="s">
        <v>10575</v>
      </c>
      <c r="G261" s="85" t="s">
        <v>10575</v>
      </c>
      <c r="H261" s="85" t="s">
        <v>10576</v>
      </c>
      <c r="I261" s="15">
        <v>1079429</v>
      </c>
      <c r="J261" s="15">
        <v>448.67858132702003</v>
      </c>
      <c r="K261" s="15">
        <v>1132.883</v>
      </c>
      <c r="L261" s="15">
        <v>184.2978</v>
      </c>
      <c r="M261" s="15">
        <v>258.634621363458</v>
      </c>
      <c r="N261" s="15">
        <v>5.7461599635619898</v>
      </c>
      <c r="O261" s="15">
        <v>5.7461599635619898</v>
      </c>
    </row>
    <row r="262" spans="1:15" x14ac:dyDescent="0.25">
      <c r="A262" s="15">
        <v>88</v>
      </c>
      <c r="B262" s="15" t="s">
        <v>9719</v>
      </c>
      <c r="C262" s="15" t="s">
        <v>10672</v>
      </c>
      <c r="D262" s="15" t="s">
        <v>10750</v>
      </c>
      <c r="E262" s="15" t="s">
        <v>10569</v>
      </c>
      <c r="F262" s="85" t="s">
        <v>9780</v>
      </c>
      <c r="G262" s="85" t="s">
        <v>9780</v>
      </c>
      <c r="H262" s="85" t="s">
        <v>9780</v>
      </c>
      <c r="I262" s="15">
        <v>1248470</v>
      </c>
      <c r="J262" s="15">
        <v>462.13188791122298</v>
      </c>
      <c r="K262" s="15">
        <v>1310.296</v>
      </c>
      <c r="L262" s="15">
        <v>218.860866843108</v>
      </c>
      <c r="M262" s="15">
        <v>237.75180688610001</v>
      </c>
      <c r="N262" s="15">
        <v>5.5192141820144798</v>
      </c>
      <c r="O262" s="15">
        <v>5.5192141820144798</v>
      </c>
    </row>
    <row r="263" spans="1:15" x14ac:dyDescent="0.25">
      <c r="A263" s="15">
        <v>88</v>
      </c>
      <c r="B263" s="15" t="s">
        <v>9719</v>
      </c>
      <c r="C263" s="15" t="s">
        <v>10673</v>
      </c>
      <c r="D263" s="15" t="s">
        <v>10750</v>
      </c>
      <c r="E263" s="15" t="s">
        <v>10751</v>
      </c>
      <c r="F263" s="85" t="s">
        <v>10575</v>
      </c>
      <c r="G263" s="85" t="s">
        <v>10575</v>
      </c>
      <c r="H263" s="85" t="s">
        <v>10580</v>
      </c>
      <c r="I263" s="15">
        <v>179398</v>
      </c>
      <c r="J263" s="15">
        <v>580.75450439442795</v>
      </c>
      <c r="K263" s="15">
        <v>188.28299999999999</v>
      </c>
      <c r="L263" s="15">
        <v>418.49919999999997</v>
      </c>
      <c r="M263" s="15">
        <v>100.392915702937</v>
      </c>
      <c r="N263" s="15">
        <v>61.862388691490999</v>
      </c>
      <c r="O263" s="15">
        <v>61.862388691490999</v>
      </c>
    </row>
    <row r="264" spans="1:15" x14ac:dyDescent="0.25">
      <c r="A264" s="15">
        <v>88</v>
      </c>
      <c r="B264" s="15" t="s">
        <v>9719</v>
      </c>
      <c r="C264" s="15" t="s">
        <v>10674</v>
      </c>
      <c r="D264" s="15" t="s">
        <v>10750</v>
      </c>
      <c r="E264" s="15" t="s">
        <v>10752</v>
      </c>
      <c r="F264" s="85" t="s">
        <v>10575</v>
      </c>
      <c r="G264" s="85" t="s">
        <v>10575</v>
      </c>
      <c r="H264" s="85" t="s">
        <v>10576</v>
      </c>
      <c r="I264" s="15">
        <v>1069072</v>
      </c>
      <c r="J264" s="15">
        <v>451.94662371451199</v>
      </c>
      <c r="K264" s="15">
        <v>1122.0129999999999</v>
      </c>
      <c r="L264" s="15">
        <v>185.35991428571401</v>
      </c>
      <c r="M264" s="15">
        <v>260.80175738457001</v>
      </c>
      <c r="N264" s="15">
        <v>5.7849520442276496</v>
      </c>
      <c r="O264" s="15">
        <v>5.7849520442276496</v>
      </c>
    </row>
    <row r="265" spans="1:15" x14ac:dyDescent="0.25">
      <c r="A265" s="15">
        <v>89</v>
      </c>
      <c r="B265" s="15" t="s">
        <v>9719</v>
      </c>
      <c r="C265" s="15" t="s">
        <v>10675</v>
      </c>
      <c r="D265" s="15" t="s">
        <v>10753</v>
      </c>
      <c r="E265" s="15" t="s">
        <v>10569</v>
      </c>
      <c r="F265" s="85" t="s">
        <v>9780</v>
      </c>
      <c r="G265" s="85" t="s">
        <v>9780</v>
      </c>
      <c r="H265" s="85" t="s">
        <v>9780</v>
      </c>
      <c r="I265" s="15">
        <v>1248470</v>
      </c>
      <c r="J265" s="15">
        <v>462.16471777616499</v>
      </c>
      <c r="K265" s="15">
        <v>1310.296</v>
      </c>
      <c r="L265" s="15">
        <v>218.88859888714299</v>
      </c>
      <c r="M265" s="15">
        <v>237.76451150398799</v>
      </c>
      <c r="N265" s="15">
        <v>5.5116073850334999</v>
      </c>
      <c r="O265" s="15">
        <v>5.5116073850334999</v>
      </c>
    </row>
    <row r="266" spans="1:15" x14ac:dyDescent="0.25">
      <c r="A266" s="15">
        <v>89</v>
      </c>
      <c r="B266" s="15" t="s">
        <v>9719</v>
      </c>
      <c r="C266" s="15" t="s">
        <v>10676</v>
      </c>
      <c r="D266" s="15" t="s">
        <v>10753</v>
      </c>
      <c r="E266" s="15" t="s">
        <v>10754</v>
      </c>
      <c r="F266" s="85" t="s">
        <v>10575</v>
      </c>
      <c r="G266" s="85" t="s">
        <v>10575</v>
      </c>
      <c r="H266" s="85" t="s">
        <v>10576</v>
      </c>
      <c r="I266" s="15">
        <v>1072609</v>
      </c>
      <c r="J266" s="15">
        <v>450.78111066781702</v>
      </c>
      <c r="K266" s="15">
        <v>1125.7260000000001</v>
      </c>
      <c r="L266" s="15">
        <v>185.19371428571401</v>
      </c>
      <c r="M266" s="15">
        <v>259.81577927101199</v>
      </c>
      <c r="N266" s="15">
        <v>5.7716171110909702</v>
      </c>
      <c r="O266" s="15">
        <v>5.7716171110909702</v>
      </c>
    </row>
    <row r="267" spans="1:15" x14ac:dyDescent="0.25">
      <c r="A267" s="15">
        <v>89</v>
      </c>
      <c r="B267" s="15" t="s">
        <v>9719</v>
      </c>
      <c r="C267" s="15" t="s">
        <v>10677</v>
      </c>
      <c r="D267" s="15" t="s">
        <v>10753</v>
      </c>
      <c r="E267" s="15" t="s">
        <v>10755</v>
      </c>
      <c r="F267" s="85" t="s">
        <v>10575</v>
      </c>
      <c r="G267" s="85" t="s">
        <v>10575</v>
      </c>
      <c r="H267" s="85" t="s">
        <v>10580</v>
      </c>
      <c r="I267" s="15">
        <v>175861</v>
      </c>
      <c r="J267" s="15">
        <v>590.74147951139901</v>
      </c>
      <c r="K267" s="15">
        <v>184.57</v>
      </c>
      <c r="L267" s="15">
        <v>424.39982857142797</v>
      </c>
      <c r="M267" s="15">
        <v>103.26981865953501</v>
      </c>
      <c r="N267" s="15">
        <v>63.071832280435601</v>
      </c>
      <c r="O267" s="15">
        <v>63.071832280435601</v>
      </c>
    </row>
    <row r="268" spans="1:15" x14ac:dyDescent="0.25">
      <c r="A268" s="15">
        <v>90</v>
      </c>
      <c r="B268" s="15" t="s">
        <v>9719</v>
      </c>
      <c r="C268" s="15" t="s">
        <v>10678</v>
      </c>
      <c r="D268" s="15" t="s">
        <v>10577</v>
      </c>
      <c r="E268" s="15" t="s">
        <v>10569</v>
      </c>
      <c r="F268" s="85" t="s">
        <v>9780</v>
      </c>
      <c r="G268" s="85" t="s">
        <v>9780</v>
      </c>
      <c r="H268" s="85" t="s">
        <v>9780</v>
      </c>
      <c r="I268" s="15">
        <v>1248470</v>
      </c>
      <c r="J268" s="15">
        <v>462.1765996254</v>
      </c>
      <c r="K268" s="15">
        <v>1310.296</v>
      </c>
      <c r="L268" s="15">
        <v>218.32417073352599</v>
      </c>
      <c r="M268" s="15">
        <v>238.35240834027499</v>
      </c>
      <c r="N268" s="15">
        <v>5.5000205515979603</v>
      </c>
      <c r="O268" s="15">
        <v>5.5000205515979603</v>
      </c>
    </row>
    <row r="269" spans="1:15" x14ac:dyDescent="0.25">
      <c r="A269" s="15">
        <v>90</v>
      </c>
      <c r="B269" s="15" t="s">
        <v>9719</v>
      </c>
      <c r="C269" s="15" t="s">
        <v>10679</v>
      </c>
      <c r="D269" s="15" t="s">
        <v>10577</v>
      </c>
      <c r="E269" s="15" t="s">
        <v>10578</v>
      </c>
      <c r="F269" s="85" t="s">
        <v>10575</v>
      </c>
      <c r="G269" s="85" t="s">
        <v>10575</v>
      </c>
      <c r="H269" s="85" t="s">
        <v>10576</v>
      </c>
      <c r="I269" s="15">
        <v>1078049</v>
      </c>
      <c r="J269" s="15">
        <v>449.43323043440301</v>
      </c>
      <c r="K269" s="15">
        <v>1131.4349999999999</v>
      </c>
      <c r="L269" s="15">
        <v>184.30608571428499</v>
      </c>
      <c r="M269" s="15">
        <v>259.375860269839</v>
      </c>
      <c r="N269" s="15">
        <v>5.7512844502777396</v>
      </c>
      <c r="O269" s="15">
        <v>5.7512844502777396</v>
      </c>
    </row>
    <row r="270" spans="1:15" x14ac:dyDescent="0.25">
      <c r="A270" s="15">
        <v>90</v>
      </c>
      <c r="B270" s="15" t="s">
        <v>9719</v>
      </c>
      <c r="C270" s="15" t="s">
        <v>10680</v>
      </c>
      <c r="D270" s="15" t="s">
        <v>10577</v>
      </c>
      <c r="E270" s="15" t="s">
        <v>10579</v>
      </c>
      <c r="F270" s="85" t="s">
        <v>10575</v>
      </c>
      <c r="G270" s="85" t="s">
        <v>10575</v>
      </c>
      <c r="H270" s="85" t="s">
        <v>10580</v>
      </c>
      <c r="I270" s="15">
        <v>170421</v>
      </c>
      <c r="J270" s="15">
        <v>603.90714188972595</v>
      </c>
      <c r="K270" s="15">
        <v>178.86099999999999</v>
      </c>
      <c r="L270" s="15">
        <v>433.51502857142799</v>
      </c>
      <c r="M270" s="15">
        <v>105.362716155138</v>
      </c>
      <c r="N270" s="15">
        <v>65.029397163160198</v>
      </c>
      <c r="O270" s="15">
        <v>65.029397163160198</v>
      </c>
    </row>
    <row r="271" spans="1:15" x14ac:dyDescent="0.25">
      <c r="A271" s="15">
        <v>91</v>
      </c>
      <c r="B271" s="15" t="s">
        <v>9719</v>
      </c>
      <c r="C271" s="15" t="s">
        <v>10681</v>
      </c>
      <c r="D271" s="15" t="s">
        <v>10756</v>
      </c>
      <c r="E271" s="15" t="s">
        <v>10569</v>
      </c>
      <c r="F271" s="85" t="s">
        <v>9780</v>
      </c>
      <c r="G271" s="85" t="s">
        <v>9780</v>
      </c>
      <c r="H271" s="85" t="s">
        <v>9780</v>
      </c>
      <c r="I271" s="15">
        <v>1248470</v>
      </c>
      <c r="J271" s="15">
        <v>462.17988871265499</v>
      </c>
      <c r="K271" s="15">
        <v>1310.296</v>
      </c>
      <c r="L271" s="15">
        <v>218.83993162687699</v>
      </c>
      <c r="M271" s="15">
        <v>237.81980895815099</v>
      </c>
      <c r="N271" s="15">
        <v>5.5201481276257498</v>
      </c>
      <c r="O271" s="15">
        <v>5.5201481276257498</v>
      </c>
    </row>
    <row r="272" spans="1:15" x14ac:dyDescent="0.25">
      <c r="A272" s="15">
        <v>91</v>
      </c>
      <c r="B272" s="15" t="s">
        <v>9719</v>
      </c>
      <c r="C272" s="15" t="s">
        <v>10682</v>
      </c>
      <c r="D272" s="15" t="s">
        <v>10756</v>
      </c>
      <c r="E272" s="15" t="s">
        <v>10757</v>
      </c>
      <c r="F272" s="85" t="s">
        <v>10575</v>
      </c>
      <c r="G272" s="85" t="s">
        <v>10575</v>
      </c>
      <c r="H272" s="85" t="s">
        <v>10580</v>
      </c>
      <c r="I272" s="15">
        <v>179830</v>
      </c>
      <c r="J272" s="15">
        <v>579.52771698797403</v>
      </c>
      <c r="K272" s="15">
        <v>188.73699999999999</v>
      </c>
      <c r="L272" s="15">
        <v>417.77759999999898</v>
      </c>
      <c r="M272" s="15">
        <v>100.032345708362</v>
      </c>
      <c r="N272" s="15">
        <v>61.717771279611298</v>
      </c>
      <c r="O272" s="15">
        <v>61.717771279611298</v>
      </c>
    </row>
    <row r="273" spans="1:15" x14ac:dyDescent="0.25">
      <c r="A273" s="15">
        <v>91</v>
      </c>
      <c r="B273" s="15" t="s">
        <v>9719</v>
      </c>
      <c r="C273" s="15" t="s">
        <v>10683</v>
      </c>
      <c r="D273" s="15" t="s">
        <v>10756</v>
      </c>
      <c r="E273" s="15" t="s">
        <v>10758</v>
      </c>
      <c r="F273" s="85" t="s">
        <v>10575</v>
      </c>
      <c r="G273" s="85" t="s">
        <v>10575</v>
      </c>
      <c r="H273" s="85" t="s">
        <v>10576</v>
      </c>
      <c r="I273" s="15">
        <v>1068640</v>
      </c>
      <c r="J273" s="15">
        <v>452.15591534323403</v>
      </c>
      <c r="K273" s="15">
        <v>1121.559</v>
      </c>
      <c r="L273" s="15">
        <v>185.36251428571401</v>
      </c>
      <c r="M273" s="15">
        <v>261.00681245183699</v>
      </c>
      <c r="N273" s="15">
        <v>5.78658860568191</v>
      </c>
      <c r="O273" s="15">
        <v>5.78658860568191</v>
      </c>
    </row>
    <row r="274" spans="1:15" x14ac:dyDescent="0.25">
      <c r="A274" s="15">
        <v>92</v>
      </c>
      <c r="B274" s="15" t="s">
        <v>9719</v>
      </c>
      <c r="C274" s="15" t="s">
        <v>10684</v>
      </c>
      <c r="D274" s="15" t="s">
        <v>10581</v>
      </c>
      <c r="E274" s="15" t="s">
        <v>10569</v>
      </c>
      <c r="F274" s="85" t="s">
        <v>9780</v>
      </c>
      <c r="G274" s="85" t="s">
        <v>9780</v>
      </c>
      <c r="H274" s="85" t="s">
        <v>9780</v>
      </c>
      <c r="I274" s="15">
        <v>1248470</v>
      </c>
      <c r="J274" s="15">
        <v>462.23807924996299</v>
      </c>
      <c r="K274" s="15">
        <v>1310.296</v>
      </c>
      <c r="L274" s="15">
        <v>218.31294353727199</v>
      </c>
      <c r="M274" s="15">
        <v>238.42419857622201</v>
      </c>
      <c r="N274" s="15">
        <v>5.5009371364679804</v>
      </c>
      <c r="O274" s="15">
        <v>5.5009371364679804</v>
      </c>
    </row>
    <row r="275" spans="1:15" x14ac:dyDescent="0.25">
      <c r="A275" s="15">
        <v>92</v>
      </c>
      <c r="B275" s="15" t="s">
        <v>9719</v>
      </c>
      <c r="C275" s="15" t="s">
        <v>10685</v>
      </c>
      <c r="D275" s="15" t="s">
        <v>10581</v>
      </c>
      <c r="E275" s="15" t="s">
        <v>10582</v>
      </c>
      <c r="F275" s="85" t="s">
        <v>10575</v>
      </c>
      <c r="G275" s="85" t="s">
        <v>10575</v>
      </c>
      <c r="H275" s="85" t="s">
        <v>10576</v>
      </c>
      <c r="I275" s="15">
        <v>1077617</v>
      </c>
      <c r="J275" s="15">
        <v>449.64259717033599</v>
      </c>
      <c r="K275" s="15">
        <v>1130.981</v>
      </c>
      <c r="L275" s="15">
        <v>184.30868571428499</v>
      </c>
      <c r="M275" s="15">
        <v>259.58101759311199</v>
      </c>
      <c r="N275" s="15">
        <v>5.7528938629384498</v>
      </c>
      <c r="O275" s="15">
        <v>5.7528938629384498</v>
      </c>
    </row>
    <row r="276" spans="1:15" x14ac:dyDescent="0.25">
      <c r="A276" s="15">
        <v>92</v>
      </c>
      <c r="B276" s="15" t="s">
        <v>9719</v>
      </c>
      <c r="C276" s="15" t="s">
        <v>10686</v>
      </c>
      <c r="D276" s="15" t="s">
        <v>10581</v>
      </c>
      <c r="E276" s="15" t="s">
        <v>10583</v>
      </c>
      <c r="F276" s="85" t="s">
        <v>10575</v>
      </c>
      <c r="G276" s="85" t="s">
        <v>10575</v>
      </c>
      <c r="H276" s="85" t="s">
        <v>10580</v>
      </c>
      <c r="I276" s="15">
        <v>170853</v>
      </c>
      <c r="J276" s="15">
        <v>602.63805984128601</v>
      </c>
      <c r="K276" s="15">
        <v>179.315</v>
      </c>
      <c r="L276" s="15">
        <v>432.78562857142799</v>
      </c>
      <c r="M276" s="15">
        <v>104.983268768115</v>
      </c>
      <c r="N276" s="15">
        <v>64.869162501742693</v>
      </c>
      <c r="O276" s="15">
        <v>64.869162501742693</v>
      </c>
    </row>
    <row r="277" spans="1:15" x14ac:dyDescent="0.25">
      <c r="A277" s="15">
        <v>93</v>
      </c>
      <c r="B277" s="15" t="s">
        <v>9719</v>
      </c>
      <c r="C277" s="15" t="s">
        <v>10687</v>
      </c>
      <c r="D277" s="15" t="s">
        <v>10590</v>
      </c>
      <c r="E277" s="15" t="s">
        <v>10569</v>
      </c>
      <c r="F277" s="85" t="s">
        <v>9780</v>
      </c>
      <c r="G277" s="85" t="s">
        <v>9780</v>
      </c>
      <c r="H277" s="85" t="s">
        <v>9780</v>
      </c>
      <c r="I277" s="15">
        <v>1248470</v>
      </c>
      <c r="J277" s="15">
        <v>462.35619260461999</v>
      </c>
      <c r="K277" s="15">
        <v>1310.296</v>
      </c>
      <c r="L277" s="15">
        <v>218.334203575309</v>
      </c>
      <c r="M277" s="15">
        <v>238.52283180489701</v>
      </c>
      <c r="N277" s="15">
        <v>5.4991572244128699</v>
      </c>
      <c r="O277" s="15">
        <v>5.4991572244128699</v>
      </c>
    </row>
    <row r="278" spans="1:15" x14ac:dyDescent="0.25">
      <c r="A278" s="15">
        <v>93</v>
      </c>
      <c r="B278" s="15" t="s">
        <v>9719</v>
      </c>
      <c r="C278" s="15" t="s">
        <v>10689</v>
      </c>
      <c r="D278" s="15" t="s">
        <v>10590</v>
      </c>
      <c r="E278" s="15" t="s">
        <v>10591</v>
      </c>
      <c r="F278" s="85" t="s">
        <v>10575</v>
      </c>
      <c r="G278" s="85" t="s">
        <v>10575</v>
      </c>
      <c r="H278" s="85" t="s">
        <v>10580</v>
      </c>
      <c r="I278" s="15">
        <v>170014</v>
      </c>
      <c r="J278" s="15">
        <v>605.03177818821598</v>
      </c>
      <c r="K278" s="15">
        <v>178.43299999999999</v>
      </c>
      <c r="L278" s="15">
        <v>434.20205714285697</v>
      </c>
      <c r="M278" s="15">
        <v>105.648518969509</v>
      </c>
      <c r="N278" s="15">
        <v>65.1812020758492</v>
      </c>
      <c r="O278" s="15">
        <v>65.1812020758492</v>
      </c>
    </row>
    <row r="279" spans="1:15" x14ac:dyDescent="0.25">
      <c r="A279" s="15">
        <v>93</v>
      </c>
      <c r="B279" s="15" t="s">
        <v>9719</v>
      </c>
      <c r="C279" s="15" t="s">
        <v>10691</v>
      </c>
      <c r="D279" s="15" t="s">
        <v>10590</v>
      </c>
      <c r="E279" s="15" t="s">
        <v>10592</v>
      </c>
      <c r="F279" s="85" t="s">
        <v>10575</v>
      </c>
      <c r="G279" s="85" t="s">
        <v>10575</v>
      </c>
      <c r="H279" s="85" t="s">
        <v>10576</v>
      </c>
      <c r="I279" s="15">
        <v>1078456</v>
      </c>
      <c r="J279" s="15">
        <v>449.52325350425502</v>
      </c>
      <c r="K279" s="15">
        <v>1131.8630000000001</v>
      </c>
      <c r="L279" s="15">
        <v>184.30362857142799</v>
      </c>
      <c r="M279" s="15">
        <v>259.46985654389601</v>
      </c>
      <c r="N279" s="15">
        <v>5.7497683889304598</v>
      </c>
      <c r="O279" s="15">
        <v>5.7497683889304598</v>
      </c>
    </row>
    <row r="280" spans="1:15" x14ac:dyDescent="0.25">
      <c r="A280" s="15">
        <v>94</v>
      </c>
      <c r="B280" s="15" t="s">
        <v>9719</v>
      </c>
      <c r="C280" s="15" t="s">
        <v>10693</v>
      </c>
      <c r="D280" s="15" t="s">
        <v>10781</v>
      </c>
      <c r="E280" s="15" t="s">
        <v>10569</v>
      </c>
      <c r="F280" s="85" t="s">
        <v>9780</v>
      </c>
      <c r="G280" s="85" t="s">
        <v>9780</v>
      </c>
      <c r="H280" s="85" t="s">
        <v>9780</v>
      </c>
      <c r="I280" s="15">
        <v>1248470</v>
      </c>
      <c r="J280" s="15">
        <v>462.36491519990301</v>
      </c>
      <c r="K280" s="15">
        <v>1310.296</v>
      </c>
      <c r="L280" s="15">
        <v>218.36897956719</v>
      </c>
      <c r="M280" s="15">
        <v>238.113874545621</v>
      </c>
      <c r="N280" s="15">
        <v>5.8820610870914596</v>
      </c>
      <c r="O280" s="15">
        <v>5.8820610870914596</v>
      </c>
    </row>
    <row r="281" spans="1:15" x14ac:dyDescent="0.25">
      <c r="A281" s="15">
        <v>94</v>
      </c>
      <c r="B281" s="15" t="s">
        <v>9719</v>
      </c>
      <c r="C281" s="15" t="s">
        <v>10694</v>
      </c>
      <c r="D281" s="15" t="s">
        <v>10781</v>
      </c>
      <c r="E281" s="15" t="s">
        <v>10782</v>
      </c>
      <c r="F281" s="85" t="s">
        <v>10575</v>
      </c>
      <c r="G281" s="85" t="s">
        <v>10575</v>
      </c>
      <c r="H281" s="85" t="s">
        <v>10790</v>
      </c>
      <c r="I281" s="15">
        <v>168430</v>
      </c>
      <c r="J281" s="15">
        <v>633.02924958239203</v>
      </c>
      <c r="K281" s="15">
        <v>176.77199999999999</v>
      </c>
      <c r="L281" s="15">
        <v>436.86877142857099</v>
      </c>
      <c r="M281" s="15">
        <v>109.161624172421</v>
      </c>
      <c r="N281" s="15">
        <v>86.998853981399705</v>
      </c>
      <c r="O281" s="15">
        <v>86.998853981399705</v>
      </c>
    </row>
    <row r="282" spans="1:15" x14ac:dyDescent="0.25">
      <c r="A282" s="15">
        <v>94</v>
      </c>
      <c r="B282" s="15" t="s">
        <v>9719</v>
      </c>
      <c r="C282" s="15" t="s">
        <v>10695</v>
      </c>
      <c r="D282" s="15" t="s">
        <v>10781</v>
      </c>
      <c r="E282" s="15" t="s">
        <v>10783</v>
      </c>
      <c r="F282" s="85" t="s">
        <v>10575</v>
      </c>
      <c r="G282" s="85" t="s">
        <v>10575</v>
      </c>
      <c r="H282" s="85" t="s">
        <v>10576</v>
      </c>
      <c r="I282" s="15">
        <v>1080040</v>
      </c>
      <c r="J282" s="15">
        <v>448.261895011859</v>
      </c>
      <c r="K282" s="15">
        <v>1133.5239999999999</v>
      </c>
      <c r="L282" s="15">
        <v>184.29414285714199</v>
      </c>
      <c r="M282" s="15">
        <v>258.22385651598199</v>
      </c>
      <c r="N282" s="15">
        <v>5.7438956387337203</v>
      </c>
      <c r="O282" s="15">
        <v>5.7438956387337203</v>
      </c>
    </row>
    <row r="283" spans="1:15" x14ac:dyDescent="0.25">
      <c r="A283" s="15">
        <v>95</v>
      </c>
      <c r="B283" s="15" t="s">
        <v>9719</v>
      </c>
      <c r="C283" s="15" t="s">
        <v>10696</v>
      </c>
      <c r="D283" s="15" t="s">
        <v>10593</v>
      </c>
      <c r="E283" s="15" t="s">
        <v>10569</v>
      </c>
      <c r="F283" s="85" t="s">
        <v>9780</v>
      </c>
      <c r="G283" s="85" t="s">
        <v>9780</v>
      </c>
      <c r="H283" s="85" t="s">
        <v>9780</v>
      </c>
      <c r="I283" s="15">
        <v>1248470</v>
      </c>
      <c r="J283" s="15">
        <v>462.41828848401599</v>
      </c>
      <c r="K283" s="15">
        <v>1310.296</v>
      </c>
      <c r="L283" s="15">
        <v>218.323458280528</v>
      </c>
      <c r="M283" s="15">
        <v>238.59475718282701</v>
      </c>
      <c r="N283" s="15">
        <v>5.5000730206608104</v>
      </c>
      <c r="O283" s="15">
        <v>5.5000730206608104</v>
      </c>
    </row>
    <row r="284" spans="1:15" x14ac:dyDescent="0.25">
      <c r="A284" s="15">
        <v>95</v>
      </c>
      <c r="B284" s="15" t="s">
        <v>9719</v>
      </c>
      <c r="C284" s="15" t="s">
        <v>10697</v>
      </c>
      <c r="D284" s="15" t="s">
        <v>10593</v>
      </c>
      <c r="E284" s="15" t="s">
        <v>10594</v>
      </c>
      <c r="F284" s="85" t="s">
        <v>10575</v>
      </c>
      <c r="G284" s="85" t="s">
        <v>10575</v>
      </c>
      <c r="H284" s="85" t="s">
        <v>10580</v>
      </c>
      <c r="I284" s="15">
        <v>170446</v>
      </c>
      <c r="J284" s="15">
        <v>603.76102133017605</v>
      </c>
      <c r="K284" s="15">
        <v>178.887</v>
      </c>
      <c r="L284" s="15">
        <v>433.47268571428498</v>
      </c>
      <c r="M284" s="15">
        <v>105.26813684236301</v>
      </c>
      <c r="N284" s="15">
        <v>65.020198773527397</v>
      </c>
      <c r="O284" s="15">
        <v>65.020198773527397</v>
      </c>
    </row>
    <row r="285" spans="1:15" x14ac:dyDescent="0.25">
      <c r="A285" s="15">
        <v>95</v>
      </c>
      <c r="B285" s="15" t="s">
        <v>9719</v>
      </c>
      <c r="C285" s="15" t="s">
        <v>10698</v>
      </c>
      <c r="D285" s="15" t="s">
        <v>10593</v>
      </c>
      <c r="E285" s="15" t="s">
        <v>10595</v>
      </c>
      <c r="F285" s="85" t="s">
        <v>10575</v>
      </c>
      <c r="G285" s="85" t="s">
        <v>10575</v>
      </c>
      <c r="H285" s="85" t="s">
        <v>10576</v>
      </c>
      <c r="I285" s="15">
        <v>1078024</v>
      </c>
      <c r="J285" s="15">
        <v>449.73262520810903</v>
      </c>
      <c r="K285" s="15">
        <v>1131.4090000000001</v>
      </c>
      <c r="L285" s="15">
        <v>184.30622857142799</v>
      </c>
      <c r="M285" s="15">
        <v>259.67502005226203</v>
      </c>
      <c r="N285" s="15">
        <v>5.7513765844181899</v>
      </c>
      <c r="O285" s="15">
        <v>5.7513765844181899</v>
      </c>
    </row>
    <row r="286" spans="1:15" x14ac:dyDescent="0.25">
      <c r="A286" s="15">
        <v>96</v>
      </c>
      <c r="B286" s="15" t="s">
        <v>9719</v>
      </c>
      <c r="C286" s="15" t="s">
        <v>10699</v>
      </c>
      <c r="D286" s="15" t="s">
        <v>10587</v>
      </c>
      <c r="E286" s="15" t="s">
        <v>10569</v>
      </c>
      <c r="F286" s="85" t="s">
        <v>9780</v>
      </c>
      <c r="G286" s="85" t="s">
        <v>9780</v>
      </c>
      <c r="H286" s="85" t="s">
        <v>9780</v>
      </c>
      <c r="I286" s="15">
        <v>1248470</v>
      </c>
      <c r="J286" s="15">
        <v>462.72923633324598</v>
      </c>
      <c r="K286" s="15">
        <v>1310.296</v>
      </c>
      <c r="L286" s="15">
        <v>218.33010880400801</v>
      </c>
      <c r="M286" s="15">
        <v>238.89961134783999</v>
      </c>
      <c r="N286" s="15">
        <v>5.4995161813977198</v>
      </c>
      <c r="O286" s="15">
        <v>5.4995161813977198</v>
      </c>
    </row>
    <row r="287" spans="1:15" x14ac:dyDescent="0.25">
      <c r="A287" s="15">
        <v>96</v>
      </c>
      <c r="B287" s="15" t="s">
        <v>9719</v>
      </c>
      <c r="C287" s="15" t="s">
        <v>10701</v>
      </c>
      <c r="D287" s="15" t="s">
        <v>10587</v>
      </c>
      <c r="E287" s="15" t="s">
        <v>10588</v>
      </c>
      <c r="F287" s="85" t="s">
        <v>10575</v>
      </c>
      <c r="G287" s="85" t="s">
        <v>10575</v>
      </c>
      <c r="H287" s="85" t="s">
        <v>10580</v>
      </c>
      <c r="I287" s="15">
        <v>170183</v>
      </c>
      <c r="J287" s="15">
        <v>603.95128788103204</v>
      </c>
      <c r="K287" s="15">
        <v>178.61099999999999</v>
      </c>
      <c r="L287" s="15">
        <v>433.91645714285698</v>
      </c>
      <c r="M287" s="15">
        <v>104.916850848918</v>
      </c>
      <c r="N287" s="15">
        <v>65.117979889256503</v>
      </c>
      <c r="O287" s="15">
        <v>65.117979889256503</v>
      </c>
    </row>
    <row r="288" spans="1:15" x14ac:dyDescent="0.25">
      <c r="A288" s="15">
        <v>96</v>
      </c>
      <c r="B288" s="15" t="s">
        <v>9719</v>
      </c>
      <c r="C288" s="15" t="s">
        <v>10703</v>
      </c>
      <c r="D288" s="15" t="s">
        <v>10587</v>
      </c>
      <c r="E288" s="15" t="s">
        <v>10589</v>
      </c>
      <c r="F288" s="85" t="s">
        <v>10575</v>
      </c>
      <c r="G288" s="85" t="s">
        <v>10575</v>
      </c>
      <c r="H288" s="85" t="s">
        <v>10576</v>
      </c>
      <c r="I288" s="15">
        <v>1078287</v>
      </c>
      <c r="J288" s="15">
        <v>450.10082968703102</v>
      </c>
      <c r="K288" s="15">
        <v>1131.6849999999999</v>
      </c>
      <c r="L288" s="15">
        <v>184.304657142857</v>
      </c>
      <c r="M288" s="15">
        <v>260.04577378303497</v>
      </c>
      <c r="N288" s="15">
        <v>5.7503987611393601</v>
      </c>
      <c r="O288" s="15">
        <v>5.7503987611393601</v>
      </c>
    </row>
    <row r="289" spans="1:15" x14ac:dyDescent="0.25">
      <c r="A289" s="15">
        <v>97</v>
      </c>
      <c r="B289" s="15" t="s">
        <v>9719</v>
      </c>
      <c r="C289" s="15" t="s">
        <v>10705</v>
      </c>
      <c r="D289" s="15" t="s">
        <v>10759</v>
      </c>
      <c r="E289" s="15" t="s">
        <v>10569</v>
      </c>
      <c r="F289" s="85" t="s">
        <v>9780</v>
      </c>
      <c r="G289" s="85" t="s">
        <v>9780</v>
      </c>
      <c r="H289" s="85" t="s">
        <v>9780</v>
      </c>
      <c r="I289" s="15">
        <v>1248470</v>
      </c>
      <c r="J289" s="15">
        <v>462.89318524114998</v>
      </c>
      <c r="K289" s="15">
        <v>1310.296</v>
      </c>
      <c r="L289" s="15">
        <v>218.456251530515</v>
      </c>
      <c r="M289" s="15">
        <v>238.93164861499201</v>
      </c>
      <c r="N289" s="15">
        <v>5.5052850956419102</v>
      </c>
      <c r="O289" s="15">
        <v>5.5052850956419102</v>
      </c>
    </row>
    <row r="290" spans="1:15" x14ac:dyDescent="0.25">
      <c r="A290" s="15">
        <v>97</v>
      </c>
      <c r="B290" s="15" t="s">
        <v>9719</v>
      </c>
      <c r="C290" s="15" t="s">
        <v>10706</v>
      </c>
      <c r="D290" s="15" t="s">
        <v>10759</v>
      </c>
      <c r="E290" s="15" t="s">
        <v>10760</v>
      </c>
      <c r="F290" s="85" t="s">
        <v>10575</v>
      </c>
      <c r="G290" s="85" t="s">
        <v>10575</v>
      </c>
      <c r="H290" s="85" t="s">
        <v>10576</v>
      </c>
      <c r="I290" s="15">
        <v>1075569</v>
      </c>
      <c r="J290" s="15">
        <v>450.97457866408899</v>
      </c>
      <c r="K290" s="15">
        <v>1128.8330000000001</v>
      </c>
      <c r="L290" s="15">
        <v>184.553942857142</v>
      </c>
      <c r="M290" s="15">
        <v>260.66010981417298</v>
      </c>
      <c r="N290" s="15">
        <v>5.7605259927730597</v>
      </c>
      <c r="O290" s="15">
        <v>5.7605259927730597</v>
      </c>
    </row>
    <row r="291" spans="1:15" x14ac:dyDescent="0.25">
      <c r="A291" s="15">
        <v>97</v>
      </c>
      <c r="B291" s="15" t="s">
        <v>9719</v>
      </c>
      <c r="C291" s="15" t="s">
        <v>10707</v>
      </c>
      <c r="D291" s="15" t="s">
        <v>10759</v>
      </c>
      <c r="E291" s="15" t="s">
        <v>10761</v>
      </c>
      <c r="F291" s="85" t="s">
        <v>10575</v>
      </c>
      <c r="G291" s="85" t="s">
        <v>10575</v>
      </c>
      <c r="H291" s="85" t="s">
        <v>10580</v>
      </c>
      <c r="I291" s="15">
        <v>172901</v>
      </c>
      <c r="J291" s="15">
        <v>597.24008188963705</v>
      </c>
      <c r="K291" s="15">
        <v>181.46299999999999</v>
      </c>
      <c r="L291" s="15">
        <v>429.353485714285</v>
      </c>
      <c r="M291" s="15">
        <v>103.76467771263501</v>
      </c>
      <c r="N291" s="15">
        <v>64.121918462716906</v>
      </c>
      <c r="O291" s="15">
        <v>64.121918462716906</v>
      </c>
    </row>
    <row r="292" spans="1:15" x14ac:dyDescent="0.25">
      <c r="A292" s="15">
        <v>98</v>
      </c>
      <c r="B292" s="15" t="s">
        <v>9719</v>
      </c>
      <c r="C292" s="15" t="s">
        <v>10708</v>
      </c>
      <c r="D292" s="15" t="s">
        <v>10784</v>
      </c>
      <c r="E292" s="15" t="s">
        <v>10569</v>
      </c>
      <c r="F292" s="85" t="s">
        <v>9780</v>
      </c>
      <c r="G292" s="85" t="s">
        <v>9780</v>
      </c>
      <c r="H292" s="85" t="s">
        <v>9780</v>
      </c>
      <c r="I292" s="15">
        <v>1248470</v>
      </c>
      <c r="J292" s="15">
        <v>462.94626679839303</v>
      </c>
      <c r="K292" s="15">
        <v>1310.296</v>
      </c>
      <c r="L292" s="15">
        <v>218.51390349521799</v>
      </c>
      <c r="M292" s="15">
        <v>238.85914827766399</v>
      </c>
      <c r="N292" s="15">
        <v>5.5732150255104704</v>
      </c>
      <c r="O292" s="15">
        <v>5.5732150255104704</v>
      </c>
    </row>
    <row r="293" spans="1:15" x14ac:dyDescent="0.25">
      <c r="A293" s="15">
        <v>98</v>
      </c>
      <c r="B293" s="15" t="s">
        <v>9719</v>
      </c>
      <c r="C293" s="15" t="s">
        <v>10709</v>
      </c>
      <c r="D293" s="15" t="s">
        <v>10784</v>
      </c>
      <c r="E293" s="15" t="s">
        <v>10785</v>
      </c>
      <c r="F293" s="85" t="s">
        <v>10575</v>
      </c>
      <c r="G293" s="85" t="s">
        <v>10575</v>
      </c>
      <c r="H293" s="85" t="s">
        <v>10765</v>
      </c>
      <c r="I293" s="15">
        <v>163901</v>
      </c>
      <c r="J293" s="15">
        <v>629.63085644697605</v>
      </c>
      <c r="K293" s="15">
        <v>172.018</v>
      </c>
      <c r="L293" s="15">
        <v>445.13279999999997</v>
      </c>
      <c r="M293" s="15">
        <v>111.90845273108501</v>
      </c>
      <c r="N293" s="15">
        <v>72.589603715890206</v>
      </c>
      <c r="O293" s="15">
        <v>72.589603715890206</v>
      </c>
    </row>
    <row r="294" spans="1:15" x14ac:dyDescent="0.25">
      <c r="A294" s="15">
        <v>98</v>
      </c>
      <c r="B294" s="15" t="s">
        <v>9719</v>
      </c>
      <c r="C294" s="15" t="s">
        <v>10710</v>
      </c>
      <c r="D294" s="15" t="s">
        <v>10784</v>
      </c>
      <c r="E294" s="15" t="s">
        <v>10786</v>
      </c>
      <c r="F294" s="85" t="s">
        <v>10575</v>
      </c>
      <c r="G294" s="85" t="s">
        <v>10575</v>
      </c>
      <c r="H294" s="85" t="s">
        <v>10576</v>
      </c>
      <c r="I294" s="15">
        <v>1084569</v>
      </c>
      <c r="J294" s="15">
        <v>448.03824993675101</v>
      </c>
      <c r="K294" s="15">
        <v>1138.278</v>
      </c>
      <c r="L294" s="15">
        <v>184.266971428571</v>
      </c>
      <c r="M294" s="15">
        <v>258.04409672306201</v>
      </c>
      <c r="N294" s="15">
        <v>5.7271817851175202</v>
      </c>
      <c r="O294" s="15">
        <v>5.7271817851175202</v>
      </c>
    </row>
    <row r="295" spans="1:15" x14ac:dyDescent="0.25">
      <c r="A295" s="15">
        <v>99</v>
      </c>
      <c r="B295" s="15" t="s">
        <v>9719</v>
      </c>
      <c r="C295" s="15" t="s">
        <v>10711</v>
      </c>
      <c r="D295" s="15" t="s">
        <v>10787</v>
      </c>
      <c r="E295" s="15" t="s">
        <v>10569</v>
      </c>
      <c r="F295" s="85" t="s">
        <v>9780</v>
      </c>
      <c r="G295" s="85" t="s">
        <v>9780</v>
      </c>
      <c r="H295" s="85" t="s">
        <v>9780</v>
      </c>
      <c r="I295" s="15">
        <v>1248470</v>
      </c>
      <c r="J295" s="15">
        <v>463.02085832272002</v>
      </c>
      <c r="K295" s="15">
        <v>1310.296</v>
      </c>
      <c r="L295" s="15">
        <v>218.49886361162399</v>
      </c>
      <c r="M295" s="15">
        <v>238.65804110798601</v>
      </c>
      <c r="N295" s="15">
        <v>5.86395360310906</v>
      </c>
      <c r="O295" s="15">
        <v>5.86395360310906</v>
      </c>
    </row>
    <row r="296" spans="1:15" x14ac:dyDescent="0.25">
      <c r="A296" s="15">
        <v>99</v>
      </c>
      <c r="B296" s="15" t="s">
        <v>9719</v>
      </c>
      <c r="C296" s="15" t="s">
        <v>10713</v>
      </c>
      <c r="D296" s="15" t="s">
        <v>10787</v>
      </c>
      <c r="E296" s="15" t="s">
        <v>10788</v>
      </c>
      <c r="F296" s="85" t="s">
        <v>10575</v>
      </c>
      <c r="G296" s="85" t="s">
        <v>10575</v>
      </c>
      <c r="H296" s="85" t="s">
        <v>10576</v>
      </c>
      <c r="I296" s="15">
        <v>1084162</v>
      </c>
      <c r="J296" s="15">
        <v>447.94664091211803</v>
      </c>
      <c r="K296" s="15">
        <v>1137.8499999999999</v>
      </c>
      <c r="L296" s="15">
        <v>184.26942857142799</v>
      </c>
      <c r="M296" s="15">
        <v>257.94853153742002</v>
      </c>
      <c r="N296" s="15">
        <v>5.7286808032693202</v>
      </c>
      <c r="O296" s="15">
        <v>5.7286808032693202</v>
      </c>
    </row>
    <row r="297" spans="1:15" x14ac:dyDescent="0.25">
      <c r="A297" s="15">
        <v>99</v>
      </c>
      <c r="B297" s="15" t="s">
        <v>9719</v>
      </c>
      <c r="C297" s="15" t="s">
        <v>10715</v>
      </c>
      <c r="D297" s="15" t="s">
        <v>10787</v>
      </c>
      <c r="E297" s="15" t="s">
        <v>10789</v>
      </c>
      <c r="F297" s="85" t="s">
        <v>10575</v>
      </c>
      <c r="G297" s="85" t="s">
        <v>10575</v>
      </c>
      <c r="H297" s="85" t="s">
        <v>10790</v>
      </c>
      <c r="I297" s="15">
        <v>164308</v>
      </c>
      <c r="J297" s="15">
        <v>644.86612180411998</v>
      </c>
      <c r="K297" s="15">
        <v>172.446</v>
      </c>
      <c r="L297" s="15">
        <v>444.35485714285699</v>
      </c>
      <c r="M297" s="15">
        <v>111.373647528943</v>
      </c>
      <c r="N297" s="15">
        <v>89.137617132319605</v>
      </c>
      <c r="O297" s="15">
        <v>89.137617132319605</v>
      </c>
    </row>
    <row r="298" spans="1:15" x14ac:dyDescent="0.25">
      <c r="A298" s="15">
        <v>100</v>
      </c>
      <c r="B298" s="15" t="s">
        <v>9719</v>
      </c>
      <c r="C298" s="15" t="s">
        <v>10717</v>
      </c>
      <c r="D298" s="15" t="s">
        <v>10762</v>
      </c>
      <c r="E298" s="15" t="s">
        <v>10569</v>
      </c>
      <c r="F298" s="85" t="s">
        <v>9780</v>
      </c>
      <c r="G298" s="85" t="s">
        <v>9780</v>
      </c>
      <c r="H298" s="85" t="s">
        <v>9780</v>
      </c>
      <c r="I298" s="15">
        <v>1248470</v>
      </c>
      <c r="J298" s="15">
        <v>463.13078918203701</v>
      </c>
      <c r="K298" s="15">
        <v>1310.296</v>
      </c>
      <c r="L298" s="15">
        <v>218.77092662425599</v>
      </c>
      <c r="M298" s="15">
        <v>238.85001518102001</v>
      </c>
      <c r="N298" s="15">
        <v>5.5098473767604803</v>
      </c>
      <c r="O298" s="15">
        <v>5.5098473767604803</v>
      </c>
    </row>
    <row r="299" spans="1:15" x14ac:dyDescent="0.25">
      <c r="A299" s="15">
        <v>100</v>
      </c>
      <c r="B299" s="15" t="s">
        <v>9719</v>
      </c>
      <c r="C299" s="15" t="s">
        <v>10718</v>
      </c>
      <c r="D299" s="15" t="s">
        <v>10762</v>
      </c>
      <c r="E299" s="15" t="s">
        <v>10763</v>
      </c>
      <c r="F299" s="85" t="s">
        <v>10575</v>
      </c>
      <c r="G299" s="85" t="s">
        <v>10575</v>
      </c>
      <c r="H299" s="85" t="s">
        <v>10580</v>
      </c>
      <c r="I299" s="15">
        <v>175038</v>
      </c>
      <c r="J299" s="15">
        <v>590.94638154192205</v>
      </c>
      <c r="K299" s="15">
        <v>183.70699999999999</v>
      </c>
      <c r="L299" s="15">
        <v>425.77548571428503</v>
      </c>
      <c r="M299" s="15">
        <v>101.810954518922</v>
      </c>
      <c r="N299" s="15">
        <v>63.359941308714397</v>
      </c>
      <c r="O299" s="15">
        <v>63.359941308714397</v>
      </c>
    </row>
    <row r="300" spans="1:15" x14ac:dyDescent="0.25">
      <c r="A300" s="15">
        <v>100</v>
      </c>
      <c r="B300" s="15" t="s">
        <v>9719</v>
      </c>
      <c r="C300" s="15" t="s">
        <v>10719</v>
      </c>
      <c r="D300" s="15" t="s">
        <v>10762</v>
      </c>
      <c r="E300" s="15" t="s">
        <v>10764</v>
      </c>
      <c r="F300" s="85" t="s">
        <v>10575</v>
      </c>
      <c r="G300" s="85" t="s">
        <v>10575</v>
      </c>
      <c r="H300" s="85" t="s">
        <v>10576</v>
      </c>
      <c r="I300" s="15">
        <v>1073432</v>
      </c>
      <c r="J300" s="15">
        <v>451.98056272319798</v>
      </c>
      <c r="K300" s="15">
        <v>1126.5889999999999</v>
      </c>
      <c r="L300" s="15">
        <v>185.01577142857099</v>
      </c>
      <c r="M300" s="15">
        <v>261.19626098765599</v>
      </c>
      <c r="N300" s="15">
        <v>5.7685303069708596</v>
      </c>
      <c r="O300" s="15">
        <v>5.7685303069708596</v>
      </c>
    </row>
    <row r="301" spans="1:15" x14ac:dyDescent="0.25">
      <c r="A301" s="15">
        <v>101</v>
      </c>
      <c r="B301" s="15" t="s">
        <v>9719</v>
      </c>
      <c r="C301" s="15" t="s">
        <v>10720</v>
      </c>
      <c r="D301" s="15" t="s">
        <v>10688</v>
      </c>
      <c r="E301" s="15" t="s">
        <v>10569</v>
      </c>
      <c r="F301" s="85" t="s">
        <v>9780</v>
      </c>
      <c r="G301" s="85" t="s">
        <v>9780</v>
      </c>
      <c r="H301" s="85" t="s">
        <v>9780</v>
      </c>
      <c r="I301" s="15">
        <v>1248470</v>
      </c>
      <c r="J301" s="15">
        <v>463.21140192202</v>
      </c>
      <c r="K301" s="15">
        <v>1310.296</v>
      </c>
      <c r="L301" s="15">
        <v>218.42765717329701</v>
      </c>
      <c r="M301" s="15">
        <v>239.292874029708</v>
      </c>
      <c r="N301" s="15">
        <v>5.4908707190154997</v>
      </c>
      <c r="O301" s="15">
        <v>5.4908707190154997</v>
      </c>
    </row>
    <row r="302" spans="1:15" x14ac:dyDescent="0.25">
      <c r="A302" s="15">
        <v>101</v>
      </c>
      <c r="B302" s="15" t="s">
        <v>9719</v>
      </c>
      <c r="C302" s="15" t="s">
        <v>10721</v>
      </c>
      <c r="D302" s="15" t="s">
        <v>10688</v>
      </c>
      <c r="E302" s="15" t="s">
        <v>10690</v>
      </c>
      <c r="F302" s="85" t="s">
        <v>10575</v>
      </c>
      <c r="G302" s="85" t="s">
        <v>10575</v>
      </c>
      <c r="H302" s="85" t="s">
        <v>10580</v>
      </c>
      <c r="I302" s="15">
        <v>166081</v>
      </c>
      <c r="J302" s="15">
        <v>615.38594729584804</v>
      </c>
      <c r="K302" s="15">
        <v>174.30600000000001</v>
      </c>
      <c r="L302" s="15">
        <v>440.974971428571</v>
      </c>
      <c r="M302" s="15">
        <v>107.727739512819</v>
      </c>
      <c r="N302" s="15">
        <v>66.683236354457094</v>
      </c>
      <c r="O302" s="15">
        <v>66.683236354457094</v>
      </c>
    </row>
    <row r="303" spans="1:15" x14ac:dyDescent="0.25">
      <c r="A303" s="15">
        <v>101</v>
      </c>
      <c r="B303" s="15" t="s">
        <v>9719</v>
      </c>
      <c r="C303" s="15" t="s">
        <v>10722</v>
      </c>
      <c r="D303" s="15" t="s">
        <v>10688</v>
      </c>
      <c r="E303" s="15" t="s">
        <v>10692</v>
      </c>
      <c r="F303" s="85" t="s">
        <v>10575</v>
      </c>
      <c r="G303" s="85" t="s">
        <v>10575</v>
      </c>
      <c r="H303" s="85" t="s">
        <v>10576</v>
      </c>
      <c r="I303" s="15">
        <v>1082389</v>
      </c>
      <c r="J303" s="15">
        <v>449.49545836831498</v>
      </c>
      <c r="K303" s="15">
        <v>1135.99</v>
      </c>
      <c r="L303" s="15">
        <v>184.280057142857</v>
      </c>
      <c r="M303" s="15">
        <v>259.48019287679301</v>
      </c>
      <c r="N303" s="15">
        <v>5.73520834866504</v>
      </c>
      <c r="O303" s="15">
        <v>5.73520834866504</v>
      </c>
    </row>
    <row r="304" spans="1:15" x14ac:dyDescent="0.25">
      <c r="F304" s="85"/>
      <c r="G304" s="85"/>
      <c r="H304" s="85"/>
    </row>
    <row r="305" spans="6:8" x14ac:dyDescent="0.25">
      <c r="F305" s="85"/>
      <c r="G305" s="85"/>
      <c r="H305" s="85"/>
    </row>
    <row r="307" spans="6:8" x14ac:dyDescent="0.25">
      <c r="F307" s="85"/>
      <c r="G307" s="85"/>
      <c r="H307" s="85"/>
    </row>
    <row r="308" spans="6:8" x14ac:dyDescent="0.25">
      <c r="F308" s="85"/>
      <c r="G308" s="85"/>
      <c r="H308" s="85"/>
    </row>
    <row r="310" spans="6:8" x14ac:dyDescent="0.25">
      <c r="F310" s="85"/>
      <c r="G310" s="85"/>
      <c r="H310" s="85"/>
    </row>
    <row r="311" spans="6:8" x14ac:dyDescent="0.25">
      <c r="F311" s="85"/>
      <c r="G311" s="85"/>
      <c r="H311" s="85"/>
    </row>
    <row r="313" spans="6:8" x14ac:dyDescent="0.25">
      <c r="F313" s="85"/>
      <c r="G313" s="85"/>
      <c r="H313" s="85"/>
    </row>
    <row r="314" spans="6:8" x14ac:dyDescent="0.25">
      <c r="F314" s="85"/>
      <c r="G314" s="85"/>
      <c r="H314" s="85"/>
    </row>
    <row r="316" spans="6:8" x14ac:dyDescent="0.25">
      <c r="F316" s="85"/>
      <c r="G316" s="85"/>
      <c r="H316" s="85"/>
    </row>
    <row r="317" spans="6:8" x14ac:dyDescent="0.25">
      <c r="F317" s="85"/>
      <c r="G317" s="85"/>
      <c r="H317" s="85"/>
    </row>
    <row r="319" spans="6:8" x14ac:dyDescent="0.25">
      <c r="F319" s="85"/>
      <c r="G319" s="85"/>
      <c r="H319" s="85"/>
    </row>
    <row r="320" spans="6:8" x14ac:dyDescent="0.25">
      <c r="F320" s="85"/>
      <c r="G320" s="85"/>
      <c r="H320" s="85"/>
    </row>
    <row r="322" spans="6:8" x14ac:dyDescent="0.25">
      <c r="F322" s="85"/>
      <c r="G322" s="85"/>
      <c r="H322" s="85"/>
    </row>
    <row r="323" spans="6:8" x14ac:dyDescent="0.25">
      <c r="F323" s="85"/>
      <c r="G323" s="85"/>
      <c r="H323" s="85"/>
    </row>
    <row r="325" spans="6:8" x14ac:dyDescent="0.25">
      <c r="F325" s="85"/>
      <c r="G325" s="85"/>
      <c r="H325" s="85"/>
    </row>
    <row r="326" spans="6:8" x14ac:dyDescent="0.25">
      <c r="F326" s="85"/>
      <c r="G326" s="85"/>
      <c r="H326" s="85"/>
    </row>
    <row r="328" spans="6:8" x14ac:dyDescent="0.25">
      <c r="F328" s="85"/>
      <c r="G328" s="85"/>
      <c r="H328" s="85"/>
    </row>
    <row r="329" spans="6:8" x14ac:dyDescent="0.25">
      <c r="F329" s="85"/>
      <c r="G329" s="85"/>
      <c r="H329" s="85"/>
    </row>
    <row r="331" spans="6:8" x14ac:dyDescent="0.25">
      <c r="F331" s="85"/>
      <c r="G331" s="85"/>
      <c r="H331" s="85"/>
    </row>
    <row r="332" spans="6:8" x14ac:dyDescent="0.25">
      <c r="F332" s="85"/>
      <c r="G332" s="85"/>
      <c r="H332" s="85"/>
    </row>
    <row r="334" spans="6:8" x14ac:dyDescent="0.25">
      <c r="F334" s="85"/>
      <c r="G334" s="85"/>
      <c r="H334" s="85"/>
    </row>
    <row r="335" spans="6:8" x14ac:dyDescent="0.25">
      <c r="F335" s="85"/>
      <c r="G335" s="85"/>
      <c r="H335" s="85"/>
    </row>
    <row r="337" spans="6:8" x14ac:dyDescent="0.25">
      <c r="F337" s="85"/>
      <c r="G337" s="85"/>
      <c r="H337" s="85"/>
    </row>
    <row r="338" spans="6:8" x14ac:dyDescent="0.25">
      <c r="F338" s="85"/>
      <c r="G338" s="85"/>
      <c r="H338" s="85"/>
    </row>
    <row r="340" spans="6:8" x14ac:dyDescent="0.25">
      <c r="F340" s="85"/>
      <c r="G340" s="85"/>
      <c r="H340" s="85"/>
    </row>
    <row r="341" spans="6:8" x14ac:dyDescent="0.25">
      <c r="F341" s="85"/>
      <c r="G341" s="85"/>
      <c r="H341" s="85"/>
    </row>
    <row r="343" spans="6:8" x14ac:dyDescent="0.25">
      <c r="F343" s="85"/>
      <c r="G343" s="85"/>
      <c r="H343" s="85"/>
    </row>
    <row r="344" spans="6:8" x14ac:dyDescent="0.25">
      <c r="F344" s="85"/>
      <c r="G344" s="85"/>
      <c r="H344" s="85"/>
    </row>
    <row r="346" spans="6:8" x14ac:dyDescent="0.25">
      <c r="F346" s="85"/>
      <c r="G346" s="85"/>
      <c r="H346" s="85"/>
    </row>
    <row r="347" spans="6:8" x14ac:dyDescent="0.25">
      <c r="F347" s="85"/>
      <c r="G347" s="85"/>
      <c r="H347" s="85"/>
    </row>
    <row r="349" spans="6:8" x14ac:dyDescent="0.25">
      <c r="F349" s="85"/>
      <c r="G349" s="85"/>
      <c r="H349" s="85"/>
    </row>
    <row r="350" spans="6:8" x14ac:dyDescent="0.25">
      <c r="F350" s="85"/>
      <c r="G350" s="85"/>
      <c r="H350" s="85"/>
    </row>
    <row r="352" spans="6:8" x14ac:dyDescent="0.25">
      <c r="F352" s="85"/>
      <c r="G352" s="85"/>
      <c r="H352" s="85"/>
    </row>
    <row r="353" spans="6:8" x14ac:dyDescent="0.25">
      <c r="F353" s="85"/>
      <c r="G353" s="85"/>
      <c r="H353" s="85"/>
    </row>
    <row r="355" spans="6:8" x14ac:dyDescent="0.25">
      <c r="F355" s="85"/>
      <c r="G355" s="85"/>
      <c r="H355" s="85"/>
    </row>
    <row r="356" spans="6:8" x14ac:dyDescent="0.25">
      <c r="F356" s="85"/>
      <c r="G356" s="85"/>
      <c r="H356" s="85"/>
    </row>
    <row r="358" spans="6:8" x14ac:dyDescent="0.25">
      <c r="F358" s="85"/>
      <c r="G358" s="85"/>
      <c r="H358" s="85"/>
    </row>
    <row r="359" spans="6:8" x14ac:dyDescent="0.25">
      <c r="F359" s="85"/>
      <c r="G359" s="85"/>
      <c r="H359" s="85"/>
    </row>
    <row r="361" spans="6:8" x14ac:dyDescent="0.25">
      <c r="F361" s="85"/>
      <c r="G361" s="85"/>
      <c r="H361" s="85"/>
    </row>
    <row r="362" spans="6:8" x14ac:dyDescent="0.25">
      <c r="F362" s="85"/>
      <c r="G362" s="85"/>
      <c r="H362" s="85"/>
    </row>
    <row r="364" spans="6:8" x14ac:dyDescent="0.25">
      <c r="F364" s="85"/>
      <c r="G364" s="85"/>
      <c r="H364" s="85"/>
    </row>
    <row r="365" spans="6:8" x14ac:dyDescent="0.25">
      <c r="F365" s="85"/>
      <c r="G365" s="85"/>
      <c r="H365" s="85"/>
    </row>
    <row r="367" spans="6:8" x14ac:dyDescent="0.25">
      <c r="F367" s="85"/>
      <c r="G367" s="85"/>
      <c r="H367" s="85"/>
    </row>
    <row r="368" spans="6:8" x14ac:dyDescent="0.25">
      <c r="F368" s="85"/>
      <c r="G368" s="85"/>
      <c r="H368" s="85"/>
    </row>
    <row r="370" spans="6:8" x14ac:dyDescent="0.25">
      <c r="F370" s="85"/>
      <c r="G370" s="85"/>
      <c r="H370" s="85"/>
    </row>
    <row r="371" spans="6:8" x14ac:dyDescent="0.25">
      <c r="F371" s="85"/>
      <c r="G371" s="85"/>
      <c r="H371" s="85"/>
    </row>
    <row r="373" spans="6:8" x14ac:dyDescent="0.25">
      <c r="F373" s="85"/>
      <c r="G373" s="85"/>
      <c r="H373" s="85"/>
    </row>
    <row r="374" spans="6:8" x14ac:dyDescent="0.25">
      <c r="F374" s="85"/>
      <c r="G374" s="85"/>
      <c r="H374" s="85"/>
    </row>
    <row r="376" spans="6:8" x14ac:dyDescent="0.25">
      <c r="F376" s="85"/>
      <c r="G376" s="85"/>
      <c r="H376" s="85"/>
    </row>
    <row r="377" spans="6:8" x14ac:dyDescent="0.25">
      <c r="F377" s="85"/>
      <c r="G377" s="85"/>
      <c r="H377" s="85"/>
    </row>
    <row r="379" spans="6:8" x14ac:dyDescent="0.25">
      <c r="F379" s="85"/>
      <c r="G379" s="85"/>
      <c r="H379" s="85"/>
    </row>
    <row r="380" spans="6:8" x14ac:dyDescent="0.25">
      <c r="F380" s="85"/>
      <c r="G380" s="85"/>
      <c r="H380" s="85"/>
    </row>
    <row r="382" spans="6:8" x14ac:dyDescent="0.25">
      <c r="F382" s="85"/>
      <c r="G382" s="85"/>
      <c r="H382" s="85"/>
    </row>
    <row r="383" spans="6:8" x14ac:dyDescent="0.25">
      <c r="F383" s="85"/>
      <c r="G383" s="85"/>
      <c r="H383" s="85"/>
    </row>
    <row r="385" spans="6:8" x14ac:dyDescent="0.25">
      <c r="F385" s="85"/>
      <c r="G385" s="85"/>
      <c r="H385" s="85"/>
    </row>
    <row r="386" spans="6:8" x14ac:dyDescent="0.25">
      <c r="F386" s="85"/>
      <c r="G386" s="85"/>
      <c r="H386" s="85"/>
    </row>
    <row r="388" spans="6:8" x14ac:dyDescent="0.25">
      <c r="F388" s="85"/>
      <c r="G388" s="85"/>
      <c r="H388" s="85"/>
    </row>
    <row r="389" spans="6:8" x14ac:dyDescent="0.25">
      <c r="F389" s="85"/>
      <c r="G389" s="85"/>
      <c r="H389" s="85"/>
    </row>
    <row r="391" spans="6:8" x14ac:dyDescent="0.25">
      <c r="F391" s="85"/>
      <c r="G391" s="85"/>
      <c r="H391" s="85"/>
    </row>
    <row r="392" spans="6:8" x14ac:dyDescent="0.25">
      <c r="F392" s="85"/>
      <c r="G392" s="85"/>
      <c r="H392" s="85"/>
    </row>
    <row r="394" spans="6:8" x14ac:dyDescent="0.25">
      <c r="F394" s="85"/>
      <c r="G394" s="85"/>
      <c r="H394" s="85"/>
    </row>
    <row r="395" spans="6:8" x14ac:dyDescent="0.25">
      <c r="F395" s="85"/>
      <c r="G395" s="85"/>
      <c r="H395" s="85"/>
    </row>
    <row r="397" spans="6:8" x14ac:dyDescent="0.25">
      <c r="F397" s="85"/>
      <c r="G397" s="85"/>
      <c r="H397" s="85"/>
    </row>
    <row r="398" spans="6:8" x14ac:dyDescent="0.25">
      <c r="F398" s="85"/>
      <c r="G398" s="85"/>
      <c r="H398" s="85"/>
    </row>
    <row r="400" spans="6:8" x14ac:dyDescent="0.25">
      <c r="F400" s="85"/>
      <c r="G400" s="85"/>
      <c r="H400" s="85"/>
    </row>
    <row r="401" spans="6:8" x14ac:dyDescent="0.25">
      <c r="F401" s="85"/>
      <c r="G401" s="85"/>
      <c r="H401" s="85"/>
    </row>
    <row r="403" spans="6:8" x14ac:dyDescent="0.25">
      <c r="F403" s="85"/>
      <c r="G403" s="85"/>
      <c r="H403" s="85"/>
    </row>
    <row r="404" spans="6:8" x14ac:dyDescent="0.25">
      <c r="F404" s="85"/>
      <c r="G404" s="85"/>
      <c r="H404" s="85"/>
    </row>
    <row r="406" spans="6:8" x14ac:dyDescent="0.25">
      <c r="F406" s="85"/>
      <c r="G406" s="85"/>
      <c r="H406" s="85"/>
    </row>
    <row r="407" spans="6:8" x14ac:dyDescent="0.25">
      <c r="F407" s="85"/>
      <c r="G407" s="85"/>
      <c r="H407" s="85"/>
    </row>
    <row r="409" spans="6:8" x14ac:dyDescent="0.25">
      <c r="F409" s="85"/>
      <c r="G409" s="85"/>
      <c r="H409" s="85"/>
    </row>
    <row r="410" spans="6:8" x14ac:dyDescent="0.25">
      <c r="F410" s="85"/>
      <c r="G410" s="85"/>
      <c r="H410" s="85"/>
    </row>
    <row r="412" spans="6:8" x14ac:dyDescent="0.25">
      <c r="F412" s="85"/>
      <c r="G412" s="85"/>
      <c r="H412" s="85"/>
    </row>
    <row r="413" spans="6:8" x14ac:dyDescent="0.25">
      <c r="F413" s="85"/>
      <c r="G413" s="85"/>
      <c r="H413" s="85"/>
    </row>
    <row r="415" spans="6:8" x14ac:dyDescent="0.25">
      <c r="F415" s="85"/>
      <c r="G415" s="85"/>
      <c r="H415" s="85"/>
    </row>
    <row r="416" spans="6:8" x14ac:dyDescent="0.25">
      <c r="F416" s="85"/>
      <c r="G416" s="85"/>
      <c r="H416" s="85"/>
    </row>
    <row r="418" spans="6:8" x14ac:dyDescent="0.25">
      <c r="F418" s="85"/>
      <c r="G418" s="85"/>
      <c r="H418" s="85"/>
    </row>
    <row r="419" spans="6:8" x14ac:dyDescent="0.25">
      <c r="F419" s="85"/>
      <c r="G419" s="85"/>
      <c r="H419" s="85"/>
    </row>
    <row r="421" spans="6:8" x14ac:dyDescent="0.25">
      <c r="F421" s="85"/>
      <c r="G421" s="85"/>
      <c r="H421" s="85"/>
    </row>
    <row r="422" spans="6:8" x14ac:dyDescent="0.25">
      <c r="F422" s="85"/>
      <c r="G422" s="85"/>
      <c r="H422" s="85"/>
    </row>
    <row r="424" spans="6:8" x14ac:dyDescent="0.25">
      <c r="F424" s="85"/>
      <c r="G424" s="85"/>
      <c r="H424" s="85"/>
    </row>
    <row r="425" spans="6:8" x14ac:dyDescent="0.25">
      <c r="F425" s="85"/>
      <c r="G425" s="85"/>
      <c r="H425" s="85"/>
    </row>
    <row r="427" spans="6:8" x14ac:dyDescent="0.25">
      <c r="F427" s="85"/>
      <c r="G427" s="85"/>
      <c r="H427" s="85"/>
    </row>
    <row r="428" spans="6:8" x14ac:dyDescent="0.25">
      <c r="F428" s="85"/>
      <c r="G428" s="85"/>
      <c r="H428" s="85"/>
    </row>
    <row r="430" spans="6:8" x14ac:dyDescent="0.25">
      <c r="F430" s="85"/>
      <c r="G430" s="85"/>
      <c r="H430" s="85"/>
    </row>
    <row r="431" spans="6:8" x14ac:dyDescent="0.25">
      <c r="F431" s="85"/>
      <c r="G431" s="85"/>
      <c r="H431" s="85"/>
    </row>
    <row r="433" spans="6:8" x14ac:dyDescent="0.25">
      <c r="F433" s="85"/>
      <c r="G433" s="85"/>
      <c r="H433" s="85"/>
    </row>
    <row r="434" spans="6:8" x14ac:dyDescent="0.25">
      <c r="F434" s="85"/>
      <c r="G434" s="85"/>
      <c r="H434" s="85"/>
    </row>
    <row r="436" spans="6:8" x14ac:dyDescent="0.25">
      <c r="F436" s="85"/>
      <c r="G436" s="85"/>
      <c r="H436" s="85"/>
    </row>
    <row r="437" spans="6:8" x14ac:dyDescent="0.25">
      <c r="F437" s="85"/>
      <c r="G437" s="85"/>
      <c r="H437" s="85"/>
    </row>
    <row r="439" spans="6:8" x14ac:dyDescent="0.25">
      <c r="F439" s="85"/>
      <c r="G439" s="85"/>
      <c r="H439" s="85"/>
    </row>
    <row r="440" spans="6:8" x14ac:dyDescent="0.25">
      <c r="F440" s="85"/>
      <c r="G440" s="85"/>
      <c r="H440" s="85"/>
    </row>
    <row r="442" spans="6:8" x14ac:dyDescent="0.25">
      <c r="F442" s="85"/>
      <c r="G442" s="85"/>
      <c r="H442" s="85"/>
    </row>
    <row r="443" spans="6:8" x14ac:dyDescent="0.25">
      <c r="F443" s="85"/>
      <c r="G443" s="85"/>
      <c r="H443" s="85"/>
    </row>
    <row r="445" spans="6:8" x14ac:dyDescent="0.25">
      <c r="F445" s="85"/>
      <c r="G445" s="85"/>
      <c r="H445" s="85"/>
    </row>
    <row r="446" spans="6:8" x14ac:dyDescent="0.25">
      <c r="F446" s="85"/>
      <c r="G446" s="85"/>
      <c r="H446" s="85"/>
    </row>
    <row r="448" spans="6:8" x14ac:dyDescent="0.25">
      <c r="F448" s="85"/>
      <c r="G448" s="85"/>
      <c r="H448" s="85"/>
    </row>
    <row r="449" spans="6:8" x14ac:dyDescent="0.25">
      <c r="F449" s="85"/>
      <c r="G449" s="85"/>
      <c r="H449" s="85"/>
    </row>
    <row r="451" spans="6:8" x14ac:dyDescent="0.25">
      <c r="F451" s="85"/>
      <c r="G451" s="85"/>
      <c r="H451" s="85"/>
    </row>
    <row r="452" spans="6:8" x14ac:dyDescent="0.25">
      <c r="F452" s="85"/>
      <c r="G452" s="85"/>
      <c r="H452" s="85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06"/>
  <sheetViews>
    <sheetView zoomScale="80" zoomScaleNormal="80" workbookViewId="0">
      <pane ySplit="2" topLeftCell="A3" activePane="bottomLeft" state="frozen"/>
      <selection pane="bottomLeft"/>
    </sheetView>
  </sheetViews>
  <sheetFormatPr defaultColWidth="15.6640625" defaultRowHeight="13.2" x14ac:dyDescent="0.25"/>
  <cols>
    <col min="1" max="1" width="29.5546875" style="15" customWidth="1"/>
    <col min="2" max="2" width="15.88671875" style="15" bestFit="1" customWidth="1"/>
    <col min="3" max="3" width="19.5546875" style="15" bestFit="1" customWidth="1"/>
    <col min="4" max="4" width="15.6640625" style="15"/>
    <col min="5" max="8" width="22.5546875" style="15" customWidth="1"/>
    <col min="9" max="9" width="25.6640625" style="15" customWidth="1"/>
    <col min="10" max="10" width="25.6640625" style="23" customWidth="1"/>
    <col min="11" max="65" width="25.6640625" style="15" customWidth="1"/>
    <col min="66" max="16384" width="15.6640625" style="22"/>
  </cols>
  <sheetData>
    <row r="1" spans="1:65" s="53" customFormat="1" ht="66" x14ac:dyDescent="0.3">
      <c r="A1" s="52" t="s">
        <v>9943</v>
      </c>
      <c r="B1" s="52" t="s">
        <v>9876</v>
      </c>
      <c r="C1" s="52" t="s">
        <v>9877</v>
      </c>
      <c r="D1" s="52" t="s">
        <v>9887</v>
      </c>
      <c r="E1" s="52" t="s">
        <v>9944</v>
      </c>
      <c r="F1" s="52" t="s">
        <v>10327</v>
      </c>
      <c r="G1" s="52" t="s">
        <v>10328</v>
      </c>
      <c r="H1" s="52" t="s">
        <v>10329</v>
      </c>
      <c r="I1" s="52" t="str">
        <f>AO1</f>
        <v>Nova RT | TARIFA LÍQUIDA pós MODICIDADE TARIFÁRIA</v>
      </c>
      <c r="J1" s="52" t="str">
        <f>BM1</f>
        <v>% EF RT &amp; CM | Eficiência Valorização RT + Custos Movimentação:
 (Esforço s/ Tarifa Munícipe)</v>
      </c>
      <c r="K1" s="52" t="s">
        <v>9888</v>
      </c>
      <c r="L1" s="52" t="s">
        <v>9889</v>
      </c>
      <c r="M1" s="52" t="s">
        <v>9890</v>
      </c>
      <c r="N1" s="52" t="s">
        <v>9891</v>
      </c>
      <c r="O1" s="52" t="s">
        <v>9892</v>
      </c>
      <c r="P1" s="52" t="s">
        <v>9893</v>
      </c>
      <c r="Q1" s="52" t="s">
        <v>9894</v>
      </c>
      <c r="R1" s="52" t="s">
        <v>9895</v>
      </c>
      <c r="S1" s="52" t="s">
        <v>9896</v>
      </c>
      <c r="T1" s="52" t="s">
        <v>9897</v>
      </c>
      <c r="U1" s="52" t="s">
        <v>9898</v>
      </c>
      <c r="V1" s="52" t="s">
        <v>9899</v>
      </c>
      <c r="W1" s="52" t="s">
        <v>9900</v>
      </c>
      <c r="X1" s="52" t="s">
        <v>9901</v>
      </c>
      <c r="Y1" s="52" t="s">
        <v>9902</v>
      </c>
      <c r="Z1" s="52" t="s">
        <v>9903</v>
      </c>
      <c r="AA1" s="52" t="s">
        <v>9904</v>
      </c>
      <c r="AB1" s="52" t="s">
        <v>9905</v>
      </c>
      <c r="AC1" s="52" t="s">
        <v>9906</v>
      </c>
      <c r="AD1" s="52" t="s">
        <v>9907</v>
      </c>
      <c r="AE1" s="52" t="s">
        <v>9908</v>
      </c>
      <c r="AF1" s="52" t="s">
        <v>9909</v>
      </c>
      <c r="AG1" s="52" t="s">
        <v>9910</v>
      </c>
      <c r="AH1" s="52" t="s">
        <v>9911</v>
      </c>
      <c r="AI1" s="52" t="s">
        <v>9912</v>
      </c>
      <c r="AJ1" s="52" t="s">
        <v>9913</v>
      </c>
      <c r="AK1" s="52" t="s">
        <v>9914</v>
      </c>
      <c r="AL1" s="52" t="s">
        <v>9915</v>
      </c>
      <c r="AM1" s="52" t="s">
        <v>9916</v>
      </c>
      <c r="AN1" s="52" t="s">
        <v>9917</v>
      </c>
      <c r="AO1" s="52" t="s">
        <v>9918</v>
      </c>
      <c r="AP1" s="52" t="s">
        <v>9919</v>
      </c>
      <c r="AQ1" s="52" t="s">
        <v>9920</v>
      </c>
      <c r="AR1" s="52" t="s">
        <v>9921</v>
      </c>
      <c r="AS1" s="52" t="s">
        <v>9922</v>
      </c>
      <c r="AT1" s="52" t="s">
        <v>9923</v>
      </c>
      <c r="AU1" s="52" t="s">
        <v>9924</v>
      </c>
      <c r="AV1" s="52" t="s">
        <v>9925</v>
      </c>
      <c r="AW1" s="52" t="s">
        <v>9926</v>
      </c>
      <c r="AX1" s="52" t="s">
        <v>9927</v>
      </c>
      <c r="AY1" s="52" t="s">
        <v>9928</v>
      </c>
      <c r="AZ1" s="52" t="s">
        <v>9929</v>
      </c>
      <c r="BA1" s="52" t="s">
        <v>9930</v>
      </c>
      <c r="BB1" s="52" t="s">
        <v>9931</v>
      </c>
      <c r="BC1" s="52" t="s">
        <v>9932</v>
      </c>
      <c r="BD1" s="52" t="s">
        <v>9933</v>
      </c>
      <c r="BE1" s="52" t="s">
        <v>9934</v>
      </c>
      <c r="BF1" s="52" t="s">
        <v>9935</v>
      </c>
      <c r="BG1" s="52" t="s">
        <v>9936</v>
      </c>
      <c r="BH1" s="52" t="s">
        <v>9937</v>
      </c>
      <c r="BI1" s="52" t="s">
        <v>9938</v>
      </c>
      <c r="BJ1" s="52" t="s">
        <v>9939</v>
      </c>
      <c r="BK1" s="52" t="s">
        <v>9940</v>
      </c>
      <c r="BL1" s="52" t="s">
        <v>9941</v>
      </c>
      <c r="BM1" s="52" t="s">
        <v>9942</v>
      </c>
    </row>
    <row r="2" spans="1:65" s="14" customFormat="1" ht="16.8" thickBot="1" x14ac:dyDescent="0.35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10334</v>
      </c>
      <c r="G2" s="36" t="s">
        <v>10418</v>
      </c>
      <c r="H2" s="36" t="s">
        <v>9948</v>
      </c>
      <c r="I2" s="36" t="s">
        <v>9948</v>
      </c>
      <c r="J2" s="36" t="s">
        <v>9634</v>
      </c>
      <c r="K2" s="36" t="s">
        <v>10335</v>
      </c>
      <c r="L2" s="36" t="s">
        <v>9796</v>
      </c>
      <c r="M2" s="36" t="s">
        <v>9796</v>
      </c>
      <c r="N2" s="36" t="s">
        <v>10336</v>
      </c>
      <c r="O2" s="36" t="s">
        <v>10336</v>
      </c>
      <c r="P2" s="36" t="s">
        <v>10336</v>
      </c>
      <c r="Q2" s="36" t="s">
        <v>10336</v>
      </c>
      <c r="R2" s="36" t="s">
        <v>10336</v>
      </c>
      <c r="S2" s="36" t="s">
        <v>10336</v>
      </c>
      <c r="T2" s="36" t="s">
        <v>10336</v>
      </c>
      <c r="U2" s="36" t="s">
        <v>10337</v>
      </c>
      <c r="V2" s="36" t="s">
        <v>10337</v>
      </c>
      <c r="W2" s="36" t="s">
        <v>10338</v>
      </c>
      <c r="X2" s="36" t="s">
        <v>10419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</row>
    <row r="3" spans="1:65" x14ac:dyDescent="0.25">
      <c r="I3" s="80"/>
      <c r="J3" s="79"/>
    </row>
    <row r="4" spans="1:65" x14ac:dyDescent="0.25">
      <c r="I4" s="80"/>
      <c r="J4" s="79"/>
    </row>
    <row r="5" spans="1:65" x14ac:dyDescent="0.25">
      <c r="I5" s="80"/>
      <c r="J5" s="79"/>
    </row>
    <row r="6" spans="1:65" x14ac:dyDescent="0.25">
      <c r="I6" s="80"/>
      <c r="J6" s="79"/>
    </row>
    <row r="7" spans="1:65" x14ac:dyDescent="0.25">
      <c r="I7" s="80"/>
      <c r="J7" s="81"/>
    </row>
    <row r="8" spans="1:65" x14ac:dyDescent="0.25">
      <c r="I8" s="80"/>
      <c r="J8" s="79"/>
    </row>
    <row r="9" spans="1:65" x14ac:dyDescent="0.25">
      <c r="I9" s="80"/>
      <c r="J9" s="79"/>
    </row>
    <row r="10" spans="1:65" s="58" customFormat="1" x14ac:dyDescent="0.25">
      <c r="A10" s="59"/>
      <c r="B10" s="59"/>
      <c r="C10" s="59"/>
      <c r="D10" s="59"/>
      <c r="E10" s="59"/>
      <c r="F10" s="59"/>
      <c r="G10" s="59"/>
      <c r="H10" s="59"/>
      <c r="I10" s="59"/>
      <c r="J10" s="88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7"/>
      <c r="BL10" s="57"/>
      <c r="BM10" s="57"/>
    </row>
    <row r="11" spans="1:65" s="56" customFormat="1" x14ac:dyDescent="0.25">
      <c r="A11" s="55"/>
      <c r="B11" s="55"/>
      <c r="C11" s="55"/>
      <c r="D11" s="55"/>
      <c r="E11" s="55"/>
      <c r="F11" s="55"/>
      <c r="G11" s="55"/>
      <c r="H11" s="55"/>
      <c r="I11" s="55"/>
      <c r="J11" s="89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5"/>
      <c r="BE11" s="55"/>
      <c r="BF11" s="55"/>
      <c r="BG11" s="55"/>
      <c r="BH11" s="55"/>
      <c r="BI11" s="55"/>
      <c r="BJ11" s="55"/>
      <c r="BK11" s="55"/>
      <c r="BL11" s="55"/>
      <c r="BM11" s="55"/>
    </row>
    <row r="12" spans="1:65" x14ac:dyDescent="0.25">
      <c r="I12" s="80"/>
      <c r="J12" s="79"/>
    </row>
    <row r="13" spans="1:65" x14ac:dyDescent="0.25">
      <c r="I13" s="80"/>
      <c r="J13" s="79"/>
    </row>
    <row r="14" spans="1:65" x14ac:dyDescent="0.25">
      <c r="I14" s="80"/>
      <c r="J14" s="79"/>
    </row>
    <row r="15" spans="1:65" x14ac:dyDescent="0.25">
      <c r="I15" s="80"/>
      <c r="J15" s="79"/>
    </row>
    <row r="16" spans="1:65" x14ac:dyDescent="0.25">
      <c r="I16" s="80"/>
      <c r="J16" s="79"/>
    </row>
    <row r="17" spans="1:65" x14ac:dyDescent="0.25">
      <c r="I17" s="80"/>
      <c r="J17" s="79"/>
    </row>
    <row r="18" spans="1:65" x14ac:dyDescent="0.25">
      <c r="I18" s="78"/>
      <c r="J18" s="79"/>
    </row>
    <row r="19" spans="1:65" s="60" customFormat="1" x14ac:dyDescent="0.25">
      <c r="A19" s="59"/>
      <c r="B19" s="59"/>
      <c r="C19" s="59"/>
      <c r="D19" s="59"/>
      <c r="E19" s="59"/>
      <c r="F19" s="59"/>
      <c r="G19" s="59"/>
      <c r="H19" s="59"/>
      <c r="I19" s="59"/>
      <c r="J19" s="88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</row>
    <row r="20" spans="1:65" s="56" customFormat="1" x14ac:dyDescent="0.25">
      <c r="A20" s="55"/>
      <c r="B20" s="55"/>
      <c r="C20" s="55"/>
      <c r="D20" s="55"/>
      <c r="E20" s="55"/>
      <c r="F20" s="55"/>
      <c r="G20" s="55"/>
      <c r="H20" s="55"/>
      <c r="I20" s="55"/>
      <c r="J20" s="89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55"/>
      <c r="BH20" s="55"/>
      <c r="BI20" s="55"/>
      <c r="BJ20" s="55"/>
      <c r="BK20" s="55"/>
      <c r="BL20" s="55"/>
      <c r="BM20" s="55"/>
    </row>
    <row r="21" spans="1:65" x14ac:dyDescent="0.25">
      <c r="I21" s="80"/>
      <c r="J21" s="79"/>
    </row>
    <row r="22" spans="1:65" x14ac:dyDescent="0.25">
      <c r="I22" s="80"/>
      <c r="J22" s="79"/>
    </row>
    <row r="23" spans="1:65" x14ac:dyDescent="0.25">
      <c r="I23" s="80"/>
      <c r="J23" s="79"/>
    </row>
    <row r="24" spans="1:65" x14ac:dyDescent="0.25">
      <c r="I24" s="80"/>
      <c r="J24" s="79"/>
    </row>
    <row r="25" spans="1:65" x14ac:dyDescent="0.25">
      <c r="I25" s="80"/>
      <c r="J25" s="81"/>
    </row>
    <row r="26" spans="1:65" x14ac:dyDescent="0.25">
      <c r="I26" s="80"/>
      <c r="J26" s="79"/>
    </row>
    <row r="27" spans="1:65" x14ac:dyDescent="0.25">
      <c r="I27" s="80"/>
      <c r="J27" s="79"/>
    </row>
    <row r="28" spans="1:65" s="60" customFormat="1" x14ac:dyDescent="0.25">
      <c r="A28" s="59"/>
      <c r="B28" s="59"/>
      <c r="C28" s="59"/>
      <c r="D28" s="59"/>
      <c r="E28" s="59"/>
      <c r="F28" s="59"/>
      <c r="G28" s="59"/>
      <c r="H28" s="59"/>
      <c r="I28" s="59"/>
      <c r="J28" s="88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</row>
    <row r="29" spans="1:65" s="56" customFormat="1" x14ac:dyDescent="0.25">
      <c r="A29" s="55"/>
      <c r="B29" s="55"/>
      <c r="C29" s="55"/>
      <c r="D29" s="55"/>
      <c r="E29" s="55"/>
      <c r="F29" s="55"/>
      <c r="G29" s="55"/>
      <c r="H29" s="55"/>
      <c r="I29" s="55"/>
      <c r="J29" s="89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55"/>
      <c r="BG29" s="55"/>
      <c r="BH29" s="55"/>
      <c r="BI29" s="55"/>
      <c r="BJ29" s="55"/>
      <c r="BK29" s="55"/>
      <c r="BL29" s="55"/>
      <c r="BM29" s="55"/>
    </row>
    <row r="30" spans="1:65" x14ac:dyDescent="0.25">
      <c r="I30" s="80"/>
      <c r="J30" s="79"/>
    </row>
    <row r="31" spans="1:65" x14ac:dyDescent="0.25">
      <c r="I31" s="80"/>
      <c r="J31" s="79"/>
    </row>
    <row r="32" spans="1:65" x14ac:dyDescent="0.25">
      <c r="I32" s="80"/>
      <c r="J32" s="79"/>
    </row>
    <row r="33" spans="1:65" x14ac:dyDescent="0.25">
      <c r="I33" s="80"/>
      <c r="J33" s="79"/>
    </row>
    <row r="34" spans="1:65" x14ac:dyDescent="0.25">
      <c r="I34" s="80"/>
      <c r="J34" s="81"/>
    </row>
    <row r="35" spans="1:65" x14ac:dyDescent="0.25">
      <c r="I35" s="80"/>
      <c r="J35" s="79"/>
    </row>
    <row r="36" spans="1:65" x14ac:dyDescent="0.25">
      <c r="I36" s="80"/>
      <c r="J36" s="79"/>
    </row>
    <row r="37" spans="1:65" s="60" customFormat="1" x14ac:dyDescent="0.25">
      <c r="A37" s="59"/>
      <c r="B37" s="59"/>
      <c r="C37" s="59"/>
      <c r="D37" s="59"/>
      <c r="E37" s="59"/>
      <c r="F37" s="59"/>
      <c r="G37" s="59"/>
      <c r="H37" s="59"/>
      <c r="I37" s="59"/>
      <c r="J37" s="88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</row>
    <row r="38" spans="1:65" s="56" customFormat="1" x14ac:dyDescent="0.25">
      <c r="A38" s="15"/>
      <c r="B38" s="15"/>
      <c r="C38" s="15"/>
      <c r="D38" s="15"/>
      <c r="E38" s="15"/>
      <c r="F38" s="15"/>
      <c r="G38" s="15"/>
      <c r="H38" s="15"/>
      <c r="I38" s="80"/>
      <c r="J38" s="81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55"/>
      <c r="BL38" s="55"/>
      <c r="BM38" s="55"/>
    </row>
    <row r="39" spans="1:65" x14ac:dyDescent="0.25">
      <c r="I39" s="80"/>
      <c r="J39" s="81"/>
    </row>
    <row r="40" spans="1:65" x14ac:dyDescent="0.25">
      <c r="I40" s="80"/>
      <c r="J40" s="81"/>
    </row>
    <row r="41" spans="1:65" x14ac:dyDescent="0.25">
      <c r="I41" s="80"/>
      <c r="J41" s="81"/>
    </row>
    <row r="42" spans="1:65" x14ac:dyDescent="0.25">
      <c r="I42" s="80"/>
      <c r="J42" s="81"/>
    </row>
    <row r="43" spans="1:65" x14ac:dyDescent="0.25">
      <c r="I43" s="78"/>
      <c r="J43" s="79"/>
    </row>
    <row r="44" spans="1:65" x14ac:dyDescent="0.25">
      <c r="I44" s="80"/>
      <c r="J44" s="79"/>
    </row>
    <row r="45" spans="1:65" s="60" customFormat="1" x14ac:dyDescent="0.25">
      <c r="A45" s="59"/>
      <c r="B45" s="59"/>
      <c r="C45" s="59"/>
      <c r="D45" s="59"/>
      <c r="E45" s="59"/>
      <c r="F45" s="59"/>
      <c r="G45" s="59"/>
      <c r="H45" s="59"/>
      <c r="I45" s="59"/>
      <c r="J45" s="88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</row>
    <row r="46" spans="1:65" s="56" customFormat="1" x14ac:dyDescent="0.25">
      <c r="A46" s="55"/>
      <c r="B46" s="55"/>
      <c r="C46" s="55"/>
      <c r="D46" s="55"/>
      <c r="E46" s="55"/>
      <c r="F46" s="55"/>
      <c r="G46" s="55"/>
      <c r="H46" s="55"/>
      <c r="I46" s="55"/>
      <c r="J46" s="89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55"/>
      <c r="BK46" s="55"/>
      <c r="BL46" s="55"/>
      <c r="BM46" s="55"/>
    </row>
    <row r="47" spans="1:65" s="56" customFormat="1" x14ac:dyDescent="0.25">
      <c r="A47" s="15"/>
      <c r="B47" s="15"/>
      <c r="C47" s="15"/>
      <c r="D47" s="15"/>
      <c r="E47" s="15"/>
      <c r="F47" s="15"/>
      <c r="G47" s="15"/>
      <c r="H47" s="15"/>
      <c r="I47" s="80"/>
      <c r="J47" s="79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55"/>
      <c r="BL47" s="55"/>
      <c r="BM47" s="55"/>
    </row>
    <row r="48" spans="1:65" x14ac:dyDescent="0.25">
      <c r="I48" s="80"/>
      <c r="J48" s="79"/>
    </row>
    <row r="49" spans="1:65" x14ac:dyDescent="0.25">
      <c r="I49" s="80"/>
      <c r="J49" s="79"/>
    </row>
    <row r="50" spans="1:65" x14ac:dyDescent="0.25">
      <c r="I50" s="80"/>
      <c r="J50" s="79"/>
    </row>
    <row r="51" spans="1:65" x14ac:dyDescent="0.25">
      <c r="I51" s="80"/>
      <c r="J51" s="79"/>
    </row>
    <row r="52" spans="1:65" x14ac:dyDescent="0.25">
      <c r="I52" s="80"/>
      <c r="J52" s="79"/>
    </row>
    <row r="53" spans="1:65" x14ac:dyDescent="0.25">
      <c r="I53" s="78"/>
      <c r="J53" s="79"/>
    </row>
    <row r="54" spans="1:65" s="60" customFormat="1" x14ac:dyDescent="0.25">
      <c r="A54" s="59"/>
      <c r="B54" s="59"/>
      <c r="C54" s="59"/>
      <c r="D54" s="59"/>
      <c r="E54" s="59"/>
      <c r="F54" s="59"/>
      <c r="G54" s="59"/>
      <c r="H54" s="59"/>
      <c r="I54" s="59"/>
      <c r="J54" s="88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  <c r="AN54" s="59"/>
      <c r="AO54" s="59"/>
      <c r="AP54" s="59"/>
      <c r="AQ54" s="59"/>
      <c r="AR54" s="59"/>
      <c r="AS54" s="59"/>
      <c r="AT54" s="59"/>
      <c r="AU54" s="59"/>
      <c r="AV54" s="59"/>
      <c r="AW54" s="59"/>
      <c r="AX54" s="59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</row>
    <row r="55" spans="1:65" s="60" customFormat="1" x14ac:dyDescent="0.25">
      <c r="A55" s="15"/>
      <c r="B55" s="15"/>
      <c r="C55" s="15"/>
      <c r="D55" s="15"/>
      <c r="E55" s="15"/>
      <c r="F55" s="15"/>
      <c r="G55" s="15"/>
      <c r="H55" s="15"/>
      <c r="I55" s="80"/>
      <c r="J55" s="81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59"/>
      <c r="BL55" s="59"/>
      <c r="BM55" s="59"/>
    </row>
    <row r="56" spans="1:65" s="56" customFormat="1" x14ac:dyDescent="0.25">
      <c r="A56" s="15"/>
      <c r="B56" s="15"/>
      <c r="C56" s="15"/>
      <c r="D56" s="15"/>
      <c r="E56" s="15"/>
      <c r="F56" s="15"/>
      <c r="G56" s="15"/>
      <c r="H56" s="15"/>
      <c r="I56" s="80"/>
      <c r="J56" s="81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55"/>
      <c r="BL56" s="55"/>
      <c r="BM56" s="55"/>
    </row>
    <row r="57" spans="1:65" x14ac:dyDescent="0.25">
      <c r="I57" s="80"/>
      <c r="J57" s="81"/>
    </row>
    <row r="58" spans="1:65" x14ac:dyDescent="0.25">
      <c r="I58" s="80"/>
      <c r="J58" s="81"/>
    </row>
    <row r="59" spans="1:65" x14ac:dyDescent="0.25">
      <c r="I59" s="80"/>
      <c r="J59" s="79"/>
    </row>
    <row r="60" spans="1:65" x14ac:dyDescent="0.25">
      <c r="I60" s="78"/>
      <c r="J60" s="79"/>
    </row>
    <row r="61" spans="1:65" x14ac:dyDescent="0.25">
      <c r="I61" s="80"/>
      <c r="J61" s="79"/>
    </row>
    <row r="62" spans="1:65" s="60" customFormat="1" x14ac:dyDescent="0.25">
      <c r="A62" s="59"/>
      <c r="B62" s="59"/>
      <c r="C62" s="59"/>
      <c r="D62" s="59"/>
      <c r="E62" s="59"/>
      <c r="F62" s="59"/>
      <c r="G62" s="59"/>
      <c r="H62" s="59"/>
      <c r="I62" s="59"/>
      <c r="J62" s="88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59"/>
      <c r="AA62" s="59"/>
      <c r="AB62" s="59"/>
      <c r="AC62" s="59"/>
      <c r="AD62" s="59"/>
      <c r="AE62" s="59"/>
      <c r="AF62" s="59"/>
      <c r="AG62" s="59"/>
      <c r="AH62" s="59"/>
      <c r="AI62" s="59"/>
      <c r="AJ62" s="59"/>
      <c r="AK62" s="59"/>
      <c r="AL62" s="59"/>
      <c r="AM62" s="59"/>
      <c r="AN62" s="59"/>
      <c r="AO62" s="59"/>
      <c r="AP62" s="59"/>
      <c r="AQ62" s="59"/>
      <c r="AR62" s="59"/>
      <c r="AS62" s="59"/>
      <c r="AT62" s="59"/>
      <c r="AU62" s="59"/>
      <c r="AV62" s="59"/>
      <c r="AW62" s="59"/>
      <c r="AX62" s="59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</row>
    <row r="63" spans="1:65" s="56" customFormat="1" x14ac:dyDescent="0.25">
      <c r="A63" s="55"/>
      <c r="B63" s="55"/>
      <c r="C63" s="55"/>
      <c r="D63" s="55"/>
      <c r="E63" s="55"/>
      <c r="F63" s="55"/>
      <c r="G63" s="55"/>
      <c r="H63" s="55"/>
      <c r="I63" s="55"/>
      <c r="J63" s="89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  <c r="BD63" s="55"/>
      <c r="BE63" s="55"/>
      <c r="BF63" s="55"/>
      <c r="BG63" s="55"/>
      <c r="BH63" s="55"/>
      <c r="BI63" s="55"/>
      <c r="BJ63" s="55"/>
      <c r="BK63" s="55"/>
      <c r="BL63" s="55"/>
      <c r="BM63" s="55"/>
    </row>
    <row r="64" spans="1:65" s="60" customFormat="1" x14ac:dyDescent="0.25">
      <c r="A64" s="15"/>
      <c r="B64" s="15"/>
      <c r="C64" s="15"/>
      <c r="D64" s="15"/>
      <c r="E64" s="15"/>
      <c r="F64" s="15"/>
      <c r="G64" s="15"/>
      <c r="H64" s="15"/>
      <c r="I64" s="80"/>
      <c r="J64" s="79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59"/>
      <c r="BL64" s="59"/>
      <c r="BM64" s="59"/>
    </row>
    <row r="65" spans="1:65" x14ac:dyDescent="0.25">
      <c r="I65" s="80"/>
      <c r="J65" s="79"/>
    </row>
    <row r="66" spans="1:65" x14ac:dyDescent="0.25">
      <c r="I66" s="80"/>
      <c r="J66" s="79"/>
    </row>
    <row r="67" spans="1:65" x14ac:dyDescent="0.25">
      <c r="I67" s="80"/>
      <c r="J67" s="79"/>
    </row>
    <row r="68" spans="1:65" x14ac:dyDescent="0.25">
      <c r="I68" s="80"/>
      <c r="J68" s="81"/>
    </row>
    <row r="69" spans="1:65" x14ac:dyDescent="0.25">
      <c r="I69" s="80"/>
      <c r="J69" s="79"/>
    </row>
    <row r="70" spans="1:65" x14ac:dyDescent="0.25">
      <c r="I70" s="80"/>
      <c r="J70" s="79"/>
    </row>
    <row r="71" spans="1:65" s="60" customFormat="1" x14ac:dyDescent="0.25">
      <c r="A71" s="59"/>
      <c r="B71" s="59"/>
      <c r="C71" s="59"/>
      <c r="D71" s="59"/>
      <c r="E71" s="59"/>
      <c r="F71" s="59"/>
      <c r="G71" s="59"/>
      <c r="H71" s="59"/>
      <c r="I71" s="59"/>
      <c r="J71" s="88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59"/>
      <c r="AW71" s="59"/>
      <c r="AX71" s="59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</row>
    <row r="72" spans="1:65" s="60" customFormat="1" x14ac:dyDescent="0.25">
      <c r="A72" s="15"/>
      <c r="B72" s="15"/>
      <c r="C72" s="15"/>
      <c r="D72" s="15"/>
      <c r="E72" s="15"/>
      <c r="F72" s="15"/>
      <c r="G72" s="15"/>
      <c r="H72" s="15"/>
      <c r="I72" s="80"/>
      <c r="J72" s="81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59"/>
      <c r="BL72" s="59"/>
      <c r="BM72" s="59"/>
    </row>
    <row r="73" spans="1:65" s="56" customFormat="1" x14ac:dyDescent="0.25">
      <c r="A73" s="15"/>
      <c r="B73" s="15"/>
      <c r="C73" s="15"/>
      <c r="D73" s="15"/>
      <c r="E73" s="15"/>
      <c r="F73" s="15"/>
      <c r="G73" s="15"/>
      <c r="H73" s="15"/>
      <c r="I73" s="80"/>
      <c r="J73" s="81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55"/>
      <c r="BL73" s="55"/>
      <c r="BM73" s="55"/>
    </row>
    <row r="74" spans="1:65" x14ac:dyDescent="0.25">
      <c r="I74" s="80"/>
      <c r="J74" s="81"/>
    </row>
    <row r="75" spans="1:65" x14ac:dyDescent="0.25">
      <c r="I75" s="80"/>
      <c r="J75" s="81"/>
    </row>
    <row r="76" spans="1:65" x14ac:dyDescent="0.25">
      <c r="I76" s="80"/>
      <c r="J76" s="81"/>
    </row>
    <row r="77" spans="1:65" x14ac:dyDescent="0.25">
      <c r="I77" s="78"/>
      <c r="J77" s="79"/>
    </row>
    <row r="78" spans="1:65" x14ac:dyDescent="0.25">
      <c r="I78" s="80"/>
      <c r="J78" s="79"/>
    </row>
    <row r="79" spans="1:65" s="60" customFormat="1" x14ac:dyDescent="0.25">
      <c r="A79" s="59"/>
      <c r="B79" s="59"/>
      <c r="C79" s="59"/>
      <c r="D79" s="59"/>
      <c r="E79" s="59"/>
      <c r="F79" s="59"/>
      <c r="G79" s="59"/>
      <c r="H79" s="59"/>
      <c r="I79" s="59"/>
      <c r="J79" s="88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9"/>
      <c r="AC79" s="59"/>
      <c r="AD79" s="59"/>
      <c r="AE79" s="59"/>
      <c r="AF79" s="59"/>
      <c r="AG79" s="59"/>
      <c r="AH79" s="59"/>
      <c r="AI79" s="59"/>
      <c r="AJ79" s="59"/>
      <c r="AK79" s="59"/>
      <c r="AL79" s="59"/>
      <c r="AM79" s="59"/>
      <c r="AN79" s="59"/>
      <c r="AO79" s="59"/>
      <c r="AP79" s="59"/>
      <c r="AQ79" s="59"/>
      <c r="AR79" s="59"/>
      <c r="AS79" s="59"/>
      <c r="AT79" s="59"/>
      <c r="AU79" s="59"/>
      <c r="AV79" s="59"/>
      <c r="AW79" s="59"/>
      <c r="AX79" s="59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</row>
    <row r="80" spans="1:65" s="56" customFormat="1" x14ac:dyDescent="0.25">
      <c r="A80" s="55"/>
      <c r="B80" s="55"/>
      <c r="C80" s="55"/>
      <c r="D80" s="55"/>
      <c r="E80" s="55"/>
      <c r="F80" s="55"/>
      <c r="G80" s="55"/>
      <c r="H80" s="55"/>
      <c r="I80" s="55"/>
      <c r="J80" s="89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  <c r="BK80" s="55"/>
      <c r="BL80" s="55"/>
      <c r="BM80" s="55"/>
    </row>
    <row r="81" spans="1:65" s="60" customFormat="1" x14ac:dyDescent="0.25">
      <c r="A81" s="15"/>
      <c r="B81" s="15"/>
      <c r="C81" s="15"/>
      <c r="D81" s="15"/>
      <c r="E81" s="15"/>
      <c r="F81" s="15"/>
      <c r="G81" s="15"/>
      <c r="H81" s="15"/>
      <c r="I81" s="80"/>
      <c r="J81" s="79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59"/>
      <c r="BL81" s="59"/>
      <c r="BM81" s="59"/>
    </row>
    <row r="82" spans="1:65" x14ac:dyDescent="0.25">
      <c r="I82" s="80"/>
      <c r="J82" s="79"/>
    </row>
    <row r="83" spans="1:65" x14ac:dyDescent="0.25">
      <c r="I83" s="80"/>
      <c r="J83" s="79"/>
    </row>
    <row r="84" spans="1:65" x14ac:dyDescent="0.25">
      <c r="I84" s="80"/>
      <c r="J84" s="79"/>
    </row>
    <row r="85" spans="1:65" x14ac:dyDescent="0.25">
      <c r="I85" s="80"/>
      <c r="J85" s="81"/>
    </row>
    <row r="86" spans="1:65" x14ac:dyDescent="0.25">
      <c r="I86" s="80"/>
      <c r="J86" s="79"/>
    </row>
    <row r="87" spans="1:65" x14ac:dyDescent="0.25">
      <c r="I87" s="80"/>
      <c r="J87" s="79"/>
    </row>
    <row r="88" spans="1:65" s="60" customFormat="1" x14ac:dyDescent="0.25">
      <c r="A88" s="59"/>
      <c r="B88" s="59"/>
      <c r="C88" s="59"/>
      <c r="D88" s="59"/>
      <c r="E88" s="59"/>
      <c r="F88" s="59"/>
      <c r="G88" s="59"/>
      <c r="H88" s="59"/>
      <c r="I88" s="59"/>
      <c r="J88" s="88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9"/>
      <c r="AC88" s="59"/>
      <c r="AD88" s="59"/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  <c r="AW88" s="59"/>
      <c r="AX88" s="59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</row>
    <row r="89" spans="1:65" s="60" customFormat="1" x14ac:dyDescent="0.25">
      <c r="A89" s="15"/>
      <c r="B89" s="15"/>
      <c r="C89" s="15"/>
      <c r="D89" s="15"/>
      <c r="E89" s="15"/>
      <c r="F89" s="15"/>
      <c r="G89" s="15"/>
      <c r="H89" s="15"/>
      <c r="I89" s="80"/>
      <c r="J89" s="81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59"/>
      <c r="BL89" s="59"/>
      <c r="BM89" s="59"/>
    </row>
    <row r="90" spans="1:65" s="56" customFormat="1" x14ac:dyDescent="0.25">
      <c r="A90" s="15"/>
      <c r="B90" s="15"/>
      <c r="C90" s="15"/>
      <c r="D90" s="15"/>
      <c r="E90" s="15"/>
      <c r="F90" s="15"/>
      <c r="G90" s="15"/>
      <c r="H90" s="15"/>
      <c r="I90" s="80"/>
      <c r="J90" s="81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55"/>
      <c r="BL90" s="55"/>
      <c r="BM90" s="55"/>
    </row>
    <row r="91" spans="1:65" x14ac:dyDescent="0.25">
      <c r="I91" s="80"/>
      <c r="J91" s="81"/>
    </row>
    <row r="92" spans="1:65" x14ac:dyDescent="0.25">
      <c r="I92" s="80"/>
      <c r="J92" s="81"/>
    </row>
    <row r="93" spans="1:65" x14ac:dyDescent="0.25">
      <c r="I93" s="80"/>
      <c r="J93" s="81"/>
    </row>
    <row r="94" spans="1:65" x14ac:dyDescent="0.25">
      <c r="I94" s="78"/>
      <c r="J94" s="79"/>
    </row>
    <row r="95" spans="1:65" x14ac:dyDescent="0.25">
      <c r="I95" s="80"/>
      <c r="J95" s="79"/>
    </row>
    <row r="96" spans="1:65" s="60" customFormat="1" x14ac:dyDescent="0.25">
      <c r="A96" s="59"/>
      <c r="B96" s="59"/>
      <c r="C96" s="59"/>
      <c r="D96" s="59"/>
      <c r="E96" s="59"/>
      <c r="F96" s="59"/>
      <c r="G96" s="59"/>
      <c r="H96" s="59"/>
      <c r="I96" s="59"/>
      <c r="J96" s="88"/>
      <c r="K96" s="59"/>
      <c r="L96" s="59"/>
      <c r="M96" s="59"/>
      <c r="N96" s="59"/>
      <c r="O96" s="59"/>
      <c r="P96" s="59"/>
      <c r="Q96" s="59"/>
      <c r="R96" s="59"/>
      <c r="S96" s="59"/>
      <c r="T96" s="59"/>
      <c r="U96" s="59"/>
      <c r="V96" s="59"/>
      <c r="W96" s="59"/>
      <c r="X96" s="59"/>
      <c r="Y96" s="59"/>
      <c r="Z96" s="59"/>
      <c r="AA96" s="59"/>
      <c r="AB96" s="59"/>
      <c r="AC96" s="59"/>
      <c r="AD96" s="59"/>
      <c r="AE96" s="59"/>
      <c r="AF96" s="59"/>
      <c r="AG96" s="59"/>
      <c r="AH96" s="59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59"/>
      <c r="AW96" s="59"/>
      <c r="AX96" s="59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</row>
    <row r="97" spans="1:65" s="56" customFormat="1" x14ac:dyDescent="0.25">
      <c r="A97" s="55"/>
      <c r="B97" s="55"/>
      <c r="C97" s="55"/>
      <c r="D97" s="55"/>
      <c r="E97" s="55"/>
      <c r="F97" s="55"/>
      <c r="G97" s="55"/>
      <c r="H97" s="55"/>
      <c r="I97" s="55"/>
      <c r="J97" s="89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  <c r="AJ97" s="55"/>
      <c r="AK97" s="55"/>
      <c r="AL97" s="55"/>
      <c r="AM97" s="55"/>
      <c r="AN97" s="55"/>
      <c r="AO97" s="55"/>
      <c r="AP97" s="55"/>
      <c r="AQ97" s="55"/>
      <c r="AR97" s="55"/>
      <c r="AS97" s="55"/>
      <c r="AT97" s="55"/>
      <c r="AU97" s="55"/>
      <c r="AV97" s="55"/>
      <c r="AW97" s="55"/>
      <c r="AX97" s="55"/>
      <c r="AY97" s="55"/>
      <c r="AZ97" s="55"/>
      <c r="BA97" s="55"/>
      <c r="BB97" s="55"/>
      <c r="BC97" s="55"/>
      <c r="BD97" s="55"/>
      <c r="BE97" s="55"/>
      <c r="BF97" s="55"/>
      <c r="BG97" s="55"/>
      <c r="BH97" s="55"/>
      <c r="BI97" s="55"/>
      <c r="BJ97" s="55"/>
      <c r="BK97" s="55"/>
      <c r="BL97" s="55"/>
      <c r="BM97" s="55"/>
    </row>
    <row r="98" spans="1:65" s="60" customFormat="1" x14ac:dyDescent="0.25">
      <c r="A98" s="15"/>
      <c r="B98" s="15"/>
      <c r="C98" s="15"/>
      <c r="D98" s="15"/>
      <c r="E98" s="15"/>
      <c r="F98" s="15"/>
      <c r="G98" s="15"/>
      <c r="H98" s="15"/>
      <c r="I98" s="80"/>
      <c r="J98" s="79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59"/>
      <c r="BL98" s="59"/>
      <c r="BM98" s="59"/>
    </row>
    <row r="99" spans="1:65" x14ac:dyDescent="0.25">
      <c r="I99" s="80"/>
      <c r="J99" s="79"/>
    </row>
    <row r="100" spans="1:65" x14ac:dyDescent="0.25">
      <c r="I100" s="80"/>
      <c r="J100" s="79"/>
    </row>
    <row r="101" spans="1:65" x14ac:dyDescent="0.25">
      <c r="I101" s="80"/>
      <c r="J101" s="79"/>
    </row>
    <row r="102" spans="1:65" x14ac:dyDescent="0.25">
      <c r="I102" s="80"/>
      <c r="J102" s="79"/>
    </row>
    <row r="103" spans="1:65" x14ac:dyDescent="0.25">
      <c r="I103" s="80"/>
      <c r="J103" s="79"/>
    </row>
    <row r="104" spans="1:65" x14ac:dyDescent="0.25">
      <c r="I104" s="78"/>
      <c r="J104" s="79"/>
    </row>
    <row r="105" spans="1:65" s="60" customFormat="1" x14ac:dyDescent="0.25">
      <c r="A105" s="59"/>
      <c r="B105" s="59"/>
      <c r="C105" s="59"/>
      <c r="D105" s="59"/>
      <c r="E105" s="59"/>
      <c r="F105" s="59"/>
      <c r="G105" s="59"/>
      <c r="H105" s="59"/>
      <c r="I105" s="59"/>
      <c r="J105" s="88"/>
      <c r="K105" s="59"/>
      <c r="L105" s="59"/>
      <c r="M105" s="59"/>
      <c r="N105" s="59"/>
      <c r="O105" s="59"/>
      <c r="P105" s="59"/>
      <c r="Q105" s="59"/>
      <c r="R105" s="59"/>
      <c r="S105" s="59"/>
      <c r="T105" s="59"/>
      <c r="U105" s="59"/>
      <c r="V105" s="59"/>
      <c r="W105" s="59"/>
      <c r="X105" s="59"/>
      <c r="Y105" s="59"/>
      <c r="Z105" s="59"/>
      <c r="AA105" s="59"/>
      <c r="AB105" s="59"/>
      <c r="AC105" s="59"/>
      <c r="AD105" s="59"/>
      <c r="AE105" s="59"/>
      <c r="AF105" s="59"/>
      <c r="AG105" s="59"/>
      <c r="AH105" s="59"/>
      <c r="AI105" s="59"/>
      <c r="AJ105" s="59"/>
      <c r="AK105" s="59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  <c r="AW105" s="59"/>
      <c r="AX105" s="59"/>
      <c r="AY105" s="59"/>
      <c r="AZ105" s="59"/>
      <c r="BA105" s="59"/>
      <c r="BB105" s="59"/>
      <c r="BC105" s="59"/>
      <c r="BD105" s="59"/>
      <c r="BE105" s="59"/>
      <c r="BF105" s="59"/>
      <c r="BG105" s="59"/>
      <c r="BH105" s="59"/>
      <c r="BI105" s="59"/>
      <c r="BJ105" s="59"/>
      <c r="BK105" s="59"/>
      <c r="BL105" s="59"/>
      <c r="BM105" s="59"/>
    </row>
    <row r="106" spans="1:65" s="60" customFormat="1" x14ac:dyDescent="0.25">
      <c r="A106" s="15"/>
      <c r="B106" s="15"/>
      <c r="C106" s="15"/>
      <c r="D106" s="15"/>
      <c r="E106" s="15"/>
      <c r="F106" s="15"/>
      <c r="G106" s="15"/>
      <c r="H106" s="15"/>
      <c r="I106" s="80"/>
      <c r="J106" s="81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59"/>
      <c r="BL106" s="59"/>
      <c r="BM106" s="59"/>
    </row>
    <row r="107" spans="1:65" s="56" customFormat="1" x14ac:dyDescent="0.25">
      <c r="A107" s="15"/>
      <c r="B107" s="15"/>
      <c r="C107" s="15"/>
      <c r="D107" s="15"/>
      <c r="E107" s="15"/>
      <c r="F107" s="15"/>
      <c r="G107" s="15"/>
      <c r="H107" s="15"/>
      <c r="I107" s="80"/>
      <c r="J107" s="81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55"/>
      <c r="BL107" s="55"/>
      <c r="BM107" s="55"/>
    </row>
    <row r="108" spans="1:65" x14ac:dyDescent="0.25">
      <c r="I108" s="80"/>
      <c r="J108" s="81"/>
    </row>
    <row r="109" spans="1:65" x14ac:dyDescent="0.25">
      <c r="I109" s="80"/>
      <c r="J109" s="81"/>
    </row>
    <row r="110" spans="1:65" x14ac:dyDescent="0.25">
      <c r="I110" s="80"/>
      <c r="J110" s="79"/>
    </row>
    <row r="111" spans="1:65" x14ac:dyDescent="0.25">
      <c r="I111" s="78"/>
      <c r="J111" s="79"/>
    </row>
    <row r="112" spans="1:65" x14ac:dyDescent="0.25">
      <c r="I112" s="80"/>
      <c r="J112" s="79"/>
    </row>
    <row r="113" spans="1:65" s="60" customFormat="1" x14ac:dyDescent="0.25">
      <c r="A113" s="59"/>
      <c r="B113" s="59"/>
      <c r="C113" s="59"/>
      <c r="D113" s="59"/>
      <c r="E113" s="59"/>
      <c r="F113" s="59"/>
      <c r="G113" s="59"/>
      <c r="H113" s="59"/>
      <c r="I113" s="59"/>
      <c r="J113" s="88"/>
      <c r="K113" s="59"/>
      <c r="L113" s="59"/>
      <c r="M113" s="59"/>
      <c r="N113" s="59"/>
      <c r="O113" s="59"/>
      <c r="P113" s="59"/>
      <c r="Q113" s="59"/>
      <c r="R113" s="59"/>
      <c r="S113" s="59"/>
      <c r="T113" s="59"/>
      <c r="U113" s="59"/>
      <c r="V113" s="59"/>
      <c r="W113" s="59"/>
      <c r="X113" s="59"/>
      <c r="Y113" s="59"/>
      <c r="Z113" s="59"/>
      <c r="AA113" s="59"/>
      <c r="AB113" s="59"/>
      <c r="AC113" s="59"/>
      <c r="AD113" s="59"/>
      <c r="AE113" s="59"/>
      <c r="AF113" s="59"/>
      <c r="AG113" s="59"/>
      <c r="AH113" s="59"/>
      <c r="AI113" s="59"/>
      <c r="AJ113" s="59"/>
      <c r="AK113" s="59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  <c r="AW113" s="59"/>
      <c r="AX113" s="59"/>
      <c r="AY113" s="59"/>
      <c r="AZ113" s="59"/>
      <c r="BA113" s="59"/>
      <c r="BB113" s="59"/>
      <c r="BC113" s="59"/>
      <c r="BD113" s="59"/>
      <c r="BE113" s="59"/>
      <c r="BF113" s="59"/>
      <c r="BG113" s="59"/>
      <c r="BH113" s="59"/>
      <c r="BI113" s="59"/>
      <c r="BJ113" s="59"/>
      <c r="BK113" s="59"/>
      <c r="BL113" s="59"/>
      <c r="BM113" s="59"/>
    </row>
    <row r="114" spans="1:65" s="56" customFormat="1" x14ac:dyDescent="0.25">
      <c r="A114" s="55"/>
      <c r="B114" s="55"/>
      <c r="C114" s="55"/>
      <c r="D114" s="55"/>
      <c r="E114" s="55"/>
      <c r="F114" s="55"/>
      <c r="G114" s="55"/>
      <c r="H114" s="55"/>
      <c r="I114" s="55"/>
      <c r="J114" s="89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55"/>
      <c r="AE114" s="55"/>
      <c r="AF114" s="55"/>
      <c r="AG114" s="55"/>
      <c r="AH114" s="55"/>
      <c r="AI114" s="55"/>
      <c r="AJ114" s="55"/>
      <c r="AK114" s="55"/>
      <c r="AL114" s="55"/>
      <c r="AM114" s="55"/>
      <c r="AN114" s="55"/>
      <c r="AO114" s="55"/>
      <c r="AP114" s="55"/>
      <c r="AQ114" s="55"/>
      <c r="AR114" s="55"/>
      <c r="AS114" s="55"/>
      <c r="AT114" s="55"/>
      <c r="AU114" s="55"/>
      <c r="AV114" s="55"/>
      <c r="AW114" s="55"/>
      <c r="AX114" s="55"/>
      <c r="AY114" s="55"/>
      <c r="AZ114" s="55"/>
      <c r="BA114" s="55"/>
      <c r="BB114" s="55"/>
      <c r="BC114" s="55"/>
      <c r="BD114" s="55"/>
      <c r="BE114" s="55"/>
      <c r="BF114" s="55"/>
      <c r="BG114" s="55"/>
      <c r="BH114" s="55"/>
      <c r="BI114" s="55"/>
      <c r="BJ114" s="55"/>
      <c r="BK114" s="55"/>
      <c r="BL114" s="55"/>
      <c r="BM114" s="55"/>
    </row>
    <row r="115" spans="1:65" s="60" customFormat="1" x14ac:dyDescent="0.25">
      <c r="A115" s="15"/>
      <c r="B115" s="15"/>
      <c r="C115" s="15"/>
      <c r="D115" s="15"/>
      <c r="E115" s="15"/>
      <c r="F115" s="15"/>
      <c r="G115" s="15"/>
      <c r="H115" s="15"/>
      <c r="I115" s="80"/>
      <c r="J115" s="79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59"/>
      <c r="BL115" s="59"/>
      <c r="BM115" s="59"/>
    </row>
    <row r="116" spans="1:65" x14ac:dyDescent="0.25">
      <c r="I116" s="80"/>
      <c r="J116" s="79"/>
    </row>
    <row r="117" spans="1:65" x14ac:dyDescent="0.25">
      <c r="I117" s="80"/>
      <c r="J117" s="79"/>
    </row>
    <row r="118" spans="1:65" x14ac:dyDescent="0.25">
      <c r="I118" s="80"/>
      <c r="J118" s="79"/>
    </row>
    <row r="119" spans="1:65" x14ac:dyDescent="0.25">
      <c r="I119" s="80"/>
      <c r="J119" s="81"/>
    </row>
    <row r="120" spans="1:65" x14ac:dyDescent="0.25">
      <c r="I120" s="80"/>
      <c r="J120" s="79"/>
    </row>
    <row r="121" spans="1:65" x14ac:dyDescent="0.25">
      <c r="I121" s="80"/>
      <c r="J121" s="79"/>
    </row>
    <row r="122" spans="1:65" s="60" customFormat="1" x14ac:dyDescent="0.25">
      <c r="A122" s="59"/>
      <c r="B122" s="59"/>
      <c r="C122" s="59"/>
      <c r="D122" s="59"/>
      <c r="E122" s="59"/>
      <c r="F122" s="59"/>
      <c r="G122" s="59"/>
      <c r="H122" s="59"/>
      <c r="I122" s="59"/>
      <c r="J122" s="88"/>
      <c r="K122" s="59"/>
      <c r="L122" s="59"/>
      <c r="M122" s="59"/>
      <c r="N122" s="59"/>
      <c r="O122" s="59"/>
      <c r="P122" s="59"/>
      <c r="Q122" s="59"/>
      <c r="R122" s="59"/>
      <c r="S122" s="59"/>
      <c r="T122" s="59"/>
      <c r="U122" s="59"/>
      <c r="V122" s="59"/>
      <c r="W122" s="59"/>
      <c r="X122" s="59"/>
      <c r="Y122" s="59"/>
      <c r="Z122" s="59"/>
      <c r="AA122" s="59"/>
      <c r="AB122" s="59"/>
      <c r="AC122" s="59"/>
      <c r="AD122" s="59"/>
      <c r="AE122" s="59"/>
      <c r="AF122" s="59"/>
      <c r="AG122" s="59"/>
      <c r="AH122" s="59"/>
      <c r="AI122" s="59"/>
      <c r="AJ122" s="59"/>
      <c r="AK122" s="59"/>
      <c r="AL122" s="59"/>
      <c r="AM122" s="59"/>
      <c r="AN122" s="59"/>
      <c r="AO122" s="59"/>
      <c r="AP122" s="59"/>
      <c r="AQ122" s="59"/>
      <c r="AR122" s="59"/>
      <c r="AS122" s="59"/>
      <c r="AT122" s="59"/>
      <c r="AU122" s="59"/>
      <c r="AV122" s="59"/>
      <c r="AW122" s="59"/>
      <c r="AX122" s="59"/>
      <c r="AY122" s="59"/>
      <c r="AZ122" s="59"/>
      <c r="BA122" s="59"/>
      <c r="BB122" s="59"/>
      <c r="BC122" s="59"/>
      <c r="BD122" s="59"/>
      <c r="BE122" s="59"/>
      <c r="BF122" s="59"/>
      <c r="BG122" s="59"/>
      <c r="BH122" s="59"/>
      <c r="BI122" s="59"/>
      <c r="BJ122" s="59"/>
      <c r="BK122" s="59"/>
      <c r="BL122" s="59"/>
      <c r="BM122" s="59"/>
    </row>
    <row r="123" spans="1:65" s="60" customFormat="1" x14ac:dyDescent="0.25">
      <c r="A123" s="15"/>
      <c r="B123" s="15"/>
      <c r="C123" s="15"/>
      <c r="D123" s="15"/>
      <c r="E123" s="15"/>
      <c r="F123" s="15"/>
      <c r="G123" s="15"/>
      <c r="H123" s="15"/>
      <c r="I123" s="80"/>
      <c r="J123" s="81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59"/>
      <c r="BL123" s="59"/>
      <c r="BM123" s="59"/>
    </row>
    <row r="124" spans="1:65" s="56" customFormat="1" x14ac:dyDescent="0.25">
      <c r="A124" s="15"/>
      <c r="B124" s="15"/>
      <c r="C124" s="15"/>
      <c r="D124" s="15"/>
      <c r="E124" s="15"/>
      <c r="F124" s="15"/>
      <c r="G124" s="15"/>
      <c r="H124" s="15"/>
      <c r="I124" s="80"/>
      <c r="J124" s="81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55"/>
      <c r="BL124" s="55"/>
      <c r="BM124" s="55"/>
    </row>
    <row r="125" spans="1:65" x14ac:dyDescent="0.25">
      <c r="I125" s="80"/>
      <c r="J125" s="81"/>
    </row>
    <row r="126" spans="1:65" x14ac:dyDescent="0.25">
      <c r="I126" s="80"/>
      <c r="J126" s="81"/>
    </row>
    <row r="127" spans="1:65" x14ac:dyDescent="0.25">
      <c r="I127" s="80"/>
      <c r="J127" s="81"/>
    </row>
    <row r="128" spans="1:65" x14ac:dyDescent="0.25">
      <c r="I128" s="78"/>
      <c r="J128" s="79"/>
    </row>
    <row r="129" spans="1:65" x14ac:dyDescent="0.25">
      <c r="I129" s="80"/>
      <c r="J129" s="79"/>
    </row>
    <row r="130" spans="1:65" s="60" customFormat="1" x14ac:dyDescent="0.25">
      <c r="A130" s="59"/>
      <c r="B130" s="59"/>
      <c r="C130" s="59"/>
      <c r="D130" s="59"/>
      <c r="E130" s="59"/>
      <c r="F130" s="59"/>
      <c r="G130" s="59"/>
      <c r="H130" s="59"/>
      <c r="I130" s="59"/>
      <c r="J130" s="88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59"/>
      <c r="AG130" s="59"/>
      <c r="AH130" s="59"/>
      <c r="AI130" s="59"/>
      <c r="AJ130" s="59"/>
      <c r="AK130" s="59"/>
      <c r="AL130" s="59"/>
      <c r="AM130" s="59"/>
      <c r="AN130" s="59"/>
      <c r="AO130" s="59"/>
      <c r="AP130" s="59"/>
      <c r="AQ130" s="59"/>
      <c r="AR130" s="59"/>
      <c r="AS130" s="59"/>
      <c r="AT130" s="59"/>
      <c r="AU130" s="59"/>
      <c r="AV130" s="59"/>
      <c r="AW130" s="59"/>
      <c r="AX130" s="59"/>
      <c r="AY130" s="59"/>
      <c r="AZ130" s="59"/>
      <c r="BA130" s="59"/>
      <c r="BB130" s="59"/>
      <c r="BC130" s="59"/>
      <c r="BD130" s="59"/>
      <c r="BE130" s="59"/>
      <c r="BF130" s="59"/>
      <c r="BG130" s="59"/>
      <c r="BH130" s="59"/>
      <c r="BI130" s="59"/>
      <c r="BJ130" s="59"/>
      <c r="BK130" s="59"/>
      <c r="BL130" s="59"/>
      <c r="BM130" s="59"/>
    </row>
    <row r="131" spans="1:65" s="56" customFormat="1" x14ac:dyDescent="0.25">
      <c r="A131" s="55"/>
      <c r="B131" s="55"/>
      <c r="C131" s="55"/>
      <c r="D131" s="55"/>
      <c r="E131" s="55"/>
      <c r="F131" s="55"/>
      <c r="G131" s="55"/>
      <c r="H131" s="55"/>
      <c r="I131" s="55"/>
      <c r="J131" s="89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  <c r="AC131" s="55"/>
      <c r="AD131" s="55"/>
      <c r="AE131" s="55"/>
      <c r="AF131" s="55"/>
      <c r="AG131" s="55"/>
      <c r="AH131" s="55"/>
      <c r="AI131" s="55"/>
      <c r="AJ131" s="55"/>
      <c r="AK131" s="55"/>
      <c r="AL131" s="55"/>
      <c r="AM131" s="55"/>
      <c r="AN131" s="55"/>
      <c r="AO131" s="55"/>
      <c r="AP131" s="55"/>
      <c r="AQ131" s="55"/>
      <c r="AR131" s="55"/>
      <c r="AS131" s="55"/>
      <c r="AT131" s="55"/>
      <c r="AU131" s="55"/>
      <c r="AV131" s="55"/>
      <c r="AW131" s="55"/>
      <c r="AX131" s="55"/>
      <c r="AY131" s="55"/>
      <c r="AZ131" s="55"/>
      <c r="BA131" s="55"/>
      <c r="BB131" s="55"/>
      <c r="BC131" s="55"/>
      <c r="BD131" s="55"/>
      <c r="BE131" s="55"/>
      <c r="BF131" s="55"/>
      <c r="BG131" s="55"/>
      <c r="BH131" s="55"/>
      <c r="BI131" s="55"/>
      <c r="BJ131" s="55"/>
      <c r="BK131" s="55"/>
      <c r="BL131" s="55"/>
      <c r="BM131" s="55"/>
    </row>
    <row r="132" spans="1:65" s="60" customFormat="1" x14ac:dyDescent="0.25">
      <c r="A132" s="15"/>
      <c r="B132" s="15"/>
      <c r="C132" s="15"/>
      <c r="D132" s="15"/>
      <c r="E132" s="15"/>
      <c r="F132" s="15"/>
      <c r="G132" s="15"/>
      <c r="H132" s="15"/>
      <c r="I132" s="80"/>
      <c r="J132" s="79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59"/>
      <c r="BL132" s="59"/>
      <c r="BM132" s="59"/>
    </row>
    <row r="133" spans="1:65" x14ac:dyDescent="0.25">
      <c r="I133" s="80"/>
      <c r="J133" s="79"/>
    </row>
    <row r="134" spans="1:65" x14ac:dyDescent="0.25">
      <c r="I134" s="80"/>
      <c r="J134" s="79"/>
    </row>
    <row r="135" spans="1:65" x14ac:dyDescent="0.25">
      <c r="I135" s="80"/>
      <c r="J135" s="79"/>
    </row>
    <row r="136" spans="1:65" x14ac:dyDescent="0.25">
      <c r="I136" s="80"/>
      <c r="J136" s="81"/>
    </row>
    <row r="137" spans="1:65" x14ac:dyDescent="0.25">
      <c r="I137" s="80"/>
      <c r="J137" s="79"/>
    </row>
    <row r="138" spans="1:65" x14ac:dyDescent="0.25">
      <c r="I138" s="80"/>
      <c r="J138" s="79"/>
    </row>
    <row r="139" spans="1:65" s="60" customFormat="1" x14ac:dyDescent="0.25">
      <c r="A139" s="59"/>
      <c r="B139" s="59"/>
      <c r="C139" s="59"/>
      <c r="D139" s="59"/>
      <c r="E139" s="59"/>
      <c r="F139" s="59"/>
      <c r="G139" s="59"/>
      <c r="H139" s="59"/>
      <c r="I139" s="59"/>
      <c r="J139" s="88"/>
      <c r="K139" s="59"/>
      <c r="L139" s="59"/>
      <c r="M139" s="59"/>
      <c r="N139" s="59"/>
      <c r="O139" s="59"/>
      <c r="P139" s="59"/>
      <c r="Q139" s="59"/>
      <c r="R139" s="59"/>
      <c r="S139" s="59"/>
      <c r="T139" s="59"/>
      <c r="U139" s="59"/>
      <c r="V139" s="59"/>
      <c r="W139" s="59"/>
      <c r="X139" s="59"/>
      <c r="Y139" s="59"/>
      <c r="Z139" s="59"/>
      <c r="AA139" s="59"/>
      <c r="AB139" s="59"/>
      <c r="AC139" s="59"/>
      <c r="AD139" s="59"/>
      <c r="AE139" s="59"/>
      <c r="AF139" s="59"/>
      <c r="AG139" s="59"/>
      <c r="AH139" s="59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  <c r="AT139" s="59"/>
      <c r="AU139" s="59"/>
      <c r="AV139" s="59"/>
      <c r="AW139" s="59"/>
      <c r="AX139" s="59"/>
      <c r="AY139" s="59"/>
      <c r="AZ139" s="59"/>
      <c r="BA139" s="59"/>
      <c r="BB139" s="59"/>
      <c r="BC139" s="59"/>
      <c r="BD139" s="59"/>
      <c r="BE139" s="59"/>
      <c r="BF139" s="59"/>
      <c r="BG139" s="59"/>
      <c r="BH139" s="59"/>
      <c r="BI139" s="59"/>
      <c r="BJ139" s="59"/>
      <c r="BK139" s="59"/>
      <c r="BL139" s="59"/>
      <c r="BM139" s="59"/>
    </row>
    <row r="140" spans="1:65" s="60" customFormat="1" x14ac:dyDescent="0.25">
      <c r="A140" s="15"/>
      <c r="B140" s="15"/>
      <c r="C140" s="15"/>
      <c r="D140" s="15"/>
      <c r="E140" s="15"/>
      <c r="F140" s="15"/>
      <c r="G140" s="15"/>
      <c r="H140" s="15"/>
      <c r="I140" s="80"/>
      <c r="J140" s="81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59"/>
      <c r="BL140" s="59"/>
      <c r="BM140" s="59"/>
    </row>
    <row r="141" spans="1:65" s="56" customFormat="1" x14ac:dyDescent="0.25">
      <c r="A141" s="15"/>
      <c r="B141" s="15"/>
      <c r="C141" s="15"/>
      <c r="D141" s="15"/>
      <c r="E141" s="15"/>
      <c r="F141" s="15"/>
      <c r="G141" s="15"/>
      <c r="H141" s="15"/>
      <c r="I141" s="80"/>
      <c r="J141" s="81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55"/>
      <c r="BL141" s="55"/>
      <c r="BM141" s="55"/>
    </row>
    <row r="142" spans="1:65" x14ac:dyDescent="0.25">
      <c r="I142" s="80"/>
      <c r="J142" s="81"/>
    </row>
    <row r="143" spans="1:65" x14ac:dyDescent="0.25">
      <c r="I143" s="80"/>
      <c r="J143" s="81"/>
    </row>
    <row r="144" spans="1:65" x14ac:dyDescent="0.25">
      <c r="I144" s="80"/>
      <c r="J144" s="81"/>
    </row>
    <row r="145" spans="1:65" x14ac:dyDescent="0.25">
      <c r="I145" s="78"/>
      <c r="J145" s="79"/>
    </row>
    <row r="146" spans="1:65" x14ac:dyDescent="0.25">
      <c r="I146" s="80"/>
      <c r="J146" s="79"/>
    </row>
    <row r="147" spans="1:65" s="60" customFormat="1" x14ac:dyDescent="0.25">
      <c r="A147" s="59"/>
      <c r="B147" s="59"/>
      <c r="C147" s="59"/>
      <c r="D147" s="59"/>
      <c r="E147" s="59"/>
      <c r="F147" s="59"/>
      <c r="G147" s="59"/>
      <c r="H147" s="59"/>
      <c r="I147" s="59"/>
      <c r="J147" s="88"/>
      <c r="K147" s="59"/>
      <c r="L147" s="59"/>
      <c r="M147" s="59"/>
      <c r="N147" s="59"/>
      <c r="O147" s="59"/>
      <c r="P147" s="59"/>
      <c r="Q147" s="59"/>
      <c r="R147" s="59"/>
      <c r="S147" s="59"/>
      <c r="T147" s="59"/>
      <c r="U147" s="59"/>
      <c r="V147" s="59"/>
      <c r="W147" s="59"/>
      <c r="X147" s="59"/>
      <c r="Y147" s="59"/>
      <c r="Z147" s="59"/>
      <c r="AA147" s="59"/>
      <c r="AB147" s="59"/>
      <c r="AC147" s="59"/>
      <c r="AD147" s="59"/>
      <c r="AE147" s="59"/>
      <c r="AF147" s="59"/>
      <c r="AG147" s="59"/>
      <c r="AH147" s="59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  <c r="AT147" s="59"/>
      <c r="AU147" s="59"/>
      <c r="AV147" s="59"/>
      <c r="AW147" s="59"/>
      <c r="AX147" s="59"/>
      <c r="AY147" s="59"/>
      <c r="AZ147" s="59"/>
      <c r="BA147" s="59"/>
      <c r="BB147" s="59"/>
      <c r="BC147" s="59"/>
      <c r="BD147" s="59"/>
      <c r="BE147" s="59"/>
      <c r="BF147" s="59"/>
      <c r="BG147" s="59"/>
      <c r="BH147" s="59"/>
      <c r="BI147" s="59"/>
      <c r="BJ147" s="59"/>
      <c r="BK147" s="59"/>
      <c r="BL147" s="59"/>
      <c r="BM147" s="59"/>
    </row>
    <row r="148" spans="1:65" s="56" customFormat="1" x14ac:dyDescent="0.25">
      <c r="A148" s="55"/>
      <c r="B148" s="55"/>
      <c r="C148" s="55"/>
      <c r="D148" s="55"/>
      <c r="E148" s="55"/>
      <c r="F148" s="55"/>
      <c r="G148" s="55"/>
      <c r="H148" s="55"/>
      <c r="I148" s="55"/>
      <c r="J148" s="89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  <c r="AA148" s="55"/>
      <c r="AB148" s="55"/>
      <c r="AC148" s="55"/>
      <c r="AD148" s="55"/>
      <c r="AE148" s="55"/>
      <c r="AF148" s="55"/>
      <c r="AG148" s="55"/>
      <c r="AH148" s="55"/>
      <c r="AI148" s="55"/>
      <c r="AJ148" s="55"/>
      <c r="AK148" s="55"/>
      <c r="AL148" s="55"/>
      <c r="AM148" s="55"/>
      <c r="AN148" s="55"/>
      <c r="AO148" s="55"/>
      <c r="AP148" s="55"/>
      <c r="AQ148" s="55"/>
      <c r="AR148" s="55"/>
      <c r="AS148" s="55"/>
      <c r="AT148" s="55"/>
      <c r="AU148" s="55"/>
      <c r="AV148" s="55"/>
      <c r="AW148" s="55"/>
      <c r="AX148" s="55"/>
      <c r="AY148" s="55"/>
      <c r="AZ148" s="55"/>
      <c r="BA148" s="55"/>
      <c r="BB148" s="55"/>
      <c r="BC148" s="55"/>
      <c r="BD148" s="55"/>
      <c r="BE148" s="55"/>
      <c r="BF148" s="55"/>
      <c r="BG148" s="55"/>
      <c r="BH148" s="55"/>
      <c r="BI148" s="55"/>
      <c r="BJ148" s="55"/>
      <c r="BK148" s="55"/>
      <c r="BL148" s="55"/>
      <c r="BM148" s="55"/>
    </row>
    <row r="149" spans="1:65" s="60" customFormat="1" x14ac:dyDescent="0.25">
      <c r="A149" s="15"/>
      <c r="B149" s="15"/>
      <c r="C149" s="15"/>
      <c r="D149" s="15"/>
      <c r="E149" s="15"/>
      <c r="F149" s="15"/>
      <c r="G149" s="15"/>
      <c r="H149" s="15"/>
      <c r="I149" s="80"/>
      <c r="J149" s="79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59"/>
      <c r="BL149" s="59"/>
      <c r="BM149" s="59"/>
    </row>
    <row r="150" spans="1:65" x14ac:dyDescent="0.25">
      <c r="I150" s="80"/>
      <c r="J150" s="79"/>
    </row>
    <row r="151" spans="1:65" x14ac:dyDescent="0.25">
      <c r="I151" s="80"/>
      <c r="J151" s="79"/>
    </row>
    <row r="152" spans="1:65" x14ac:dyDescent="0.25">
      <c r="I152" s="80"/>
      <c r="J152" s="79"/>
    </row>
    <row r="153" spans="1:65" x14ac:dyDescent="0.25">
      <c r="I153" s="80"/>
      <c r="J153" s="79"/>
    </row>
    <row r="154" spans="1:65" x14ac:dyDescent="0.25">
      <c r="I154" s="80"/>
      <c r="J154" s="79"/>
    </row>
    <row r="155" spans="1:65" s="60" customFormat="1" x14ac:dyDescent="0.25">
      <c r="A155" s="15"/>
      <c r="B155" s="15"/>
      <c r="C155" s="15"/>
      <c r="D155" s="15"/>
      <c r="E155" s="15"/>
      <c r="F155" s="15"/>
      <c r="G155" s="15"/>
      <c r="H155" s="15"/>
      <c r="I155" s="78"/>
      <c r="J155" s="79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59"/>
      <c r="BL155" s="59"/>
      <c r="BM155" s="59"/>
    </row>
    <row r="156" spans="1:65" s="58" customFormat="1" x14ac:dyDescent="0.25">
      <c r="A156" s="59"/>
      <c r="B156" s="59"/>
      <c r="C156" s="59"/>
      <c r="D156" s="59"/>
      <c r="E156" s="59"/>
      <c r="F156" s="59"/>
      <c r="G156" s="59"/>
      <c r="H156" s="59"/>
      <c r="I156" s="59"/>
      <c r="J156" s="88"/>
      <c r="K156" s="59"/>
      <c r="L156" s="59"/>
      <c r="M156" s="59"/>
      <c r="N156" s="59"/>
      <c r="O156" s="59"/>
      <c r="P156" s="59"/>
      <c r="Q156" s="59"/>
      <c r="R156" s="59"/>
      <c r="S156" s="59"/>
      <c r="T156" s="59"/>
      <c r="U156" s="59"/>
      <c r="V156" s="59"/>
      <c r="W156" s="59"/>
      <c r="X156" s="59"/>
      <c r="Y156" s="59"/>
      <c r="Z156" s="59"/>
      <c r="AA156" s="59"/>
      <c r="AB156" s="59"/>
      <c r="AC156" s="59"/>
      <c r="AD156" s="59"/>
      <c r="AE156" s="59"/>
      <c r="AF156" s="59"/>
      <c r="AG156" s="59"/>
      <c r="AH156" s="59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59"/>
      <c r="AT156" s="59"/>
      <c r="AU156" s="59"/>
      <c r="AV156" s="59"/>
      <c r="AW156" s="59"/>
      <c r="AX156" s="59"/>
      <c r="AY156" s="59"/>
      <c r="AZ156" s="59"/>
      <c r="BA156" s="59"/>
      <c r="BB156" s="59"/>
      <c r="BC156" s="59"/>
      <c r="BD156" s="59"/>
      <c r="BE156" s="59"/>
      <c r="BF156" s="59"/>
      <c r="BG156" s="59"/>
      <c r="BH156" s="59"/>
      <c r="BI156" s="59"/>
      <c r="BJ156" s="59"/>
      <c r="BK156" s="57"/>
      <c r="BL156" s="57"/>
      <c r="BM156" s="57"/>
    </row>
    <row r="157" spans="1:65" s="60" customFormat="1" x14ac:dyDescent="0.25">
      <c r="A157" s="15"/>
      <c r="B157" s="15"/>
      <c r="C157" s="15"/>
      <c r="D157" s="15"/>
      <c r="E157" s="15"/>
      <c r="F157" s="15"/>
      <c r="G157" s="15"/>
      <c r="H157" s="15"/>
      <c r="I157" s="80"/>
      <c r="J157" s="81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59"/>
      <c r="BL157" s="59"/>
      <c r="BM157" s="59"/>
    </row>
    <row r="158" spans="1:65" s="56" customFormat="1" x14ac:dyDescent="0.25">
      <c r="A158" s="15"/>
      <c r="B158" s="15"/>
      <c r="C158" s="15"/>
      <c r="D158" s="15"/>
      <c r="E158" s="15"/>
      <c r="F158" s="15"/>
      <c r="G158" s="15"/>
      <c r="H158" s="15"/>
      <c r="I158" s="80"/>
      <c r="J158" s="81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55"/>
      <c r="BL158" s="55"/>
      <c r="BM158" s="55"/>
    </row>
    <row r="159" spans="1:65" x14ac:dyDescent="0.25">
      <c r="I159" s="80"/>
      <c r="J159" s="81"/>
    </row>
    <row r="160" spans="1:65" x14ac:dyDescent="0.25">
      <c r="I160" s="80"/>
      <c r="J160" s="81"/>
    </row>
    <row r="161" spans="1:65" x14ac:dyDescent="0.25">
      <c r="I161" s="80"/>
      <c r="J161" s="79"/>
    </row>
    <row r="162" spans="1:65" x14ac:dyDescent="0.25">
      <c r="I162" s="78"/>
      <c r="J162" s="79"/>
    </row>
    <row r="163" spans="1:65" x14ac:dyDescent="0.25">
      <c r="I163" s="80"/>
      <c r="J163" s="79"/>
    </row>
    <row r="164" spans="1:65" s="60" customFormat="1" x14ac:dyDescent="0.25">
      <c r="A164" s="59"/>
      <c r="B164" s="59"/>
      <c r="C164" s="59"/>
      <c r="D164" s="59"/>
      <c r="E164" s="59"/>
      <c r="F164" s="59"/>
      <c r="G164" s="59"/>
      <c r="H164" s="59"/>
      <c r="I164" s="59"/>
      <c r="J164" s="88"/>
      <c r="K164" s="59"/>
      <c r="L164" s="59"/>
      <c r="M164" s="59"/>
      <c r="N164" s="59"/>
      <c r="O164" s="59"/>
      <c r="P164" s="59"/>
      <c r="Q164" s="59"/>
      <c r="R164" s="59"/>
      <c r="S164" s="59"/>
      <c r="T164" s="59"/>
      <c r="U164" s="59"/>
      <c r="V164" s="59"/>
      <c r="W164" s="59"/>
      <c r="X164" s="59"/>
      <c r="Y164" s="59"/>
      <c r="Z164" s="59"/>
      <c r="AA164" s="59"/>
      <c r="AB164" s="59"/>
      <c r="AC164" s="59"/>
      <c r="AD164" s="59"/>
      <c r="AE164" s="59"/>
      <c r="AF164" s="59"/>
      <c r="AG164" s="59"/>
      <c r="AH164" s="59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  <c r="AT164" s="59"/>
      <c r="AU164" s="59"/>
      <c r="AV164" s="59"/>
      <c r="AW164" s="59"/>
      <c r="AX164" s="59"/>
      <c r="AY164" s="59"/>
      <c r="AZ164" s="59"/>
      <c r="BA164" s="59"/>
      <c r="BB164" s="59"/>
      <c r="BC164" s="59"/>
      <c r="BD164" s="59"/>
      <c r="BE164" s="59"/>
      <c r="BF164" s="59"/>
      <c r="BG164" s="59"/>
      <c r="BH164" s="59"/>
      <c r="BI164" s="59"/>
      <c r="BJ164" s="59"/>
      <c r="BK164" s="59"/>
      <c r="BL164" s="59"/>
      <c r="BM164" s="59"/>
    </row>
    <row r="165" spans="1:65" s="56" customFormat="1" x14ac:dyDescent="0.25">
      <c r="A165" s="55"/>
      <c r="B165" s="55"/>
      <c r="C165" s="55"/>
      <c r="D165" s="55"/>
      <c r="E165" s="55"/>
      <c r="F165" s="55"/>
      <c r="G165" s="55"/>
      <c r="H165" s="55"/>
      <c r="I165" s="55"/>
      <c r="J165" s="89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  <c r="BI165" s="55"/>
      <c r="BJ165" s="55"/>
      <c r="BK165" s="55"/>
      <c r="BL165" s="55"/>
      <c r="BM165" s="55"/>
    </row>
    <row r="166" spans="1:65" x14ac:dyDescent="0.25">
      <c r="I166" s="80"/>
      <c r="J166" s="79"/>
    </row>
    <row r="167" spans="1:65" x14ac:dyDescent="0.25">
      <c r="I167" s="80"/>
      <c r="J167" s="79"/>
    </row>
    <row r="168" spans="1:65" x14ac:dyDescent="0.25">
      <c r="I168" s="80"/>
      <c r="J168" s="79"/>
    </row>
    <row r="169" spans="1:65" x14ac:dyDescent="0.25">
      <c r="I169" s="80"/>
      <c r="J169" s="79"/>
    </row>
    <row r="170" spans="1:65" x14ac:dyDescent="0.25">
      <c r="I170" s="80"/>
      <c r="J170" s="81"/>
    </row>
    <row r="171" spans="1:65" x14ac:dyDescent="0.25">
      <c r="I171" s="80"/>
      <c r="J171" s="79"/>
    </row>
    <row r="172" spans="1:65" s="60" customFormat="1" x14ac:dyDescent="0.25">
      <c r="A172" s="15"/>
      <c r="B172" s="15"/>
      <c r="C172" s="15"/>
      <c r="D172" s="15"/>
      <c r="E172" s="15"/>
      <c r="F172" s="15"/>
      <c r="G172" s="15"/>
      <c r="H172" s="15"/>
      <c r="I172" s="80"/>
      <c r="J172" s="79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59"/>
      <c r="BL172" s="59"/>
      <c r="BM172" s="59"/>
    </row>
    <row r="173" spans="1:65" s="60" customFormat="1" x14ac:dyDescent="0.25">
      <c r="A173" s="59"/>
      <c r="B173" s="59"/>
      <c r="C173" s="59"/>
      <c r="D173" s="59"/>
      <c r="E173" s="59"/>
      <c r="F173" s="59"/>
      <c r="G173" s="59"/>
      <c r="H173" s="59"/>
      <c r="I173" s="59"/>
      <c r="J173" s="88"/>
      <c r="K173" s="59"/>
      <c r="L173" s="59"/>
      <c r="M173" s="59"/>
      <c r="N173" s="59"/>
      <c r="O173" s="59"/>
      <c r="P173" s="59"/>
      <c r="Q173" s="59"/>
      <c r="R173" s="59"/>
      <c r="S173" s="59"/>
      <c r="T173" s="59"/>
      <c r="U173" s="59"/>
      <c r="V173" s="59"/>
      <c r="W173" s="59"/>
      <c r="X173" s="59"/>
      <c r="Y173" s="59"/>
      <c r="Z173" s="59"/>
      <c r="AA173" s="59"/>
      <c r="AB173" s="59"/>
      <c r="AC173" s="59"/>
      <c r="AD173" s="59"/>
      <c r="AE173" s="59"/>
      <c r="AF173" s="59"/>
      <c r="AG173" s="59"/>
      <c r="AH173" s="59"/>
      <c r="AI173" s="59"/>
      <c r="AJ173" s="59"/>
      <c r="AK173" s="59"/>
      <c r="AL173" s="59"/>
      <c r="AM173" s="59"/>
      <c r="AN173" s="59"/>
      <c r="AO173" s="59"/>
      <c r="AP173" s="59"/>
      <c r="AQ173" s="59"/>
      <c r="AR173" s="59"/>
      <c r="AS173" s="59"/>
      <c r="AT173" s="59"/>
      <c r="AU173" s="59"/>
      <c r="AV173" s="59"/>
      <c r="AW173" s="59"/>
      <c r="AX173" s="59"/>
      <c r="AY173" s="59"/>
      <c r="AZ173" s="59"/>
      <c r="BA173" s="59"/>
      <c r="BB173" s="59"/>
      <c r="BC173" s="59"/>
      <c r="BD173" s="59"/>
      <c r="BE173" s="59"/>
      <c r="BF173" s="59"/>
      <c r="BG173" s="59"/>
      <c r="BH173" s="59"/>
      <c r="BI173" s="59"/>
      <c r="BJ173" s="59"/>
      <c r="BK173" s="59"/>
      <c r="BL173" s="59"/>
      <c r="BM173" s="59"/>
    </row>
    <row r="174" spans="1:65" x14ac:dyDescent="0.25">
      <c r="I174" s="80"/>
      <c r="J174" s="81"/>
    </row>
    <row r="175" spans="1:65" x14ac:dyDescent="0.25">
      <c r="I175" s="80"/>
      <c r="J175" s="81"/>
    </row>
    <row r="176" spans="1:65" x14ac:dyDescent="0.25">
      <c r="I176" s="80"/>
      <c r="J176" s="81"/>
    </row>
    <row r="177" spans="1:65" x14ac:dyDescent="0.25">
      <c r="I177" s="80"/>
      <c r="J177" s="81"/>
    </row>
    <row r="178" spans="1:65" x14ac:dyDescent="0.25">
      <c r="I178" s="80"/>
      <c r="J178" s="81"/>
    </row>
    <row r="179" spans="1:65" x14ac:dyDescent="0.25">
      <c r="I179" s="78"/>
      <c r="J179" s="79"/>
    </row>
    <row r="180" spans="1:65" s="60" customFormat="1" x14ac:dyDescent="0.25">
      <c r="A180" s="15"/>
      <c r="B180" s="15"/>
      <c r="C180" s="15"/>
      <c r="D180" s="15"/>
      <c r="E180" s="15"/>
      <c r="F180" s="15"/>
      <c r="G180" s="15"/>
      <c r="H180" s="15"/>
      <c r="I180" s="80"/>
      <c r="J180" s="79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59"/>
      <c r="BL180" s="59"/>
      <c r="BM180" s="59"/>
    </row>
    <row r="181" spans="1:65" s="58" customFormat="1" x14ac:dyDescent="0.25">
      <c r="A181" s="59"/>
      <c r="B181" s="59"/>
      <c r="C181" s="59"/>
      <c r="D181" s="59"/>
      <c r="E181" s="59"/>
      <c r="F181" s="59"/>
      <c r="G181" s="59"/>
      <c r="H181" s="59"/>
      <c r="I181" s="59"/>
      <c r="J181" s="88"/>
      <c r="K181" s="59"/>
      <c r="L181" s="59"/>
      <c r="M181" s="59"/>
      <c r="N181" s="59"/>
      <c r="O181" s="59"/>
      <c r="P181" s="59"/>
      <c r="Q181" s="59"/>
      <c r="R181" s="59"/>
      <c r="S181" s="59"/>
      <c r="T181" s="59"/>
      <c r="U181" s="59"/>
      <c r="V181" s="59"/>
      <c r="W181" s="59"/>
      <c r="X181" s="59"/>
      <c r="Y181" s="59"/>
      <c r="Z181" s="59"/>
      <c r="AA181" s="59"/>
      <c r="AB181" s="59"/>
      <c r="AC181" s="59"/>
      <c r="AD181" s="59"/>
      <c r="AE181" s="59"/>
      <c r="AF181" s="59"/>
      <c r="AG181" s="59"/>
      <c r="AH181" s="59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  <c r="AT181" s="59"/>
      <c r="AU181" s="59"/>
      <c r="AV181" s="59"/>
      <c r="AW181" s="59"/>
      <c r="AX181" s="59"/>
      <c r="AY181" s="59"/>
      <c r="AZ181" s="59"/>
      <c r="BA181" s="59"/>
      <c r="BB181" s="59"/>
      <c r="BC181" s="59"/>
      <c r="BD181" s="59"/>
      <c r="BE181" s="59"/>
      <c r="BF181" s="59"/>
      <c r="BG181" s="59"/>
      <c r="BH181" s="59"/>
      <c r="BI181" s="59"/>
      <c r="BJ181" s="59"/>
      <c r="BK181" s="57"/>
      <c r="BL181" s="57"/>
      <c r="BM181" s="57"/>
    </row>
    <row r="182" spans="1:65" s="56" customFormat="1" x14ac:dyDescent="0.25">
      <c r="A182" s="55"/>
      <c r="B182" s="55"/>
      <c r="C182" s="55"/>
      <c r="D182" s="55"/>
      <c r="E182" s="55"/>
      <c r="F182" s="55"/>
      <c r="G182" s="55"/>
      <c r="H182" s="55"/>
      <c r="I182" s="55"/>
      <c r="J182" s="89"/>
      <c r="K182" s="55"/>
      <c r="L182" s="55"/>
      <c r="M182" s="55"/>
      <c r="N182" s="55"/>
      <c r="O182" s="55"/>
      <c r="P182" s="55"/>
      <c r="Q182" s="55"/>
      <c r="R182" s="55"/>
      <c r="S182" s="55"/>
      <c r="T182" s="55"/>
      <c r="U182" s="55"/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G182" s="55"/>
      <c r="AH182" s="55"/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55"/>
      <c r="AT182" s="55"/>
      <c r="AU182" s="55"/>
      <c r="AV182" s="55"/>
      <c r="AW182" s="55"/>
      <c r="AX182" s="55"/>
      <c r="AY182" s="55"/>
      <c r="AZ182" s="55"/>
      <c r="BA182" s="55"/>
      <c r="BB182" s="55"/>
      <c r="BC182" s="55"/>
      <c r="BD182" s="55"/>
      <c r="BE182" s="55"/>
      <c r="BF182" s="55"/>
      <c r="BG182" s="55"/>
      <c r="BH182" s="55"/>
      <c r="BI182" s="55"/>
      <c r="BJ182" s="55"/>
      <c r="BK182" s="55"/>
      <c r="BL182" s="55"/>
      <c r="BM182" s="55"/>
    </row>
    <row r="189" spans="1:65" s="60" customFormat="1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23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59"/>
      <c r="BL189" s="59"/>
      <c r="BM189" s="59"/>
    </row>
    <row r="197" spans="1:65" s="60" customFormat="1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23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59"/>
      <c r="BL197" s="59"/>
      <c r="BM197" s="59"/>
    </row>
    <row r="205" spans="1:65" s="60" customFormat="1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23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59"/>
      <c r="BL205" s="59"/>
      <c r="BM205" s="59"/>
    </row>
    <row r="206" spans="1:65" s="56" customFormat="1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23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55"/>
      <c r="BL206" s="55"/>
      <c r="BM206" s="55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60" zoomScaleNormal="60" workbookViewId="0"/>
  </sheetViews>
  <sheetFormatPr defaultColWidth="25.6640625" defaultRowHeight="14.4" x14ac:dyDescent="0.3"/>
  <cols>
    <col min="3" max="3" width="53.109375" bestFit="1" customWidth="1"/>
    <col min="4" max="4" width="24.33203125" customWidth="1"/>
    <col min="5" max="5" width="27.88671875" customWidth="1"/>
    <col min="6" max="6" width="27.5546875" customWidth="1"/>
    <col min="7" max="7" width="28" bestFit="1" customWidth="1"/>
  </cols>
  <sheetData>
    <row r="1" spans="1:63" ht="53.4" thickBot="1" x14ac:dyDescent="0.35">
      <c r="A1" s="36" t="s">
        <v>9876</v>
      </c>
      <c r="B1" s="36" t="s">
        <v>10362</v>
      </c>
      <c r="C1" s="36" t="s">
        <v>10363</v>
      </c>
      <c r="D1" s="36" t="s">
        <v>10364</v>
      </c>
      <c r="E1" s="37" t="s">
        <v>10365</v>
      </c>
      <c r="F1" s="37" t="s">
        <v>10366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10369</v>
      </c>
      <c r="J1" s="37" t="s">
        <v>10370</v>
      </c>
      <c r="K1" s="37" t="s">
        <v>10371</v>
      </c>
      <c r="L1" s="37" t="s">
        <v>10372</v>
      </c>
      <c r="M1" s="37" t="s">
        <v>10373</v>
      </c>
      <c r="N1" s="37" t="s">
        <v>10374</v>
      </c>
      <c r="O1" s="37" t="s">
        <v>10375</v>
      </c>
      <c r="P1" s="37" t="s">
        <v>10376</v>
      </c>
      <c r="Q1" s="37" t="s">
        <v>10377</v>
      </c>
      <c r="R1" s="37" t="s">
        <v>10378</v>
      </c>
      <c r="S1" s="37" t="s">
        <v>10379</v>
      </c>
      <c r="T1" s="37" t="s">
        <v>10380</v>
      </c>
      <c r="U1" s="37" t="s">
        <v>10381</v>
      </c>
      <c r="V1" s="37" t="s">
        <v>10382</v>
      </c>
      <c r="W1" s="37" t="s">
        <v>10383</v>
      </c>
      <c r="X1" s="37" t="s">
        <v>10384</v>
      </c>
      <c r="Y1" s="37" t="s">
        <v>10385</v>
      </c>
      <c r="Z1" s="37" t="s">
        <v>10386</v>
      </c>
      <c r="AA1" s="37" t="s">
        <v>10387</v>
      </c>
      <c r="AB1" s="37" t="s">
        <v>10388</v>
      </c>
      <c r="AC1" s="37" t="s">
        <v>10389</v>
      </c>
      <c r="AD1" s="37" t="s">
        <v>10390</v>
      </c>
      <c r="AE1" s="37" t="s">
        <v>10391</v>
      </c>
      <c r="AF1" s="37" t="s">
        <v>10392</v>
      </c>
      <c r="AG1" s="37" t="s">
        <v>10393</v>
      </c>
      <c r="AH1" s="37" t="s">
        <v>10394</v>
      </c>
      <c r="AI1" s="37" t="s">
        <v>10395</v>
      </c>
      <c r="AJ1" s="37" t="s">
        <v>10396</v>
      </c>
      <c r="AK1" s="37" t="s">
        <v>10397</v>
      </c>
      <c r="AL1" s="36" t="s">
        <v>9917</v>
      </c>
      <c r="AM1" s="37" t="s">
        <v>10367</v>
      </c>
      <c r="AN1" s="37" t="s">
        <v>10398</v>
      </c>
      <c r="AO1" s="37" t="s">
        <v>10399</v>
      </c>
      <c r="AP1" s="37" t="s">
        <v>10400</v>
      </c>
      <c r="AQ1" s="37" t="s">
        <v>10401</v>
      </c>
      <c r="AR1" s="37" t="s">
        <v>10402</v>
      </c>
      <c r="AS1" s="37" t="s">
        <v>10403</v>
      </c>
      <c r="AT1" s="37" t="s">
        <v>10404</v>
      </c>
      <c r="AU1" s="37" t="s">
        <v>10405</v>
      </c>
      <c r="AV1" s="37" t="s">
        <v>10406</v>
      </c>
      <c r="AW1" s="36" t="s">
        <v>9928</v>
      </c>
      <c r="AX1" s="37" t="s">
        <v>10407</v>
      </c>
      <c r="AY1" s="37" t="s">
        <v>10408</v>
      </c>
      <c r="AZ1" s="37" t="s">
        <v>10409</v>
      </c>
      <c r="BA1" s="37" t="s">
        <v>10410</v>
      </c>
      <c r="BB1" s="36" t="s">
        <v>9933</v>
      </c>
      <c r="BC1" s="37" t="s">
        <v>10411</v>
      </c>
      <c r="BD1" s="37" t="s">
        <v>10412</v>
      </c>
      <c r="BE1" s="37" t="s">
        <v>10413</v>
      </c>
      <c r="BF1" s="37" t="s">
        <v>10414</v>
      </c>
      <c r="BG1" s="36" t="s">
        <v>9938</v>
      </c>
      <c r="BH1" s="37" t="s">
        <v>10415</v>
      </c>
      <c r="BI1" s="37" t="s">
        <v>10416</v>
      </c>
      <c r="BJ1" s="37" t="s">
        <v>10417</v>
      </c>
      <c r="BK1" s="37" t="s">
        <v>10368</v>
      </c>
    </row>
    <row r="2" spans="1:63" ht="33" customHeight="1" x14ac:dyDescent="0.3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6.8" thickBot="1" x14ac:dyDescent="0.35">
      <c r="A3" s="36"/>
      <c r="B3" s="36"/>
      <c r="C3" s="36"/>
      <c r="D3" s="36" t="s">
        <v>10334</v>
      </c>
      <c r="E3" s="36" t="s">
        <v>10418</v>
      </c>
      <c r="F3" s="36" t="s">
        <v>9948</v>
      </c>
      <c r="G3" s="36" t="s">
        <v>9948</v>
      </c>
      <c r="H3" s="36" t="s">
        <v>9634</v>
      </c>
      <c r="I3" s="36" t="s">
        <v>10335</v>
      </c>
      <c r="J3" s="36" t="s">
        <v>9796</v>
      </c>
      <c r="K3" s="36" t="s">
        <v>9796</v>
      </c>
      <c r="L3" s="36" t="s">
        <v>10336</v>
      </c>
      <c r="M3" s="36" t="s">
        <v>10336</v>
      </c>
      <c r="N3" s="36" t="s">
        <v>10336</v>
      </c>
      <c r="O3" s="36" t="s">
        <v>10336</v>
      </c>
      <c r="P3" s="36" t="s">
        <v>10336</v>
      </c>
      <c r="Q3" s="36" t="s">
        <v>10336</v>
      </c>
      <c r="R3" s="36" t="s">
        <v>10336</v>
      </c>
      <c r="S3" s="36" t="s">
        <v>10337</v>
      </c>
      <c r="T3" s="36" t="s">
        <v>10337</v>
      </c>
      <c r="U3" s="36" t="s">
        <v>10338</v>
      </c>
      <c r="V3" s="36" t="s">
        <v>10419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x14ac:dyDescent="0.3">
      <c r="A4" s="24" t="s">
        <v>10010</v>
      </c>
      <c r="B4" s="32">
        <f>'Banco de Dados'!$I$29</f>
        <v>0</v>
      </c>
      <c r="C4" s="25" t="e">
        <f>'Banco de Dados'!$I$30/100</f>
        <v>#VALUE!</v>
      </c>
      <c r="D4" s="29" t="str">
        <f>IFERROR(VLOOKUP($A4,'Arranjos Consolidados'!$E$3:$BM$303,D$2,FALSE),"")</f>
        <v/>
      </c>
      <c r="E4" s="33" t="str">
        <f>IFERROR(VLOOKUP($A4,'Arranjos Consolidados'!$E$3:$BM$303,E$2,FALSE),"")</f>
        <v/>
      </c>
      <c r="F4" s="29" t="str">
        <f>IFERROR(VLOOKUP($A4,'Arranjos Consolidados'!$E$3:$BM$303,F$2,FALSE),"")</f>
        <v/>
      </c>
      <c r="G4" s="31" t="str">
        <f>IFERROR(VLOOKUP($A4,'Arranjos Consolidados'!$E$3:$BM$303,G$2,FALSE),"")</f>
        <v/>
      </c>
      <c r="H4" s="34" t="str">
        <f>IFERROR(VLOOKUP($A4,'Arranjos Consolidados'!$E$3:$BM$303,H$2,FALSE),"")</f>
        <v/>
      </c>
      <c r="I4" s="29" t="str">
        <f>IFERROR(VLOOKUP($A4,'Arranjos Consolidados'!$E$3:$BM$303,I$2,FALSE),"")</f>
        <v/>
      </c>
      <c r="J4" s="31" t="str">
        <f>IFERROR(VLOOKUP($A4,'Arranjos Consolidados'!$E$3:$BM$303,J$2,FALSE),"")</f>
        <v/>
      </c>
      <c r="K4" s="31" t="str">
        <f>IFERROR(VLOOKUP($A4,'Arranjos Consolidados'!$E$3:$BM$303,K$2,FALSE),"")</f>
        <v/>
      </c>
      <c r="L4" s="31" t="str">
        <f>IFERROR(VLOOKUP($A4,'Arranjos Consolidados'!$E$3:$BM$303,L$2,FALSE),"")</f>
        <v/>
      </c>
      <c r="M4" s="31" t="str">
        <f>IFERROR(VLOOKUP($A4,'Arranjos Consolidados'!$E$3:$BM$303,M$2,FALSE),"")</f>
        <v/>
      </c>
      <c r="N4" s="31" t="str">
        <f>IFERROR(VLOOKUP($A4,'Arranjos Consolidados'!$E$3:$BM$303,N$2,FALSE),"")</f>
        <v/>
      </c>
      <c r="O4" s="31" t="str">
        <f>IFERROR(VLOOKUP($A4,'Arranjos Consolidados'!$E$3:$BM$303,O$2,FALSE),"")</f>
        <v/>
      </c>
      <c r="P4" s="31" t="str">
        <f>IFERROR(VLOOKUP($A4,'Arranjos Consolidados'!$E$3:$BM$303,P$2,FALSE),"")</f>
        <v/>
      </c>
      <c r="Q4" s="31" t="str">
        <f>IFERROR(VLOOKUP($A4,'Arranjos Consolidados'!$E$3:$BM$303,Q$2,FALSE),"")</f>
        <v/>
      </c>
      <c r="R4" s="31" t="str">
        <f>IFERROR(VLOOKUP($A4,'Arranjos Consolidados'!$E$3:$BM$303,R$2,FALSE),"")</f>
        <v/>
      </c>
      <c r="S4" s="31" t="str">
        <f>IFERROR(VLOOKUP($A4,'Arranjos Consolidados'!$E$3:$BM$303,S$2,FALSE),"")</f>
        <v/>
      </c>
      <c r="T4" s="31" t="str">
        <f>IFERROR(VLOOKUP($A4,'Arranjos Consolidados'!$E$3:$BM$303,T$2,FALSE),"")</f>
        <v/>
      </c>
      <c r="U4" s="31" t="str">
        <f>IFERROR(VLOOKUP($A4,'Arranjos Consolidados'!$E$3:$BM$303,U$2,FALSE),"")</f>
        <v/>
      </c>
      <c r="V4" s="31" t="str">
        <f>IFERROR(VLOOKUP($A4,'Arranjos Consolidados'!$E$3:$BM$303,V$2,FALSE),"")</f>
        <v/>
      </c>
      <c r="W4" s="31" t="str">
        <f>IFERROR(VLOOKUP($A4,'Arranjos Consolidados'!$E$3:$BM$303,W$2,FALSE),"")</f>
        <v/>
      </c>
      <c r="X4" s="29" t="str">
        <f>IFERROR(VLOOKUP($A4,'Arranjos Consolidados'!$E$3:$BM$303,X$2,FALSE),"")</f>
        <v/>
      </c>
      <c r="Y4" s="31" t="str">
        <f>IFERROR(VLOOKUP($A4,'Arranjos Consolidados'!$E$3:$BM$303,Y$2,FALSE),"")</f>
        <v/>
      </c>
      <c r="Z4" s="29" t="str">
        <f>IFERROR(VLOOKUP($A4,'Arranjos Consolidados'!$E$3:$BM$303,Z$2,FALSE),"")</f>
        <v/>
      </c>
      <c r="AA4" s="31" t="str">
        <f>IFERROR(VLOOKUP($A4,'Arranjos Consolidados'!$E$3:$BM$303,AA$2,FALSE),"")</f>
        <v/>
      </c>
      <c r="AB4" s="31" t="str">
        <f>IFERROR(VLOOKUP($A4,'Arranjos Consolidados'!$E$3:$BM$303,AB$2,FALSE),"")</f>
        <v/>
      </c>
      <c r="AC4" s="31" t="str">
        <f>IFERROR(VLOOKUP($A4,'Arranjos Consolidados'!$E$3:$BM$303,AC$2,FALSE),"")</f>
        <v/>
      </c>
      <c r="AD4" s="31" t="str">
        <f>IFERROR(VLOOKUP($A4,'Arranjos Consolidados'!$E$3:$BM$303,AD$2,FALSE),"")</f>
        <v/>
      </c>
      <c r="AE4" s="31" t="str">
        <f>IFERROR(VLOOKUP($A4,'Arranjos Consolidados'!$E$3:$BM$303,AE$2,FALSE),"")</f>
        <v/>
      </c>
      <c r="AF4" s="31" t="str">
        <f>IFERROR(VLOOKUP($A4,'Arranjos Consolidados'!$E$3:$BM$303,AF$2,FALSE),"")</f>
        <v/>
      </c>
      <c r="AG4" s="31" t="str">
        <f>IFERROR(VLOOKUP($A4,'Arranjos Consolidados'!$E$3:$BM$303,AG$2,FALSE),"")</f>
        <v/>
      </c>
      <c r="AH4" s="31" t="str">
        <f>IFERROR(VLOOKUP($A4,'Arranjos Consolidados'!$E$3:$BM$303,AH$2,FALSE),"")</f>
        <v/>
      </c>
      <c r="AI4" s="31" t="str">
        <f>IFERROR(VLOOKUP($A4,'Arranjos Consolidados'!$E$3:$BM$303,AI$2,FALSE),"")</f>
        <v/>
      </c>
      <c r="AJ4" s="31" t="str">
        <f>IFERROR(VLOOKUP($A4,'Arranjos Consolidados'!$E$3:$BM$303,AJ$2,FALSE),"")</f>
        <v/>
      </c>
      <c r="AK4" s="31" t="str">
        <f>IFERROR(VLOOKUP($A4,'Arranjos Consolidados'!$E$3:$BM$303,AK$2,FALSE),"")</f>
        <v/>
      </c>
      <c r="AL4" s="34" t="str">
        <f>IFERROR(VLOOKUP($A4,'Arranjos Consolidados'!$E$3:$BM$303,AL$2,FALSE),"")</f>
        <v/>
      </c>
      <c r="AM4" s="31" t="str">
        <f>IFERROR(VLOOKUP($A4,'Arranjos Consolidados'!$E$3:$BM$303,AM$2,FALSE),"")</f>
        <v/>
      </c>
      <c r="AN4" s="31" t="str">
        <f>IFERROR(VLOOKUP($A4,'Arranjos Consolidados'!$E$3:$BM$303,AN$2,FALSE),"")</f>
        <v/>
      </c>
      <c r="AO4" s="31" t="str">
        <f>IFERROR(VLOOKUP($A4,'Arranjos Consolidados'!$E$3:$BM$303,AO$2,FALSE),"")</f>
        <v/>
      </c>
      <c r="AP4" s="31" t="str">
        <f>IFERROR(VLOOKUP($A4,'Arranjos Consolidados'!$E$3:$BM$303,AP$2,FALSE),"")</f>
        <v/>
      </c>
      <c r="AQ4" s="31" t="str">
        <f>IFERROR(VLOOKUP($A4,'Arranjos Consolidados'!$E$3:$BM$303,AQ$2,FALSE),"")</f>
        <v/>
      </c>
      <c r="AR4" s="31" t="str">
        <f>IFERROR(VLOOKUP($A4,'Arranjos Consolidados'!$E$3:$BM$303,AR$2,FALSE),"")</f>
        <v/>
      </c>
      <c r="AS4" s="31" t="str">
        <f>IFERROR(VLOOKUP($A4,'Arranjos Consolidados'!$E$3:$BM$303,AS$2,FALSE),"")</f>
        <v/>
      </c>
      <c r="AT4" s="31" t="str">
        <f>IFERROR(VLOOKUP($A4,'Arranjos Consolidados'!$E$3:$BM$303,AT$2,FALSE),"")</f>
        <v/>
      </c>
      <c r="AU4" s="31" t="str">
        <f>IFERROR(VLOOKUP($A4,'Arranjos Consolidados'!$E$3:$BM$303,AU$2,FALSE),"")</f>
        <v/>
      </c>
      <c r="AV4" s="31" t="str">
        <f>IFERROR(VLOOKUP($A4,'Arranjos Consolidados'!$E$3:$BM$303,AV$2,FALSE),"")</f>
        <v/>
      </c>
      <c r="AW4" s="31" t="str">
        <f>IFERROR(VLOOKUP($A4,'Arranjos Consolidados'!$E$3:$BM$303,AW$2,FALSE),"")</f>
        <v/>
      </c>
      <c r="AX4" s="31" t="str">
        <f>IFERROR(VLOOKUP($A4,'Arranjos Consolidados'!$E$3:$BM$303,AX$2,FALSE),"")</f>
        <v/>
      </c>
      <c r="AY4" s="31" t="str">
        <f>IFERROR(VLOOKUP($A4,'Arranjos Consolidados'!$E$3:$BM$303,AY$2,FALSE),"")</f>
        <v/>
      </c>
      <c r="AZ4" s="31" t="str">
        <f>IFERROR(VLOOKUP($A4,'Arranjos Consolidados'!$E$3:$BM$303,AZ$2,FALSE),"")</f>
        <v/>
      </c>
      <c r="BA4" s="31" t="str">
        <f>IFERROR(VLOOKUP($A4,'Arranjos Consolidados'!$E$3:$BM$303,BA$2,FALSE),"")</f>
        <v/>
      </c>
      <c r="BB4" s="31" t="str">
        <f>IFERROR(VLOOKUP($A4,'Arranjos Consolidados'!$E$3:$BM$303,BB$2,FALSE),"")</f>
        <v/>
      </c>
      <c r="BC4" s="31" t="str">
        <f>IFERROR(VLOOKUP($A4,'Arranjos Consolidados'!$E$3:$BM$303,BC$2,FALSE),"")</f>
        <v/>
      </c>
      <c r="BD4" s="31" t="str">
        <f>IFERROR(VLOOKUP($A4,'Arranjos Consolidados'!$E$3:$BM$303,BD$2,FALSE),"")</f>
        <v/>
      </c>
      <c r="BE4" s="31" t="str">
        <f>IFERROR(VLOOKUP($A4,'Arranjos Consolidados'!$E$3:$BM$303,BE$2,FALSE),"")</f>
        <v/>
      </c>
      <c r="BF4" s="31" t="str">
        <f>IFERROR(VLOOKUP($A4,'Arranjos Consolidados'!$E$3:$BM$303,BF$2,FALSE),"")</f>
        <v/>
      </c>
      <c r="BG4" s="31" t="str">
        <f>IFERROR(VLOOKUP($A4,'Arranjos Consolidados'!$E$3:$BM$303,BG$2,FALSE),"")</f>
        <v/>
      </c>
      <c r="BH4" s="31" t="str">
        <f>IFERROR(VLOOKUP($A4,'Arranjos Consolidados'!$E$3:$BM$303,BH$2,FALSE),"")</f>
        <v/>
      </c>
      <c r="BI4" s="31" t="str">
        <f>IFERROR(VLOOKUP($A4,'Arranjos Consolidados'!$E$3:$BM$303,BI$2,FALSE),"")</f>
        <v/>
      </c>
      <c r="BJ4" s="34" t="str">
        <f>IFERROR(VLOOKUP($A4,'Arranjos Consolidados'!$E$3:$BM$303,BJ$2,FALSE),"")</f>
        <v/>
      </c>
      <c r="BK4" s="34" t="str">
        <f>IFERROR(VLOOKUP($A4,'Arranjos Consolidados'!$E$3:$BM$303,BK$2,FALSE),"")</f>
        <v/>
      </c>
    </row>
    <row r="5" spans="1:63" x14ac:dyDescent="0.3">
      <c r="A5" s="24" t="s">
        <v>10013</v>
      </c>
      <c r="B5" s="32">
        <f>'Banco de Dados'!$I$29</f>
        <v>0</v>
      </c>
      <c r="C5" s="25" t="e">
        <f>'Banco de Dados'!$I$30/100</f>
        <v>#VALUE!</v>
      </c>
      <c r="D5" s="29" t="str">
        <f>IFERROR(VLOOKUP($A5,'Arranjos Consolidados'!$E$3:$BM$303,D$2,FALSE),"")</f>
        <v/>
      </c>
      <c r="E5" s="33" t="str">
        <f>IFERROR(VLOOKUP($A5,'Arranjos Consolidados'!$E$3:$BM$303,E$2,FALSE),"")</f>
        <v/>
      </c>
      <c r="F5" s="29" t="str">
        <f>IFERROR(VLOOKUP($A5,'Arranjos Consolidados'!$E$3:$BM$303,F$2,FALSE),"")</f>
        <v/>
      </c>
      <c r="G5" s="31" t="str">
        <f>IFERROR(VLOOKUP($A5,'Arranjos Consolidados'!$E$3:$BM$303,G$2,FALSE),"")</f>
        <v/>
      </c>
      <c r="H5" s="34" t="str">
        <f>IFERROR(VLOOKUP($A5,'Arranjos Consolidados'!$E$3:$BM$303,H$2,FALSE),"")</f>
        <v/>
      </c>
      <c r="I5" s="29" t="str">
        <f>IFERROR(VLOOKUP($A5,'Arranjos Consolidados'!$E$3:$BM$303,I$2,FALSE),"")</f>
        <v/>
      </c>
      <c r="J5" s="31" t="str">
        <f>IFERROR(VLOOKUP($A5,'Arranjos Consolidados'!$E$3:$BM$303,J$2,FALSE),"")</f>
        <v/>
      </c>
      <c r="K5" s="31" t="str">
        <f>IFERROR(VLOOKUP($A5,'Arranjos Consolidados'!$E$3:$BM$303,K$2,FALSE),"")</f>
        <v/>
      </c>
      <c r="L5" s="31" t="str">
        <f>IFERROR(VLOOKUP($A5,'Arranjos Consolidados'!$E$3:$BM$303,L$2,FALSE),"")</f>
        <v/>
      </c>
      <c r="M5" s="31" t="str">
        <f>IFERROR(VLOOKUP($A5,'Arranjos Consolidados'!$E$3:$BM$303,M$2,FALSE),"")</f>
        <v/>
      </c>
      <c r="N5" s="31" t="str">
        <f>IFERROR(VLOOKUP($A5,'Arranjos Consolidados'!$E$3:$BM$303,N$2,FALSE),"")</f>
        <v/>
      </c>
      <c r="O5" s="31" t="str">
        <f>IFERROR(VLOOKUP($A5,'Arranjos Consolidados'!$E$3:$BM$303,O$2,FALSE),"")</f>
        <v/>
      </c>
      <c r="P5" s="31" t="str">
        <f>IFERROR(VLOOKUP($A5,'Arranjos Consolidados'!$E$3:$BM$303,P$2,FALSE),"")</f>
        <v/>
      </c>
      <c r="Q5" s="31" t="str">
        <f>IFERROR(VLOOKUP($A5,'Arranjos Consolidados'!$E$3:$BM$303,Q$2,FALSE),"")</f>
        <v/>
      </c>
      <c r="R5" s="31" t="str">
        <f>IFERROR(VLOOKUP($A5,'Arranjos Consolidados'!$E$3:$BM$303,R$2,FALSE),"")</f>
        <v/>
      </c>
      <c r="S5" s="31" t="str">
        <f>IFERROR(VLOOKUP($A5,'Arranjos Consolidados'!$E$3:$BM$303,S$2,FALSE),"")</f>
        <v/>
      </c>
      <c r="T5" s="31" t="str">
        <f>IFERROR(VLOOKUP($A5,'Arranjos Consolidados'!$E$3:$BM$303,T$2,FALSE),"")</f>
        <v/>
      </c>
      <c r="U5" s="31" t="str">
        <f>IFERROR(VLOOKUP($A5,'Arranjos Consolidados'!$E$3:$BM$303,U$2,FALSE),"")</f>
        <v/>
      </c>
      <c r="V5" s="31" t="str">
        <f>IFERROR(VLOOKUP($A5,'Arranjos Consolidados'!$E$3:$BM$303,V$2,FALSE),"")</f>
        <v/>
      </c>
      <c r="W5" s="31" t="str">
        <f>IFERROR(VLOOKUP($A5,'Arranjos Consolidados'!$E$3:$BM$303,W$2,FALSE),"")</f>
        <v/>
      </c>
      <c r="X5" s="29" t="str">
        <f>IFERROR(VLOOKUP($A5,'Arranjos Consolidados'!$E$3:$BM$303,X$2,FALSE),"")</f>
        <v/>
      </c>
      <c r="Y5" s="31" t="str">
        <f>IFERROR(VLOOKUP($A5,'Arranjos Consolidados'!$E$3:$BM$303,Y$2,FALSE),"")</f>
        <v/>
      </c>
      <c r="Z5" s="29" t="str">
        <f>IFERROR(VLOOKUP($A5,'Arranjos Consolidados'!$E$3:$BM$303,Z$2,FALSE),"")</f>
        <v/>
      </c>
      <c r="AA5" s="31" t="str">
        <f>IFERROR(VLOOKUP($A5,'Arranjos Consolidados'!$E$3:$BM$303,AA$2,FALSE),"")</f>
        <v/>
      </c>
      <c r="AB5" s="31" t="str">
        <f>IFERROR(VLOOKUP($A5,'Arranjos Consolidados'!$E$3:$BM$303,AB$2,FALSE),"")</f>
        <v/>
      </c>
      <c r="AC5" s="31" t="str">
        <f>IFERROR(VLOOKUP($A5,'Arranjos Consolidados'!$E$3:$BM$303,AC$2,FALSE),"")</f>
        <v/>
      </c>
      <c r="AD5" s="31" t="str">
        <f>IFERROR(VLOOKUP($A5,'Arranjos Consolidados'!$E$3:$BM$303,AD$2,FALSE),"")</f>
        <v/>
      </c>
      <c r="AE5" s="31" t="str">
        <f>IFERROR(VLOOKUP($A5,'Arranjos Consolidados'!$E$3:$BM$303,AE$2,FALSE),"")</f>
        <v/>
      </c>
      <c r="AF5" s="31" t="str">
        <f>IFERROR(VLOOKUP($A5,'Arranjos Consolidados'!$E$3:$BM$303,AF$2,FALSE),"")</f>
        <v/>
      </c>
      <c r="AG5" s="31" t="str">
        <f>IFERROR(VLOOKUP($A5,'Arranjos Consolidados'!$E$3:$BM$303,AG$2,FALSE),"")</f>
        <v/>
      </c>
      <c r="AH5" s="31" t="str">
        <f>IFERROR(VLOOKUP($A5,'Arranjos Consolidados'!$E$3:$BM$303,AH$2,FALSE),"")</f>
        <v/>
      </c>
      <c r="AI5" s="31" t="str">
        <f>IFERROR(VLOOKUP($A5,'Arranjos Consolidados'!$E$3:$BM$303,AI$2,FALSE),"")</f>
        <v/>
      </c>
      <c r="AJ5" s="31" t="str">
        <f>IFERROR(VLOOKUP($A5,'Arranjos Consolidados'!$E$3:$BM$303,AJ$2,FALSE),"")</f>
        <v/>
      </c>
      <c r="AK5" s="31" t="str">
        <f>IFERROR(VLOOKUP($A5,'Arranjos Consolidados'!$E$3:$BM$303,AK$2,FALSE),"")</f>
        <v/>
      </c>
      <c r="AL5" s="34" t="str">
        <f>IFERROR(VLOOKUP($A5,'Arranjos Consolidados'!$E$3:$BM$303,AL$2,FALSE),"")</f>
        <v/>
      </c>
      <c r="AM5" s="31" t="str">
        <f>IFERROR(VLOOKUP($A5,'Arranjos Consolidados'!$E$3:$BM$303,AM$2,FALSE),"")</f>
        <v/>
      </c>
      <c r="AN5" s="31" t="str">
        <f>IFERROR(VLOOKUP($A5,'Arranjos Consolidados'!$E$3:$BM$303,AN$2,FALSE),"")</f>
        <v/>
      </c>
      <c r="AO5" s="31" t="str">
        <f>IFERROR(VLOOKUP($A5,'Arranjos Consolidados'!$E$3:$BM$303,AO$2,FALSE),"")</f>
        <v/>
      </c>
      <c r="AP5" s="31" t="str">
        <f>IFERROR(VLOOKUP($A5,'Arranjos Consolidados'!$E$3:$BM$303,AP$2,FALSE),"")</f>
        <v/>
      </c>
      <c r="AQ5" s="31" t="str">
        <f>IFERROR(VLOOKUP($A5,'Arranjos Consolidados'!$E$3:$BM$303,AQ$2,FALSE),"")</f>
        <v/>
      </c>
      <c r="AR5" s="31" t="str">
        <f>IFERROR(VLOOKUP($A5,'Arranjos Consolidados'!$E$3:$BM$303,AR$2,FALSE),"")</f>
        <v/>
      </c>
      <c r="AS5" s="31" t="str">
        <f>IFERROR(VLOOKUP($A5,'Arranjos Consolidados'!$E$3:$BM$303,AS$2,FALSE),"")</f>
        <v/>
      </c>
      <c r="AT5" s="31" t="str">
        <f>IFERROR(VLOOKUP($A5,'Arranjos Consolidados'!$E$3:$BM$303,AT$2,FALSE),"")</f>
        <v/>
      </c>
      <c r="AU5" s="31" t="str">
        <f>IFERROR(VLOOKUP($A5,'Arranjos Consolidados'!$E$3:$BM$303,AU$2,FALSE),"")</f>
        <v/>
      </c>
      <c r="AV5" s="31" t="str">
        <f>IFERROR(VLOOKUP($A5,'Arranjos Consolidados'!$E$3:$BM$303,AV$2,FALSE),"")</f>
        <v/>
      </c>
      <c r="AW5" s="31" t="str">
        <f>IFERROR(VLOOKUP($A5,'Arranjos Consolidados'!$E$3:$BM$303,AW$2,FALSE),"")</f>
        <v/>
      </c>
      <c r="AX5" s="31" t="str">
        <f>IFERROR(VLOOKUP($A5,'Arranjos Consolidados'!$E$3:$BM$303,AX$2,FALSE),"")</f>
        <v/>
      </c>
      <c r="AY5" s="31" t="str">
        <f>IFERROR(VLOOKUP($A5,'Arranjos Consolidados'!$E$3:$BM$303,AY$2,FALSE),"")</f>
        <v/>
      </c>
      <c r="AZ5" s="31" t="str">
        <f>IFERROR(VLOOKUP($A5,'Arranjos Consolidados'!$E$3:$BM$303,AZ$2,FALSE),"")</f>
        <v/>
      </c>
      <c r="BA5" s="31" t="str">
        <f>IFERROR(VLOOKUP($A5,'Arranjos Consolidados'!$E$3:$BM$303,BA$2,FALSE),"")</f>
        <v/>
      </c>
      <c r="BB5" s="31" t="str">
        <f>IFERROR(VLOOKUP($A5,'Arranjos Consolidados'!$E$3:$BM$303,BB$2,FALSE),"")</f>
        <v/>
      </c>
      <c r="BC5" s="31" t="str">
        <f>IFERROR(VLOOKUP($A5,'Arranjos Consolidados'!$E$3:$BM$303,BC$2,FALSE),"")</f>
        <v/>
      </c>
      <c r="BD5" s="31" t="str">
        <f>IFERROR(VLOOKUP($A5,'Arranjos Consolidados'!$E$3:$BM$303,BD$2,FALSE),"")</f>
        <v/>
      </c>
      <c r="BE5" s="31" t="str">
        <f>IFERROR(VLOOKUP($A5,'Arranjos Consolidados'!$E$3:$BM$303,BE$2,FALSE),"")</f>
        <v/>
      </c>
      <c r="BF5" s="31" t="str">
        <f>IFERROR(VLOOKUP($A5,'Arranjos Consolidados'!$E$3:$BM$303,BF$2,FALSE),"")</f>
        <v/>
      </c>
      <c r="BG5" s="31" t="str">
        <f>IFERROR(VLOOKUP($A5,'Arranjos Consolidados'!$E$3:$BM$303,BG$2,FALSE),"")</f>
        <v/>
      </c>
      <c r="BH5" s="31" t="str">
        <f>IFERROR(VLOOKUP($A5,'Arranjos Consolidados'!$E$3:$BM$303,BH$2,FALSE),"")</f>
        <v/>
      </c>
      <c r="BI5" s="31" t="str">
        <f>IFERROR(VLOOKUP($A5,'Arranjos Consolidados'!$E$3:$BM$303,BI$2,FALSE),"")</f>
        <v/>
      </c>
      <c r="BJ5" s="34" t="str">
        <f>IFERROR(VLOOKUP($A5,'Arranjos Consolidados'!$E$3:$BM$303,BJ$2,FALSE),"")</f>
        <v/>
      </c>
      <c r="BK5" s="34" t="str">
        <f>IFERROR(VLOOKUP($A5,'Arranjos Consolidados'!$E$3:$BM$303,BK$2,FALSE),"")</f>
        <v/>
      </c>
    </row>
    <row r="6" spans="1:63" x14ac:dyDescent="0.3">
      <c r="A6" s="24" t="s">
        <v>10018</v>
      </c>
      <c r="B6" s="32">
        <f>'Banco de Dados'!$I$29</f>
        <v>0</v>
      </c>
      <c r="C6" s="25" t="e">
        <f>'Banco de Dados'!$I$30/100</f>
        <v>#VALUE!</v>
      </c>
      <c r="D6" s="29" t="str">
        <f>IFERROR(VLOOKUP($A6,'Arranjos Consolidados'!$E$3:$BM$303,D$2,FALSE),"")</f>
        <v/>
      </c>
      <c r="E6" s="33" t="str">
        <f>IFERROR(VLOOKUP($A6,'Arranjos Consolidados'!$E$3:$BM$303,E$2,FALSE),"")</f>
        <v/>
      </c>
      <c r="F6" s="29" t="str">
        <f>IFERROR(VLOOKUP($A6,'Arranjos Consolidados'!$E$3:$BM$303,F$2,FALSE),"")</f>
        <v/>
      </c>
      <c r="G6" s="31" t="str">
        <f>IFERROR(VLOOKUP($A6,'Arranjos Consolidados'!$E$3:$BM$303,G$2,FALSE),"")</f>
        <v/>
      </c>
      <c r="H6" s="34" t="str">
        <f>IFERROR(VLOOKUP($A6,'Arranjos Consolidados'!$E$3:$BM$303,H$2,FALSE),"")</f>
        <v/>
      </c>
      <c r="I6" s="29" t="str">
        <f>IFERROR(VLOOKUP($A6,'Arranjos Consolidados'!$E$3:$BM$303,I$2,FALSE),"")</f>
        <v/>
      </c>
      <c r="J6" s="31" t="str">
        <f>IFERROR(VLOOKUP($A6,'Arranjos Consolidados'!$E$3:$BM$303,J$2,FALSE),"")</f>
        <v/>
      </c>
      <c r="K6" s="31" t="str">
        <f>IFERROR(VLOOKUP($A6,'Arranjos Consolidados'!$E$3:$BM$303,K$2,FALSE),"")</f>
        <v/>
      </c>
      <c r="L6" s="31" t="str">
        <f>IFERROR(VLOOKUP($A6,'Arranjos Consolidados'!$E$3:$BM$303,L$2,FALSE),"")</f>
        <v/>
      </c>
      <c r="M6" s="31" t="str">
        <f>IFERROR(VLOOKUP($A6,'Arranjos Consolidados'!$E$3:$BM$303,M$2,FALSE),"")</f>
        <v/>
      </c>
      <c r="N6" s="31" t="str">
        <f>IFERROR(VLOOKUP($A6,'Arranjos Consolidados'!$E$3:$BM$303,N$2,FALSE),"")</f>
        <v/>
      </c>
      <c r="O6" s="31" t="str">
        <f>IFERROR(VLOOKUP($A6,'Arranjos Consolidados'!$E$3:$BM$303,O$2,FALSE),"")</f>
        <v/>
      </c>
      <c r="P6" s="31" t="str">
        <f>IFERROR(VLOOKUP($A6,'Arranjos Consolidados'!$E$3:$BM$303,P$2,FALSE),"")</f>
        <v/>
      </c>
      <c r="Q6" s="31" t="str">
        <f>IFERROR(VLOOKUP($A6,'Arranjos Consolidados'!$E$3:$BM$303,Q$2,FALSE),"")</f>
        <v/>
      </c>
      <c r="R6" s="31" t="str">
        <f>IFERROR(VLOOKUP($A6,'Arranjos Consolidados'!$E$3:$BM$303,R$2,FALSE),"")</f>
        <v/>
      </c>
      <c r="S6" s="31" t="str">
        <f>IFERROR(VLOOKUP($A6,'Arranjos Consolidados'!$E$3:$BM$303,S$2,FALSE),"")</f>
        <v/>
      </c>
      <c r="T6" s="31" t="str">
        <f>IFERROR(VLOOKUP($A6,'Arranjos Consolidados'!$E$3:$BM$303,T$2,FALSE),"")</f>
        <v/>
      </c>
      <c r="U6" s="31" t="str">
        <f>IFERROR(VLOOKUP($A6,'Arranjos Consolidados'!$E$3:$BM$303,U$2,FALSE),"")</f>
        <v/>
      </c>
      <c r="V6" s="31" t="str">
        <f>IFERROR(VLOOKUP($A6,'Arranjos Consolidados'!$E$3:$BM$303,V$2,FALSE),"")</f>
        <v/>
      </c>
      <c r="W6" s="31" t="str">
        <f>IFERROR(VLOOKUP($A6,'Arranjos Consolidados'!$E$3:$BM$303,W$2,FALSE),"")</f>
        <v/>
      </c>
      <c r="X6" s="29" t="str">
        <f>IFERROR(VLOOKUP($A6,'Arranjos Consolidados'!$E$3:$BM$303,X$2,FALSE),"")</f>
        <v/>
      </c>
      <c r="Y6" s="31" t="str">
        <f>IFERROR(VLOOKUP($A6,'Arranjos Consolidados'!$E$3:$BM$303,Y$2,FALSE),"")</f>
        <v/>
      </c>
      <c r="Z6" s="29" t="str">
        <f>IFERROR(VLOOKUP($A6,'Arranjos Consolidados'!$E$3:$BM$303,Z$2,FALSE),"")</f>
        <v/>
      </c>
      <c r="AA6" s="31" t="str">
        <f>IFERROR(VLOOKUP($A6,'Arranjos Consolidados'!$E$3:$BM$303,AA$2,FALSE),"")</f>
        <v/>
      </c>
      <c r="AB6" s="31" t="str">
        <f>IFERROR(VLOOKUP($A6,'Arranjos Consolidados'!$E$3:$BM$303,AB$2,FALSE),"")</f>
        <v/>
      </c>
      <c r="AC6" s="31" t="str">
        <f>IFERROR(VLOOKUP($A6,'Arranjos Consolidados'!$E$3:$BM$303,AC$2,FALSE),"")</f>
        <v/>
      </c>
      <c r="AD6" s="31" t="str">
        <f>IFERROR(VLOOKUP($A6,'Arranjos Consolidados'!$E$3:$BM$303,AD$2,FALSE),"")</f>
        <v/>
      </c>
      <c r="AE6" s="31" t="str">
        <f>IFERROR(VLOOKUP($A6,'Arranjos Consolidados'!$E$3:$BM$303,AE$2,FALSE),"")</f>
        <v/>
      </c>
      <c r="AF6" s="31" t="str">
        <f>IFERROR(VLOOKUP($A6,'Arranjos Consolidados'!$E$3:$BM$303,AF$2,FALSE),"")</f>
        <v/>
      </c>
      <c r="AG6" s="31" t="str">
        <f>IFERROR(VLOOKUP($A6,'Arranjos Consolidados'!$E$3:$BM$303,AG$2,FALSE),"")</f>
        <v/>
      </c>
      <c r="AH6" s="31" t="str">
        <f>IFERROR(VLOOKUP($A6,'Arranjos Consolidados'!$E$3:$BM$303,AH$2,FALSE),"")</f>
        <v/>
      </c>
      <c r="AI6" s="31" t="str">
        <f>IFERROR(VLOOKUP($A6,'Arranjos Consolidados'!$E$3:$BM$303,AI$2,FALSE),"")</f>
        <v/>
      </c>
      <c r="AJ6" s="31" t="str">
        <f>IFERROR(VLOOKUP($A6,'Arranjos Consolidados'!$E$3:$BM$303,AJ$2,FALSE),"")</f>
        <v/>
      </c>
      <c r="AK6" s="31" t="str">
        <f>IFERROR(VLOOKUP($A6,'Arranjos Consolidados'!$E$3:$BM$303,AK$2,FALSE),"")</f>
        <v/>
      </c>
      <c r="AL6" s="34" t="str">
        <f>IFERROR(VLOOKUP($A6,'Arranjos Consolidados'!$E$3:$BM$303,AL$2,FALSE),"")</f>
        <v/>
      </c>
      <c r="AM6" s="31" t="str">
        <f>IFERROR(VLOOKUP($A6,'Arranjos Consolidados'!$E$3:$BM$303,AM$2,FALSE),"")</f>
        <v/>
      </c>
      <c r="AN6" s="31" t="str">
        <f>IFERROR(VLOOKUP($A6,'Arranjos Consolidados'!$E$3:$BM$303,AN$2,FALSE),"")</f>
        <v/>
      </c>
      <c r="AO6" s="31" t="str">
        <f>IFERROR(VLOOKUP($A6,'Arranjos Consolidados'!$E$3:$BM$303,AO$2,FALSE),"")</f>
        <v/>
      </c>
      <c r="AP6" s="31" t="str">
        <f>IFERROR(VLOOKUP($A6,'Arranjos Consolidados'!$E$3:$BM$303,AP$2,FALSE),"")</f>
        <v/>
      </c>
      <c r="AQ6" s="31" t="str">
        <f>IFERROR(VLOOKUP($A6,'Arranjos Consolidados'!$E$3:$BM$303,AQ$2,FALSE),"")</f>
        <v/>
      </c>
      <c r="AR6" s="31" t="str">
        <f>IFERROR(VLOOKUP($A6,'Arranjos Consolidados'!$E$3:$BM$303,AR$2,FALSE),"")</f>
        <v/>
      </c>
      <c r="AS6" s="31" t="str">
        <f>IFERROR(VLOOKUP($A6,'Arranjos Consolidados'!$E$3:$BM$303,AS$2,FALSE),"")</f>
        <v/>
      </c>
      <c r="AT6" s="31" t="str">
        <f>IFERROR(VLOOKUP($A6,'Arranjos Consolidados'!$E$3:$BM$303,AT$2,FALSE),"")</f>
        <v/>
      </c>
      <c r="AU6" s="31" t="str">
        <f>IFERROR(VLOOKUP($A6,'Arranjos Consolidados'!$E$3:$BM$303,AU$2,FALSE),"")</f>
        <v/>
      </c>
      <c r="AV6" s="31" t="str">
        <f>IFERROR(VLOOKUP($A6,'Arranjos Consolidados'!$E$3:$BM$303,AV$2,FALSE),"")</f>
        <v/>
      </c>
      <c r="AW6" s="31" t="str">
        <f>IFERROR(VLOOKUP($A6,'Arranjos Consolidados'!$E$3:$BM$303,AW$2,FALSE),"")</f>
        <v/>
      </c>
      <c r="AX6" s="31" t="str">
        <f>IFERROR(VLOOKUP($A6,'Arranjos Consolidados'!$E$3:$BM$303,AX$2,FALSE),"")</f>
        <v/>
      </c>
      <c r="AY6" s="31" t="str">
        <f>IFERROR(VLOOKUP($A6,'Arranjos Consolidados'!$E$3:$BM$303,AY$2,FALSE),"")</f>
        <v/>
      </c>
      <c r="AZ6" s="31" t="str">
        <f>IFERROR(VLOOKUP($A6,'Arranjos Consolidados'!$E$3:$BM$303,AZ$2,FALSE),"")</f>
        <v/>
      </c>
      <c r="BA6" s="31" t="str">
        <f>IFERROR(VLOOKUP($A6,'Arranjos Consolidados'!$E$3:$BM$303,BA$2,FALSE),"")</f>
        <v/>
      </c>
      <c r="BB6" s="31" t="str">
        <f>IFERROR(VLOOKUP($A6,'Arranjos Consolidados'!$E$3:$BM$303,BB$2,FALSE),"")</f>
        <v/>
      </c>
      <c r="BC6" s="31" t="str">
        <f>IFERROR(VLOOKUP($A6,'Arranjos Consolidados'!$E$3:$BM$303,BC$2,FALSE),"")</f>
        <v/>
      </c>
      <c r="BD6" s="31" t="str">
        <f>IFERROR(VLOOKUP($A6,'Arranjos Consolidados'!$E$3:$BM$303,BD$2,FALSE),"")</f>
        <v/>
      </c>
      <c r="BE6" s="31" t="str">
        <f>IFERROR(VLOOKUP($A6,'Arranjos Consolidados'!$E$3:$BM$303,BE$2,FALSE),"")</f>
        <v/>
      </c>
      <c r="BF6" s="31" t="str">
        <f>IFERROR(VLOOKUP($A6,'Arranjos Consolidados'!$E$3:$BM$303,BF$2,FALSE),"")</f>
        <v/>
      </c>
      <c r="BG6" s="31" t="str">
        <f>IFERROR(VLOOKUP($A6,'Arranjos Consolidados'!$E$3:$BM$303,BG$2,FALSE),"")</f>
        <v/>
      </c>
      <c r="BH6" s="31" t="str">
        <f>IFERROR(VLOOKUP($A6,'Arranjos Consolidados'!$E$3:$BM$303,BH$2,FALSE),"")</f>
        <v/>
      </c>
      <c r="BI6" s="31" t="str">
        <f>IFERROR(VLOOKUP($A6,'Arranjos Consolidados'!$E$3:$BM$303,BI$2,FALSE),"")</f>
        <v/>
      </c>
      <c r="BJ6" s="34" t="str">
        <f>IFERROR(VLOOKUP($A6,'Arranjos Consolidados'!$E$3:$BM$303,BJ$2,FALSE),"")</f>
        <v/>
      </c>
      <c r="BK6" s="34" t="str">
        <f>IFERROR(VLOOKUP($A6,'Arranjos Consolidados'!$E$3:$BM$303,BK$2,FALSE),"")</f>
        <v/>
      </c>
    </row>
    <row r="7" spans="1:63" x14ac:dyDescent="0.3">
      <c r="A7" s="24" t="s">
        <v>10723</v>
      </c>
      <c r="B7" s="32">
        <f>'Banco de Dados'!$I$29</f>
        <v>0</v>
      </c>
      <c r="C7" s="25" t="e">
        <f>'Banco de Dados'!$I$30/100</f>
        <v>#VALUE!</v>
      </c>
      <c r="D7" s="29" t="str">
        <f>IFERROR(VLOOKUP($A7,'Arranjos Consolidados'!$E$3:$BM$303,D$2,FALSE),"")</f>
        <v/>
      </c>
      <c r="E7" s="33" t="str">
        <f>IFERROR(VLOOKUP($A7,'Arranjos Consolidados'!$E$3:$BM$303,E$2,FALSE),"")</f>
        <v/>
      </c>
      <c r="F7" s="29" t="str">
        <f>IFERROR(VLOOKUP($A7,'Arranjos Consolidados'!$E$3:$BM$303,F$2,FALSE),"")</f>
        <v/>
      </c>
      <c r="G7" s="31" t="str">
        <f>IFERROR(VLOOKUP($A7,'Arranjos Consolidados'!$E$3:$BM$303,G$2,FALSE),"")</f>
        <v/>
      </c>
      <c r="H7" s="34" t="str">
        <f>IFERROR(VLOOKUP($A7,'Arranjos Consolidados'!$E$3:$BM$303,H$2,FALSE),"")</f>
        <v/>
      </c>
      <c r="I7" s="29" t="str">
        <f>IFERROR(VLOOKUP($A7,'Arranjos Consolidados'!$E$3:$BM$303,I$2,FALSE),"")</f>
        <v/>
      </c>
      <c r="J7" s="31" t="str">
        <f>IFERROR(VLOOKUP($A7,'Arranjos Consolidados'!$E$3:$BM$303,J$2,FALSE),"")</f>
        <v/>
      </c>
      <c r="K7" s="31" t="str">
        <f>IFERROR(VLOOKUP($A7,'Arranjos Consolidados'!$E$3:$BM$303,K$2,FALSE),"")</f>
        <v/>
      </c>
      <c r="L7" s="31" t="str">
        <f>IFERROR(VLOOKUP($A7,'Arranjos Consolidados'!$E$3:$BM$303,L$2,FALSE),"")</f>
        <v/>
      </c>
      <c r="M7" s="31" t="str">
        <f>IFERROR(VLOOKUP($A7,'Arranjos Consolidados'!$E$3:$BM$303,M$2,FALSE),"")</f>
        <v/>
      </c>
      <c r="N7" s="31" t="str">
        <f>IFERROR(VLOOKUP($A7,'Arranjos Consolidados'!$E$3:$BM$303,N$2,FALSE),"")</f>
        <v/>
      </c>
      <c r="O7" s="31" t="str">
        <f>IFERROR(VLOOKUP($A7,'Arranjos Consolidados'!$E$3:$BM$303,O$2,FALSE),"")</f>
        <v/>
      </c>
      <c r="P7" s="31" t="str">
        <f>IFERROR(VLOOKUP($A7,'Arranjos Consolidados'!$E$3:$BM$303,P$2,FALSE),"")</f>
        <v/>
      </c>
      <c r="Q7" s="31" t="str">
        <f>IFERROR(VLOOKUP($A7,'Arranjos Consolidados'!$E$3:$BM$303,Q$2,FALSE),"")</f>
        <v/>
      </c>
      <c r="R7" s="31" t="str">
        <f>IFERROR(VLOOKUP($A7,'Arranjos Consolidados'!$E$3:$BM$303,R$2,FALSE),"")</f>
        <v/>
      </c>
      <c r="S7" s="31" t="str">
        <f>IFERROR(VLOOKUP($A7,'Arranjos Consolidados'!$E$3:$BM$303,S$2,FALSE),"")</f>
        <v/>
      </c>
      <c r="T7" s="31" t="str">
        <f>IFERROR(VLOOKUP($A7,'Arranjos Consolidados'!$E$3:$BM$303,T$2,FALSE),"")</f>
        <v/>
      </c>
      <c r="U7" s="31" t="str">
        <f>IFERROR(VLOOKUP($A7,'Arranjos Consolidados'!$E$3:$BM$303,U$2,FALSE),"")</f>
        <v/>
      </c>
      <c r="V7" s="31" t="str">
        <f>IFERROR(VLOOKUP($A7,'Arranjos Consolidados'!$E$3:$BM$303,V$2,FALSE),"")</f>
        <v/>
      </c>
      <c r="W7" s="31" t="str">
        <f>IFERROR(VLOOKUP($A7,'Arranjos Consolidados'!$E$3:$BM$303,W$2,FALSE),"")</f>
        <v/>
      </c>
      <c r="X7" s="29" t="str">
        <f>IFERROR(VLOOKUP($A7,'Arranjos Consolidados'!$E$3:$BM$303,X$2,FALSE),"")</f>
        <v/>
      </c>
      <c r="Y7" s="31" t="str">
        <f>IFERROR(VLOOKUP($A7,'Arranjos Consolidados'!$E$3:$BM$303,Y$2,FALSE),"")</f>
        <v/>
      </c>
      <c r="Z7" s="29" t="str">
        <f>IFERROR(VLOOKUP($A7,'Arranjos Consolidados'!$E$3:$BM$303,Z$2,FALSE),"")</f>
        <v/>
      </c>
      <c r="AA7" s="31" t="str">
        <f>IFERROR(VLOOKUP($A7,'Arranjos Consolidados'!$E$3:$BM$303,AA$2,FALSE),"")</f>
        <v/>
      </c>
      <c r="AB7" s="31" t="str">
        <f>IFERROR(VLOOKUP($A7,'Arranjos Consolidados'!$E$3:$BM$303,AB$2,FALSE),"")</f>
        <v/>
      </c>
      <c r="AC7" s="31" t="str">
        <f>IFERROR(VLOOKUP($A7,'Arranjos Consolidados'!$E$3:$BM$303,AC$2,FALSE),"")</f>
        <v/>
      </c>
      <c r="AD7" s="31" t="str">
        <f>IFERROR(VLOOKUP($A7,'Arranjos Consolidados'!$E$3:$BM$303,AD$2,FALSE),"")</f>
        <v/>
      </c>
      <c r="AE7" s="31" t="str">
        <f>IFERROR(VLOOKUP($A7,'Arranjos Consolidados'!$E$3:$BM$303,AE$2,FALSE),"")</f>
        <v/>
      </c>
      <c r="AF7" s="31" t="str">
        <f>IFERROR(VLOOKUP($A7,'Arranjos Consolidados'!$E$3:$BM$303,AF$2,FALSE),"")</f>
        <v/>
      </c>
      <c r="AG7" s="31" t="str">
        <f>IFERROR(VLOOKUP($A7,'Arranjos Consolidados'!$E$3:$BM$303,AG$2,FALSE),"")</f>
        <v/>
      </c>
      <c r="AH7" s="31" t="str">
        <f>IFERROR(VLOOKUP($A7,'Arranjos Consolidados'!$E$3:$BM$303,AH$2,FALSE),"")</f>
        <v/>
      </c>
      <c r="AI7" s="31" t="str">
        <f>IFERROR(VLOOKUP($A7,'Arranjos Consolidados'!$E$3:$BM$303,AI$2,FALSE),"")</f>
        <v/>
      </c>
      <c r="AJ7" s="31" t="str">
        <f>IFERROR(VLOOKUP($A7,'Arranjos Consolidados'!$E$3:$BM$303,AJ$2,FALSE),"")</f>
        <v/>
      </c>
      <c r="AK7" s="31" t="str">
        <f>IFERROR(VLOOKUP($A7,'Arranjos Consolidados'!$E$3:$BM$303,AK$2,FALSE),"")</f>
        <v/>
      </c>
      <c r="AL7" s="34" t="str">
        <f>IFERROR(VLOOKUP($A7,'Arranjos Consolidados'!$E$3:$BM$303,AL$2,FALSE),"")</f>
        <v/>
      </c>
      <c r="AM7" s="31" t="str">
        <f>IFERROR(VLOOKUP($A7,'Arranjos Consolidados'!$E$3:$BM$303,AM$2,FALSE),"")</f>
        <v/>
      </c>
      <c r="AN7" s="31" t="str">
        <f>IFERROR(VLOOKUP($A7,'Arranjos Consolidados'!$E$3:$BM$303,AN$2,FALSE),"")</f>
        <v/>
      </c>
      <c r="AO7" s="31" t="str">
        <f>IFERROR(VLOOKUP($A7,'Arranjos Consolidados'!$E$3:$BM$303,AO$2,FALSE),"")</f>
        <v/>
      </c>
      <c r="AP7" s="31" t="str">
        <f>IFERROR(VLOOKUP($A7,'Arranjos Consolidados'!$E$3:$BM$303,AP$2,FALSE),"")</f>
        <v/>
      </c>
      <c r="AQ7" s="31" t="str">
        <f>IFERROR(VLOOKUP($A7,'Arranjos Consolidados'!$E$3:$BM$303,AQ$2,FALSE),"")</f>
        <v/>
      </c>
      <c r="AR7" s="31" t="str">
        <f>IFERROR(VLOOKUP($A7,'Arranjos Consolidados'!$E$3:$BM$303,AR$2,FALSE),"")</f>
        <v/>
      </c>
      <c r="AS7" s="31" t="str">
        <f>IFERROR(VLOOKUP($A7,'Arranjos Consolidados'!$E$3:$BM$303,AS$2,FALSE),"")</f>
        <v/>
      </c>
      <c r="AT7" s="31" t="str">
        <f>IFERROR(VLOOKUP($A7,'Arranjos Consolidados'!$E$3:$BM$303,AT$2,FALSE),"")</f>
        <v/>
      </c>
      <c r="AU7" s="31" t="str">
        <f>IFERROR(VLOOKUP($A7,'Arranjos Consolidados'!$E$3:$BM$303,AU$2,FALSE),"")</f>
        <v/>
      </c>
      <c r="AV7" s="31" t="str">
        <f>IFERROR(VLOOKUP($A7,'Arranjos Consolidados'!$E$3:$BM$303,AV$2,FALSE),"")</f>
        <v/>
      </c>
      <c r="AW7" s="31" t="str">
        <f>IFERROR(VLOOKUP($A7,'Arranjos Consolidados'!$E$3:$BM$303,AW$2,FALSE),"")</f>
        <v/>
      </c>
      <c r="AX7" s="31" t="str">
        <f>IFERROR(VLOOKUP($A7,'Arranjos Consolidados'!$E$3:$BM$303,AX$2,FALSE),"")</f>
        <v/>
      </c>
      <c r="AY7" s="31" t="str">
        <f>IFERROR(VLOOKUP($A7,'Arranjos Consolidados'!$E$3:$BM$303,AY$2,FALSE),"")</f>
        <v/>
      </c>
      <c r="AZ7" s="31" t="str">
        <f>IFERROR(VLOOKUP($A7,'Arranjos Consolidados'!$E$3:$BM$303,AZ$2,FALSE),"")</f>
        <v/>
      </c>
      <c r="BA7" s="31" t="str">
        <f>IFERROR(VLOOKUP($A7,'Arranjos Consolidados'!$E$3:$BM$303,BA$2,FALSE),"")</f>
        <v/>
      </c>
      <c r="BB7" s="31" t="str">
        <f>IFERROR(VLOOKUP($A7,'Arranjos Consolidados'!$E$3:$BM$303,BB$2,FALSE),"")</f>
        <v/>
      </c>
      <c r="BC7" s="31" t="str">
        <f>IFERROR(VLOOKUP($A7,'Arranjos Consolidados'!$E$3:$BM$303,BC$2,FALSE),"")</f>
        <v/>
      </c>
      <c r="BD7" s="31" t="str">
        <f>IFERROR(VLOOKUP($A7,'Arranjos Consolidados'!$E$3:$BM$303,BD$2,FALSE),"")</f>
        <v/>
      </c>
      <c r="BE7" s="31" t="str">
        <f>IFERROR(VLOOKUP($A7,'Arranjos Consolidados'!$E$3:$BM$303,BE$2,FALSE),"")</f>
        <v/>
      </c>
      <c r="BF7" s="31" t="str">
        <f>IFERROR(VLOOKUP($A7,'Arranjos Consolidados'!$E$3:$BM$303,BF$2,FALSE),"")</f>
        <v/>
      </c>
      <c r="BG7" s="31" t="str">
        <f>IFERROR(VLOOKUP($A7,'Arranjos Consolidados'!$E$3:$BM$303,BG$2,FALSE),"")</f>
        <v/>
      </c>
      <c r="BH7" s="31" t="str">
        <f>IFERROR(VLOOKUP($A7,'Arranjos Consolidados'!$E$3:$BM$303,BH$2,FALSE),"")</f>
        <v/>
      </c>
      <c r="BI7" s="31" t="str">
        <f>IFERROR(VLOOKUP($A7,'Arranjos Consolidados'!$E$3:$BM$303,BI$2,FALSE),"")</f>
        <v/>
      </c>
      <c r="BJ7" s="34" t="str">
        <f>IFERROR(VLOOKUP($A7,'Arranjos Consolidados'!$E$3:$BM$303,BJ$2,FALSE),"")</f>
        <v/>
      </c>
      <c r="BK7" s="34" t="str">
        <f>IFERROR(VLOOKUP($A7,'Arranjos Consolidados'!$E$3:$BM$303,BK$2,FALSE),"")</f>
        <v/>
      </c>
    </row>
    <row r="8" spans="1:63" x14ac:dyDescent="0.3">
      <c r="A8" s="24" t="s">
        <v>10011</v>
      </c>
      <c r="B8" s="32">
        <f>'Banco de Dados'!$I$29</f>
        <v>0</v>
      </c>
      <c r="C8" s="25" t="e">
        <f>'Banco de Dados'!$I$30/100</f>
        <v>#VALUE!</v>
      </c>
      <c r="D8" s="29" t="str">
        <f>IFERROR(VLOOKUP($A8,'Arranjos Consolidados'!$E$3:$BM$303,D$2,FALSE),"")</f>
        <v/>
      </c>
      <c r="E8" s="33" t="str">
        <f>IFERROR(VLOOKUP($A8,'Arranjos Consolidados'!$E$3:$BM$303,E$2,FALSE),"")</f>
        <v/>
      </c>
      <c r="F8" s="29" t="str">
        <f>IFERROR(VLOOKUP($A8,'Arranjos Consolidados'!$E$3:$BM$303,F$2,FALSE),"")</f>
        <v/>
      </c>
      <c r="G8" s="31" t="str">
        <f>IFERROR(VLOOKUP($A8,'Arranjos Consolidados'!$E$3:$BM$303,G$2,FALSE),"")</f>
        <v/>
      </c>
      <c r="H8" s="34" t="str">
        <f>IFERROR(VLOOKUP($A8,'Arranjos Consolidados'!$E$3:$BM$303,H$2,FALSE),"")</f>
        <v/>
      </c>
      <c r="I8" s="29" t="str">
        <f>IFERROR(VLOOKUP($A8,'Arranjos Consolidados'!$E$3:$BM$303,I$2,FALSE),"")</f>
        <v/>
      </c>
      <c r="J8" s="31" t="str">
        <f>IFERROR(VLOOKUP($A8,'Arranjos Consolidados'!$E$3:$BM$303,J$2,FALSE),"")</f>
        <v/>
      </c>
      <c r="K8" s="31" t="str">
        <f>IFERROR(VLOOKUP($A8,'Arranjos Consolidados'!$E$3:$BM$303,K$2,FALSE),"")</f>
        <v/>
      </c>
      <c r="L8" s="31" t="str">
        <f>IFERROR(VLOOKUP($A8,'Arranjos Consolidados'!$E$3:$BM$303,L$2,FALSE),"")</f>
        <v/>
      </c>
      <c r="M8" s="31" t="str">
        <f>IFERROR(VLOOKUP($A8,'Arranjos Consolidados'!$E$3:$BM$303,M$2,FALSE),"")</f>
        <v/>
      </c>
      <c r="N8" s="31" t="str">
        <f>IFERROR(VLOOKUP($A8,'Arranjos Consolidados'!$E$3:$BM$303,N$2,FALSE),"")</f>
        <v/>
      </c>
      <c r="O8" s="31" t="str">
        <f>IFERROR(VLOOKUP($A8,'Arranjos Consolidados'!$E$3:$BM$303,O$2,FALSE),"")</f>
        <v/>
      </c>
      <c r="P8" s="31" t="str">
        <f>IFERROR(VLOOKUP($A8,'Arranjos Consolidados'!$E$3:$BM$303,P$2,FALSE),"")</f>
        <v/>
      </c>
      <c r="Q8" s="31" t="str">
        <f>IFERROR(VLOOKUP($A8,'Arranjos Consolidados'!$E$3:$BM$303,Q$2,FALSE),"")</f>
        <v/>
      </c>
      <c r="R8" s="31" t="str">
        <f>IFERROR(VLOOKUP($A8,'Arranjos Consolidados'!$E$3:$BM$303,R$2,FALSE),"")</f>
        <v/>
      </c>
      <c r="S8" s="31" t="str">
        <f>IFERROR(VLOOKUP($A8,'Arranjos Consolidados'!$E$3:$BM$303,S$2,FALSE),"")</f>
        <v/>
      </c>
      <c r="T8" s="31" t="str">
        <f>IFERROR(VLOOKUP($A8,'Arranjos Consolidados'!$E$3:$BM$303,T$2,FALSE),"")</f>
        <v/>
      </c>
      <c r="U8" s="31" t="str">
        <f>IFERROR(VLOOKUP($A8,'Arranjos Consolidados'!$E$3:$BM$303,U$2,FALSE),"")</f>
        <v/>
      </c>
      <c r="V8" s="31" t="str">
        <f>IFERROR(VLOOKUP($A8,'Arranjos Consolidados'!$E$3:$BM$303,V$2,FALSE),"")</f>
        <v/>
      </c>
      <c r="W8" s="31" t="str">
        <f>IFERROR(VLOOKUP($A8,'Arranjos Consolidados'!$E$3:$BM$303,W$2,FALSE),"")</f>
        <v/>
      </c>
      <c r="X8" s="29" t="str">
        <f>IFERROR(VLOOKUP($A8,'Arranjos Consolidados'!$E$3:$BM$303,X$2,FALSE),"")</f>
        <v/>
      </c>
      <c r="Y8" s="31" t="str">
        <f>IFERROR(VLOOKUP($A8,'Arranjos Consolidados'!$E$3:$BM$303,Y$2,FALSE),"")</f>
        <v/>
      </c>
      <c r="Z8" s="29" t="str">
        <f>IFERROR(VLOOKUP($A8,'Arranjos Consolidados'!$E$3:$BM$303,Z$2,FALSE),"")</f>
        <v/>
      </c>
      <c r="AA8" s="31" t="str">
        <f>IFERROR(VLOOKUP($A8,'Arranjos Consolidados'!$E$3:$BM$303,AA$2,FALSE),"")</f>
        <v/>
      </c>
      <c r="AB8" s="31" t="str">
        <f>IFERROR(VLOOKUP($A8,'Arranjos Consolidados'!$E$3:$BM$303,AB$2,FALSE),"")</f>
        <v/>
      </c>
      <c r="AC8" s="31" t="str">
        <f>IFERROR(VLOOKUP($A8,'Arranjos Consolidados'!$E$3:$BM$303,AC$2,FALSE),"")</f>
        <v/>
      </c>
      <c r="AD8" s="31" t="str">
        <f>IFERROR(VLOOKUP($A8,'Arranjos Consolidados'!$E$3:$BM$303,AD$2,FALSE),"")</f>
        <v/>
      </c>
      <c r="AE8" s="31" t="str">
        <f>IFERROR(VLOOKUP($A8,'Arranjos Consolidados'!$E$3:$BM$303,AE$2,FALSE),"")</f>
        <v/>
      </c>
      <c r="AF8" s="31" t="str">
        <f>IFERROR(VLOOKUP($A8,'Arranjos Consolidados'!$E$3:$BM$303,AF$2,FALSE),"")</f>
        <v/>
      </c>
      <c r="AG8" s="31" t="str">
        <f>IFERROR(VLOOKUP($A8,'Arranjos Consolidados'!$E$3:$BM$303,AG$2,FALSE),"")</f>
        <v/>
      </c>
      <c r="AH8" s="31" t="str">
        <f>IFERROR(VLOOKUP($A8,'Arranjos Consolidados'!$E$3:$BM$303,AH$2,FALSE),"")</f>
        <v/>
      </c>
      <c r="AI8" s="31" t="str">
        <f>IFERROR(VLOOKUP($A8,'Arranjos Consolidados'!$E$3:$BM$303,AI$2,FALSE),"")</f>
        <v/>
      </c>
      <c r="AJ8" s="31" t="str">
        <f>IFERROR(VLOOKUP($A8,'Arranjos Consolidados'!$E$3:$BM$303,AJ$2,FALSE),"")</f>
        <v/>
      </c>
      <c r="AK8" s="31" t="str">
        <f>IFERROR(VLOOKUP($A8,'Arranjos Consolidados'!$E$3:$BM$303,AK$2,FALSE),"")</f>
        <v/>
      </c>
      <c r="AL8" s="34" t="str">
        <f>IFERROR(VLOOKUP($A8,'Arranjos Consolidados'!$E$3:$BM$303,AL$2,FALSE),"")</f>
        <v/>
      </c>
      <c r="AM8" s="31" t="str">
        <f>IFERROR(VLOOKUP($A8,'Arranjos Consolidados'!$E$3:$BM$303,AM$2,FALSE),"")</f>
        <v/>
      </c>
      <c r="AN8" s="31" t="str">
        <f>IFERROR(VLOOKUP($A8,'Arranjos Consolidados'!$E$3:$BM$303,AN$2,FALSE),"")</f>
        <v/>
      </c>
      <c r="AO8" s="31" t="str">
        <f>IFERROR(VLOOKUP($A8,'Arranjos Consolidados'!$E$3:$BM$303,AO$2,FALSE),"")</f>
        <v/>
      </c>
      <c r="AP8" s="31" t="str">
        <f>IFERROR(VLOOKUP($A8,'Arranjos Consolidados'!$E$3:$BM$303,AP$2,FALSE),"")</f>
        <v/>
      </c>
      <c r="AQ8" s="31" t="str">
        <f>IFERROR(VLOOKUP($A8,'Arranjos Consolidados'!$E$3:$BM$303,AQ$2,FALSE),"")</f>
        <v/>
      </c>
      <c r="AR8" s="31" t="str">
        <f>IFERROR(VLOOKUP($A8,'Arranjos Consolidados'!$E$3:$BM$303,AR$2,FALSE),"")</f>
        <v/>
      </c>
      <c r="AS8" s="31" t="str">
        <f>IFERROR(VLOOKUP($A8,'Arranjos Consolidados'!$E$3:$BM$303,AS$2,FALSE),"")</f>
        <v/>
      </c>
      <c r="AT8" s="31" t="str">
        <f>IFERROR(VLOOKUP($A8,'Arranjos Consolidados'!$E$3:$BM$303,AT$2,FALSE),"")</f>
        <v/>
      </c>
      <c r="AU8" s="31" t="str">
        <f>IFERROR(VLOOKUP($A8,'Arranjos Consolidados'!$E$3:$BM$303,AU$2,FALSE),"")</f>
        <v/>
      </c>
      <c r="AV8" s="31" t="str">
        <f>IFERROR(VLOOKUP($A8,'Arranjos Consolidados'!$E$3:$BM$303,AV$2,FALSE),"")</f>
        <v/>
      </c>
      <c r="AW8" s="31" t="str">
        <f>IFERROR(VLOOKUP($A8,'Arranjos Consolidados'!$E$3:$BM$303,AW$2,FALSE),"")</f>
        <v/>
      </c>
      <c r="AX8" s="31" t="str">
        <f>IFERROR(VLOOKUP($A8,'Arranjos Consolidados'!$E$3:$BM$303,AX$2,FALSE),"")</f>
        <v/>
      </c>
      <c r="AY8" s="31" t="str">
        <f>IFERROR(VLOOKUP($A8,'Arranjos Consolidados'!$E$3:$BM$303,AY$2,FALSE),"")</f>
        <v/>
      </c>
      <c r="AZ8" s="31" t="str">
        <f>IFERROR(VLOOKUP($A8,'Arranjos Consolidados'!$E$3:$BM$303,AZ$2,FALSE),"")</f>
        <v/>
      </c>
      <c r="BA8" s="31" t="str">
        <f>IFERROR(VLOOKUP($A8,'Arranjos Consolidados'!$E$3:$BM$303,BA$2,FALSE),"")</f>
        <v/>
      </c>
      <c r="BB8" s="31" t="str">
        <f>IFERROR(VLOOKUP($A8,'Arranjos Consolidados'!$E$3:$BM$303,BB$2,FALSE),"")</f>
        <v/>
      </c>
      <c r="BC8" s="31" t="str">
        <f>IFERROR(VLOOKUP($A8,'Arranjos Consolidados'!$E$3:$BM$303,BC$2,FALSE),"")</f>
        <v/>
      </c>
      <c r="BD8" s="31" t="str">
        <f>IFERROR(VLOOKUP($A8,'Arranjos Consolidados'!$E$3:$BM$303,BD$2,FALSE),"")</f>
        <v/>
      </c>
      <c r="BE8" s="31" t="str">
        <f>IFERROR(VLOOKUP($A8,'Arranjos Consolidados'!$E$3:$BM$303,BE$2,FALSE),"")</f>
        <v/>
      </c>
      <c r="BF8" s="31" t="str">
        <f>IFERROR(VLOOKUP($A8,'Arranjos Consolidados'!$E$3:$BM$303,BF$2,FALSE),"")</f>
        <v/>
      </c>
      <c r="BG8" s="31" t="str">
        <f>IFERROR(VLOOKUP($A8,'Arranjos Consolidados'!$E$3:$BM$303,BG$2,FALSE),"")</f>
        <v/>
      </c>
      <c r="BH8" s="31" t="str">
        <f>IFERROR(VLOOKUP($A8,'Arranjos Consolidados'!$E$3:$BM$303,BH$2,FALSE),"")</f>
        <v/>
      </c>
      <c r="BI8" s="31" t="str">
        <f>IFERROR(VLOOKUP($A8,'Arranjos Consolidados'!$E$3:$BM$303,BI$2,FALSE),"")</f>
        <v/>
      </c>
      <c r="BJ8" s="34" t="str">
        <f>IFERROR(VLOOKUP($A8,'Arranjos Consolidados'!$E$3:$BM$303,BJ$2,FALSE),"")</f>
        <v/>
      </c>
      <c r="BK8" s="34" t="str">
        <f>IFERROR(VLOOKUP($A8,'Arranjos Consolidados'!$E$3:$BM$303,BK$2,FALSE),"")</f>
        <v/>
      </c>
    </row>
    <row r="9" spans="1:63" x14ac:dyDescent="0.3">
      <c r="A9" s="24" t="s">
        <v>10014</v>
      </c>
      <c r="B9" s="32">
        <f>'Banco de Dados'!$I$29</f>
        <v>0</v>
      </c>
      <c r="C9" s="25" t="e">
        <f>'Banco de Dados'!$I$30/100</f>
        <v>#VALUE!</v>
      </c>
      <c r="D9" s="29" t="str">
        <f>IFERROR(VLOOKUP($A9,'Arranjos Consolidados'!$E$3:$BM$303,D$2,FALSE),"")</f>
        <v/>
      </c>
      <c r="E9" s="33" t="str">
        <f>IFERROR(VLOOKUP($A9,'Arranjos Consolidados'!$E$3:$BM$303,E$2,FALSE),"")</f>
        <v/>
      </c>
      <c r="F9" s="29" t="str">
        <f>IFERROR(VLOOKUP($A9,'Arranjos Consolidados'!$E$3:$BM$303,F$2,FALSE),"")</f>
        <v/>
      </c>
      <c r="G9" s="31" t="str">
        <f>IFERROR(VLOOKUP($A9,'Arranjos Consolidados'!$E$3:$BM$303,G$2,FALSE),"")</f>
        <v/>
      </c>
      <c r="H9" s="34" t="str">
        <f>IFERROR(VLOOKUP($A9,'Arranjos Consolidados'!$E$3:$BM$303,H$2,FALSE),"")</f>
        <v/>
      </c>
      <c r="I9" s="29" t="str">
        <f>IFERROR(VLOOKUP($A9,'Arranjos Consolidados'!$E$3:$BM$303,I$2,FALSE),"")</f>
        <v/>
      </c>
      <c r="J9" s="31" t="str">
        <f>IFERROR(VLOOKUP($A9,'Arranjos Consolidados'!$E$3:$BM$303,J$2,FALSE),"")</f>
        <v/>
      </c>
      <c r="K9" s="31" t="str">
        <f>IFERROR(VLOOKUP($A9,'Arranjos Consolidados'!$E$3:$BM$303,K$2,FALSE),"")</f>
        <v/>
      </c>
      <c r="L9" s="31" t="str">
        <f>IFERROR(VLOOKUP($A9,'Arranjos Consolidados'!$E$3:$BM$303,L$2,FALSE),"")</f>
        <v/>
      </c>
      <c r="M9" s="31" t="str">
        <f>IFERROR(VLOOKUP($A9,'Arranjos Consolidados'!$E$3:$BM$303,M$2,FALSE),"")</f>
        <v/>
      </c>
      <c r="N9" s="31" t="str">
        <f>IFERROR(VLOOKUP($A9,'Arranjos Consolidados'!$E$3:$BM$303,N$2,FALSE),"")</f>
        <v/>
      </c>
      <c r="O9" s="31" t="str">
        <f>IFERROR(VLOOKUP($A9,'Arranjos Consolidados'!$E$3:$BM$303,O$2,FALSE),"")</f>
        <v/>
      </c>
      <c r="P9" s="31" t="str">
        <f>IFERROR(VLOOKUP($A9,'Arranjos Consolidados'!$E$3:$BM$303,P$2,FALSE),"")</f>
        <v/>
      </c>
      <c r="Q9" s="31" t="str">
        <f>IFERROR(VLOOKUP($A9,'Arranjos Consolidados'!$E$3:$BM$303,Q$2,FALSE),"")</f>
        <v/>
      </c>
      <c r="R9" s="31" t="str">
        <f>IFERROR(VLOOKUP($A9,'Arranjos Consolidados'!$E$3:$BM$303,R$2,FALSE),"")</f>
        <v/>
      </c>
      <c r="S9" s="31" t="str">
        <f>IFERROR(VLOOKUP($A9,'Arranjos Consolidados'!$E$3:$BM$303,S$2,FALSE),"")</f>
        <v/>
      </c>
      <c r="T9" s="31" t="str">
        <f>IFERROR(VLOOKUP($A9,'Arranjos Consolidados'!$E$3:$BM$303,T$2,FALSE),"")</f>
        <v/>
      </c>
      <c r="U9" s="31" t="str">
        <f>IFERROR(VLOOKUP($A9,'Arranjos Consolidados'!$E$3:$BM$303,U$2,FALSE),"")</f>
        <v/>
      </c>
      <c r="V9" s="31" t="str">
        <f>IFERROR(VLOOKUP($A9,'Arranjos Consolidados'!$E$3:$BM$303,V$2,FALSE),"")</f>
        <v/>
      </c>
      <c r="W9" s="31" t="str">
        <f>IFERROR(VLOOKUP($A9,'Arranjos Consolidados'!$E$3:$BM$303,W$2,FALSE),"")</f>
        <v/>
      </c>
      <c r="X9" s="29" t="str">
        <f>IFERROR(VLOOKUP($A9,'Arranjos Consolidados'!$E$3:$BM$303,X$2,FALSE),"")</f>
        <v/>
      </c>
      <c r="Y9" s="31" t="str">
        <f>IFERROR(VLOOKUP($A9,'Arranjos Consolidados'!$E$3:$BM$303,Y$2,FALSE),"")</f>
        <v/>
      </c>
      <c r="Z9" s="29" t="str">
        <f>IFERROR(VLOOKUP($A9,'Arranjos Consolidados'!$E$3:$BM$303,Z$2,FALSE),"")</f>
        <v/>
      </c>
      <c r="AA9" s="31" t="str">
        <f>IFERROR(VLOOKUP($A9,'Arranjos Consolidados'!$E$3:$BM$303,AA$2,FALSE),"")</f>
        <v/>
      </c>
      <c r="AB9" s="31" t="str">
        <f>IFERROR(VLOOKUP($A9,'Arranjos Consolidados'!$E$3:$BM$303,AB$2,FALSE),"")</f>
        <v/>
      </c>
      <c r="AC9" s="31" t="str">
        <f>IFERROR(VLOOKUP($A9,'Arranjos Consolidados'!$E$3:$BM$303,AC$2,FALSE),"")</f>
        <v/>
      </c>
      <c r="AD9" s="31" t="str">
        <f>IFERROR(VLOOKUP($A9,'Arranjos Consolidados'!$E$3:$BM$303,AD$2,FALSE),"")</f>
        <v/>
      </c>
      <c r="AE9" s="31" t="str">
        <f>IFERROR(VLOOKUP($A9,'Arranjos Consolidados'!$E$3:$BM$303,AE$2,FALSE),"")</f>
        <v/>
      </c>
      <c r="AF9" s="31" t="str">
        <f>IFERROR(VLOOKUP($A9,'Arranjos Consolidados'!$E$3:$BM$303,AF$2,FALSE),"")</f>
        <v/>
      </c>
      <c r="AG9" s="31" t="str">
        <f>IFERROR(VLOOKUP($A9,'Arranjos Consolidados'!$E$3:$BM$303,AG$2,FALSE),"")</f>
        <v/>
      </c>
      <c r="AH9" s="31" t="str">
        <f>IFERROR(VLOOKUP($A9,'Arranjos Consolidados'!$E$3:$BM$303,AH$2,FALSE),"")</f>
        <v/>
      </c>
      <c r="AI9" s="31" t="str">
        <f>IFERROR(VLOOKUP($A9,'Arranjos Consolidados'!$E$3:$BM$303,AI$2,FALSE),"")</f>
        <v/>
      </c>
      <c r="AJ9" s="31" t="str">
        <f>IFERROR(VLOOKUP($A9,'Arranjos Consolidados'!$E$3:$BM$303,AJ$2,FALSE),"")</f>
        <v/>
      </c>
      <c r="AK9" s="31" t="str">
        <f>IFERROR(VLOOKUP($A9,'Arranjos Consolidados'!$E$3:$BM$303,AK$2,FALSE),"")</f>
        <v/>
      </c>
      <c r="AL9" s="34" t="str">
        <f>IFERROR(VLOOKUP($A9,'Arranjos Consolidados'!$E$3:$BM$303,AL$2,FALSE),"")</f>
        <v/>
      </c>
      <c r="AM9" s="31" t="str">
        <f>IFERROR(VLOOKUP($A9,'Arranjos Consolidados'!$E$3:$BM$303,AM$2,FALSE),"")</f>
        <v/>
      </c>
      <c r="AN9" s="31" t="str">
        <f>IFERROR(VLOOKUP($A9,'Arranjos Consolidados'!$E$3:$BM$303,AN$2,FALSE),"")</f>
        <v/>
      </c>
      <c r="AO9" s="31" t="str">
        <f>IFERROR(VLOOKUP($A9,'Arranjos Consolidados'!$E$3:$BM$303,AO$2,FALSE),"")</f>
        <v/>
      </c>
      <c r="AP9" s="31" t="str">
        <f>IFERROR(VLOOKUP($A9,'Arranjos Consolidados'!$E$3:$BM$303,AP$2,FALSE),"")</f>
        <v/>
      </c>
      <c r="AQ9" s="31" t="str">
        <f>IFERROR(VLOOKUP($A9,'Arranjos Consolidados'!$E$3:$BM$303,AQ$2,FALSE),"")</f>
        <v/>
      </c>
      <c r="AR9" s="31" t="str">
        <f>IFERROR(VLOOKUP($A9,'Arranjos Consolidados'!$E$3:$BM$303,AR$2,FALSE),"")</f>
        <v/>
      </c>
      <c r="AS9" s="31" t="str">
        <f>IFERROR(VLOOKUP($A9,'Arranjos Consolidados'!$E$3:$BM$303,AS$2,FALSE),"")</f>
        <v/>
      </c>
      <c r="AT9" s="31" t="str">
        <f>IFERROR(VLOOKUP($A9,'Arranjos Consolidados'!$E$3:$BM$303,AT$2,FALSE),"")</f>
        <v/>
      </c>
      <c r="AU9" s="31" t="str">
        <f>IFERROR(VLOOKUP($A9,'Arranjos Consolidados'!$E$3:$BM$303,AU$2,FALSE),"")</f>
        <v/>
      </c>
      <c r="AV9" s="31" t="str">
        <f>IFERROR(VLOOKUP($A9,'Arranjos Consolidados'!$E$3:$BM$303,AV$2,FALSE),"")</f>
        <v/>
      </c>
      <c r="AW9" s="31" t="str">
        <f>IFERROR(VLOOKUP($A9,'Arranjos Consolidados'!$E$3:$BM$303,AW$2,FALSE),"")</f>
        <v/>
      </c>
      <c r="AX9" s="31" t="str">
        <f>IFERROR(VLOOKUP($A9,'Arranjos Consolidados'!$E$3:$BM$303,AX$2,FALSE),"")</f>
        <v/>
      </c>
      <c r="AY9" s="31" t="str">
        <f>IFERROR(VLOOKUP($A9,'Arranjos Consolidados'!$E$3:$BM$303,AY$2,FALSE),"")</f>
        <v/>
      </c>
      <c r="AZ9" s="31" t="str">
        <f>IFERROR(VLOOKUP($A9,'Arranjos Consolidados'!$E$3:$BM$303,AZ$2,FALSE),"")</f>
        <v/>
      </c>
      <c r="BA9" s="31" t="str">
        <f>IFERROR(VLOOKUP($A9,'Arranjos Consolidados'!$E$3:$BM$303,BA$2,FALSE),"")</f>
        <v/>
      </c>
      <c r="BB9" s="31" t="str">
        <f>IFERROR(VLOOKUP($A9,'Arranjos Consolidados'!$E$3:$BM$303,BB$2,FALSE),"")</f>
        <v/>
      </c>
      <c r="BC9" s="31" t="str">
        <f>IFERROR(VLOOKUP($A9,'Arranjos Consolidados'!$E$3:$BM$303,BC$2,FALSE),"")</f>
        <v/>
      </c>
      <c r="BD9" s="31" t="str">
        <f>IFERROR(VLOOKUP($A9,'Arranjos Consolidados'!$E$3:$BM$303,BD$2,FALSE),"")</f>
        <v/>
      </c>
      <c r="BE9" s="31" t="str">
        <f>IFERROR(VLOOKUP($A9,'Arranjos Consolidados'!$E$3:$BM$303,BE$2,FALSE),"")</f>
        <v/>
      </c>
      <c r="BF9" s="31" t="str">
        <f>IFERROR(VLOOKUP($A9,'Arranjos Consolidados'!$E$3:$BM$303,BF$2,FALSE),"")</f>
        <v/>
      </c>
      <c r="BG9" s="31" t="str">
        <f>IFERROR(VLOOKUP($A9,'Arranjos Consolidados'!$E$3:$BM$303,BG$2,FALSE),"")</f>
        <v/>
      </c>
      <c r="BH9" s="31" t="str">
        <f>IFERROR(VLOOKUP($A9,'Arranjos Consolidados'!$E$3:$BM$303,BH$2,FALSE),"")</f>
        <v/>
      </c>
      <c r="BI9" s="31" t="str">
        <f>IFERROR(VLOOKUP($A9,'Arranjos Consolidados'!$E$3:$BM$303,BI$2,FALSE),"")</f>
        <v/>
      </c>
      <c r="BJ9" s="34" t="str">
        <f>IFERROR(VLOOKUP($A9,'Arranjos Consolidados'!$E$3:$BM$303,BJ$2,FALSE),"")</f>
        <v/>
      </c>
      <c r="BK9" s="34" t="str">
        <f>IFERROR(VLOOKUP($A9,'Arranjos Consolidados'!$E$3:$BM$303,BK$2,FALSE),"")</f>
        <v/>
      </c>
    </row>
    <row r="10" spans="1:63" x14ac:dyDescent="0.3">
      <c r="A10" s="24" t="s">
        <v>10017</v>
      </c>
      <c r="B10" s="32">
        <f>'Banco de Dados'!$I$29</f>
        <v>0</v>
      </c>
      <c r="C10" s="25" t="e">
        <f>'Banco de Dados'!$I$30/100</f>
        <v>#VALUE!</v>
      </c>
      <c r="D10" s="29" t="str">
        <f>IFERROR(VLOOKUP($A10,'Arranjos Consolidados'!$E$3:$BM$303,D$2,FALSE),"")</f>
        <v/>
      </c>
      <c r="E10" s="33" t="str">
        <f>IFERROR(VLOOKUP($A10,'Arranjos Consolidados'!$E$3:$BM$303,E$2,FALSE),"")</f>
        <v/>
      </c>
      <c r="F10" s="29" t="str">
        <f>IFERROR(VLOOKUP($A10,'Arranjos Consolidados'!$E$3:$BM$303,F$2,FALSE),"")</f>
        <v/>
      </c>
      <c r="G10" s="31" t="str">
        <f>IFERROR(VLOOKUP($A10,'Arranjos Consolidados'!$E$3:$BM$303,G$2,FALSE),"")</f>
        <v/>
      </c>
      <c r="H10" s="34" t="str">
        <f>IFERROR(VLOOKUP($A10,'Arranjos Consolidados'!$E$3:$BM$303,H$2,FALSE),"")</f>
        <v/>
      </c>
      <c r="I10" s="29" t="str">
        <f>IFERROR(VLOOKUP($A10,'Arranjos Consolidados'!$E$3:$BM$303,I$2,FALSE),"")</f>
        <v/>
      </c>
      <c r="J10" s="31" t="str">
        <f>IFERROR(VLOOKUP($A10,'Arranjos Consolidados'!$E$3:$BM$303,J$2,FALSE),"")</f>
        <v/>
      </c>
      <c r="K10" s="31" t="str">
        <f>IFERROR(VLOOKUP($A10,'Arranjos Consolidados'!$E$3:$BM$303,K$2,FALSE),"")</f>
        <v/>
      </c>
      <c r="L10" s="31" t="str">
        <f>IFERROR(VLOOKUP($A10,'Arranjos Consolidados'!$E$3:$BM$303,L$2,FALSE),"")</f>
        <v/>
      </c>
      <c r="M10" s="31" t="str">
        <f>IFERROR(VLOOKUP($A10,'Arranjos Consolidados'!$E$3:$BM$303,M$2,FALSE),"")</f>
        <v/>
      </c>
      <c r="N10" s="31" t="str">
        <f>IFERROR(VLOOKUP($A10,'Arranjos Consolidados'!$E$3:$BM$303,N$2,FALSE),"")</f>
        <v/>
      </c>
      <c r="O10" s="31" t="str">
        <f>IFERROR(VLOOKUP($A10,'Arranjos Consolidados'!$E$3:$BM$303,O$2,FALSE),"")</f>
        <v/>
      </c>
      <c r="P10" s="31" t="str">
        <f>IFERROR(VLOOKUP($A10,'Arranjos Consolidados'!$E$3:$BM$303,P$2,FALSE),"")</f>
        <v/>
      </c>
      <c r="Q10" s="31" t="str">
        <f>IFERROR(VLOOKUP($A10,'Arranjos Consolidados'!$E$3:$BM$303,Q$2,FALSE),"")</f>
        <v/>
      </c>
      <c r="R10" s="31" t="str">
        <f>IFERROR(VLOOKUP($A10,'Arranjos Consolidados'!$E$3:$BM$303,R$2,FALSE),"")</f>
        <v/>
      </c>
      <c r="S10" s="31" t="str">
        <f>IFERROR(VLOOKUP($A10,'Arranjos Consolidados'!$E$3:$BM$303,S$2,FALSE),"")</f>
        <v/>
      </c>
      <c r="T10" s="31" t="str">
        <f>IFERROR(VLOOKUP($A10,'Arranjos Consolidados'!$E$3:$BM$303,T$2,FALSE),"")</f>
        <v/>
      </c>
      <c r="U10" s="31" t="str">
        <f>IFERROR(VLOOKUP($A10,'Arranjos Consolidados'!$E$3:$BM$303,U$2,FALSE),"")</f>
        <v/>
      </c>
      <c r="V10" s="31" t="str">
        <f>IFERROR(VLOOKUP($A10,'Arranjos Consolidados'!$E$3:$BM$303,V$2,FALSE),"")</f>
        <v/>
      </c>
      <c r="W10" s="31" t="str">
        <f>IFERROR(VLOOKUP($A10,'Arranjos Consolidados'!$E$3:$BM$303,W$2,FALSE),"")</f>
        <v/>
      </c>
      <c r="X10" s="29" t="str">
        <f>IFERROR(VLOOKUP($A10,'Arranjos Consolidados'!$E$3:$BM$303,X$2,FALSE),"")</f>
        <v/>
      </c>
      <c r="Y10" s="31" t="str">
        <f>IFERROR(VLOOKUP($A10,'Arranjos Consolidados'!$E$3:$BM$303,Y$2,FALSE),"")</f>
        <v/>
      </c>
      <c r="Z10" s="29" t="str">
        <f>IFERROR(VLOOKUP($A10,'Arranjos Consolidados'!$E$3:$BM$303,Z$2,FALSE),"")</f>
        <v/>
      </c>
      <c r="AA10" s="31" t="str">
        <f>IFERROR(VLOOKUP($A10,'Arranjos Consolidados'!$E$3:$BM$303,AA$2,FALSE),"")</f>
        <v/>
      </c>
      <c r="AB10" s="31" t="str">
        <f>IFERROR(VLOOKUP($A10,'Arranjos Consolidados'!$E$3:$BM$303,AB$2,FALSE),"")</f>
        <v/>
      </c>
      <c r="AC10" s="31" t="str">
        <f>IFERROR(VLOOKUP($A10,'Arranjos Consolidados'!$E$3:$BM$303,AC$2,FALSE),"")</f>
        <v/>
      </c>
      <c r="AD10" s="31" t="str">
        <f>IFERROR(VLOOKUP($A10,'Arranjos Consolidados'!$E$3:$BM$303,AD$2,FALSE),"")</f>
        <v/>
      </c>
      <c r="AE10" s="31" t="str">
        <f>IFERROR(VLOOKUP($A10,'Arranjos Consolidados'!$E$3:$BM$303,AE$2,FALSE),"")</f>
        <v/>
      </c>
      <c r="AF10" s="31" t="str">
        <f>IFERROR(VLOOKUP($A10,'Arranjos Consolidados'!$E$3:$BM$303,AF$2,FALSE),"")</f>
        <v/>
      </c>
      <c r="AG10" s="31" t="str">
        <f>IFERROR(VLOOKUP($A10,'Arranjos Consolidados'!$E$3:$BM$303,AG$2,FALSE),"")</f>
        <v/>
      </c>
      <c r="AH10" s="31" t="str">
        <f>IFERROR(VLOOKUP($A10,'Arranjos Consolidados'!$E$3:$BM$303,AH$2,FALSE),"")</f>
        <v/>
      </c>
      <c r="AI10" s="31" t="str">
        <f>IFERROR(VLOOKUP($A10,'Arranjos Consolidados'!$E$3:$BM$303,AI$2,FALSE),"")</f>
        <v/>
      </c>
      <c r="AJ10" s="31" t="str">
        <f>IFERROR(VLOOKUP($A10,'Arranjos Consolidados'!$E$3:$BM$303,AJ$2,FALSE),"")</f>
        <v/>
      </c>
      <c r="AK10" s="31" t="str">
        <f>IFERROR(VLOOKUP($A10,'Arranjos Consolidados'!$E$3:$BM$303,AK$2,FALSE),"")</f>
        <v/>
      </c>
      <c r="AL10" s="34" t="str">
        <f>IFERROR(VLOOKUP($A10,'Arranjos Consolidados'!$E$3:$BM$303,AL$2,FALSE),"")</f>
        <v/>
      </c>
      <c r="AM10" s="31" t="str">
        <f>IFERROR(VLOOKUP($A10,'Arranjos Consolidados'!$E$3:$BM$303,AM$2,FALSE),"")</f>
        <v/>
      </c>
      <c r="AN10" s="31" t="str">
        <f>IFERROR(VLOOKUP($A10,'Arranjos Consolidados'!$E$3:$BM$303,AN$2,FALSE),"")</f>
        <v/>
      </c>
      <c r="AO10" s="31" t="str">
        <f>IFERROR(VLOOKUP($A10,'Arranjos Consolidados'!$E$3:$BM$303,AO$2,FALSE),"")</f>
        <v/>
      </c>
      <c r="AP10" s="31" t="str">
        <f>IFERROR(VLOOKUP($A10,'Arranjos Consolidados'!$E$3:$BM$303,AP$2,FALSE),"")</f>
        <v/>
      </c>
      <c r="AQ10" s="31" t="str">
        <f>IFERROR(VLOOKUP($A10,'Arranjos Consolidados'!$E$3:$BM$303,AQ$2,FALSE),"")</f>
        <v/>
      </c>
      <c r="AR10" s="31" t="str">
        <f>IFERROR(VLOOKUP($A10,'Arranjos Consolidados'!$E$3:$BM$303,AR$2,FALSE),"")</f>
        <v/>
      </c>
      <c r="AS10" s="31" t="str">
        <f>IFERROR(VLOOKUP($A10,'Arranjos Consolidados'!$E$3:$BM$303,AS$2,FALSE),"")</f>
        <v/>
      </c>
      <c r="AT10" s="31" t="str">
        <f>IFERROR(VLOOKUP($A10,'Arranjos Consolidados'!$E$3:$BM$303,AT$2,FALSE),"")</f>
        <v/>
      </c>
      <c r="AU10" s="31" t="str">
        <f>IFERROR(VLOOKUP($A10,'Arranjos Consolidados'!$E$3:$BM$303,AU$2,FALSE),"")</f>
        <v/>
      </c>
      <c r="AV10" s="31" t="str">
        <f>IFERROR(VLOOKUP($A10,'Arranjos Consolidados'!$E$3:$BM$303,AV$2,FALSE),"")</f>
        <v/>
      </c>
      <c r="AW10" s="31" t="str">
        <f>IFERROR(VLOOKUP($A10,'Arranjos Consolidados'!$E$3:$BM$303,AW$2,FALSE),"")</f>
        <v/>
      </c>
      <c r="AX10" s="31" t="str">
        <f>IFERROR(VLOOKUP($A10,'Arranjos Consolidados'!$E$3:$BM$303,AX$2,FALSE),"")</f>
        <v/>
      </c>
      <c r="AY10" s="31" t="str">
        <f>IFERROR(VLOOKUP($A10,'Arranjos Consolidados'!$E$3:$BM$303,AY$2,FALSE),"")</f>
        <v/>
      </c>
      <c r="AZ10" s="31" t="str">
        <f>IFERROR(VLOOKUP($A10,'Arranjos Consolidados'!$E$3:$BM$303,AZ$2,FALSE),"")</f>
        <v/>
      </c>
      <c r="BA10" s="31" t="str">
        <f>IFERROR(VLOOKUP($A10,'Arranjos Consolidados'!$E$3:$BM$303,BA$2,FALSE),"")</f>
        <v/>
      </c>
      <c r="BB10" s="31" t="str">
        <f>IFERROR(VLOOKUP($A10,'Arranjos Consolidados'!$E$3:$BM$303,BB$2,FALSE),"")</f>
        <v/>
      </c>
      <c r="BC10" s="31" t="str">
        <f>IFERROR(VLOOKUP($A10,'Arranjos Consolidados'!$E$3:$BM$303,BC$2,FALSE),"")</f>
        <v/>
      </c>
      <c r="BD10" s="31" t="str">
        <f>IFERROR(VLOOKUP($A10,'Arranjos Consolidados'!$E$3:$BM$303,BD$2,FALSE),"")</f>
        <v/>
      </c>
      <c r="BE10" s="31" t="str">
        <f>IFERROR(VLOOKUP($A10,'Arranjos Consolidados'!$E$3:$BM$303,BE$2,FALSE),"")</f>
        <v/>
      </c>
      <c r="BF10" s="31" t="str">
        <f>IFERROR(VLOOKUP($A10,'Arranjos Consolidados'!$E$3:$BM$303,BF$2,FALSE),"")</f>
        <v/>
      </c>
      <c r="BG10" s="31" t="str">
        <f>IFERROR(VLOOKUP($A10,'Arranjos Consolidados'!$E$3:$BM$303,BG$2,FALSE),"")</f>
        <v/>
      </c>
      <c r="BH10" s="31" t="str">
        <f>IFERROR(VLOOKUP($A10,'Arranjos Consolidados'!$E$3:$BM$303,BH$2,FALSE),"")</f>
        <v/>
      </c>
      <c r="BI10" s="31" t="str">
        <f>IFERROR(VLOOKUP($A10,'Arranjos Consolidados'!$E$3:$BM$303,BI$2,FALSE),"")</f>
        <v/>
      </c>
      <c r="BJ10" s="34" t="str">
        <f>IFERROR(VLOOKUP($A10,'Arranjos Consolidados'!$E$3:$BM$303,BJ$2,FALSE),"")</f>
        <v/>
      </c>
      <c r="BK10" s="34" t="str">
        <f>IFERROR(VLOOKUP($A10,'Arranjos Consolidados'!$E$3:$BM$303,BK$2,FALSE),"")</f>
        <v/>
      </c>
    </row>
    <row r="11" spans="1:63" x14ac:dyDescent="0.3">
      <c r="A11" s="24" t="s">
        <v>10724</v>
      </c>
      <c r="B11" s="32">
        <f>'Banco de Dados'!$I$29</f>
        <v>0</v>
      </c>
      <c r="C11" s="25" t="e">
        <f>'Banco de Dados'!$I$30/100</f>
        <v>#VALUE!</v>
      </c>
      <c r="D11" s="29" t="str">
        <f>IFERROR(VLOOKUP($A11,'Arranjos Consolidados'!$E$3:$BM$303,D$2,FALSE),"")</f>
        <v/>
      </c>
      <c r="E11" s="33" t="str">
        <f>IFERROR(VLOOKUP($A11,'Arranjos Consolidados'!$E$3:$BM$303,E$2,FALSE),"")</f>
        <v/>
      </c>
      <c r="F11" s="29" t="str">
        <f>IFERROR(VLOOKUP($A11,'Arranjos Consolidados'!$E$3:$BM$303,F$2,FALSE),"")</f>
        <v/>
      </c>
      <c r="G11" s="31" t="str">
        <f>IFERROR(VLOOKUP($A11,'Arranjos Consolidados'!$E$3:$BM$303,G$2,FALSE),"")</f>
        <v/>
      </c>
      <c r="H11" s="34" t="str">
        <f>IFERROR(VLOOKUP($A11,'Arranjos Consolidados'!$E$3:$BM$303,H$2,FALSE),"")</f>
        <v/>
      </c>
      <c r="I11" s="29" t="str">
        <f>IFERROR(VLOOKUP($A11,'Arranjos Consolidados'!$E$3:$BM$303,I$2,FALSE),"")</f>
        <v/>
      </c>
      <c r="J11" s="31" t="str">
        <f>IFERROR(VLOOKUP($A11,'Arranjos Consolidados'!$E$3:$BM$303,J$2,FALSE),"")</f>
        <v/>
      </c>
      <c r="K11" s="31" t="str">
        <f>IFERROR(VLOOKUP($A11,'Arranjos Consolidados'!$E$3:$BM$303,K$2,FALSE),"")</f>
        <v/>
      </c>
      <c r="L11" s="31" t="str">
        <f>IFERROR(VLOOKUP($A11,'Arranjos Consolidados'!$E$3:$BM$303,L$2,FALSE),"")</f>
        <v/>
      </c>
      <c r="M11" s="31" t="str">
        <f>IFERROR(VLOOKUP($A11,'Arranjos Consolidados'!$E$3:$BM$303,M$2,FALSE),"")</f>
        <v/>
      </c>
      <c r="N11" s="31" t="str">
        <f>IFERROR(VLOOKUP($A11,'Arranjos Consolidados'!$E$3:$BM$303,N$2,FALSE),"")</f>
        <v/>
      </c>
      <c r="O11" s="31" t="str">
        <f>IFERROR(VLOOKUP($A11,'Arranjos Consolidados'!$E$3:$BM$303,O$2,FALSE),"")</f>
        <v/>
      </c>
      <c r="P11" s="31" t="str">
        <f>IFERROR(VLOOKUP($A11,'Arranjos Consolidados'!$E$3:$BM$303,P$2,FALSE),"")</f>
        <v/>
      </c>
      <c r="Q11" s="31" t="str">
        <f>IFERROR(VLOOKUP($A11,'Arranjos Consolidados'!$E$3:$BM$303,Q$2,FALSE),"")</f>
        <v/>
      </c>
      <c r="R11" s="31" t="str">
        <f>IFERROR(VLOOKUP($A11,'Arranjos Consolidados'!$E$3:$BM$303,R$2,FALSE),"")</f>
        <v/>
      </c>
      <c r="S11" s="31" t="str">
        <f>IFERROR(VLOOKUP($A11,'Arranjos Consolidados'!$E$3:$BM$303,S$2,FALSE),"")</f>
        <v/>
      </c>
      <c r="T11" s="31" t="str">
        <f>IFERROR(VLOOKUP($A11,'Arranjos Consolidados'!$E$3:$BM$303,T$2,FALSE),"")</f>
        <v/>
      </c>
      <c r="U11" s="31" t="str">
        <f>IFERROR(VLOOKUP($A11,'Arranjos Consolidados'!$E$3:$BM$303,U$2,FALSE),"")</f>
        <v/>
      </c>
      <c r="V11" s="31" t="str">
        <f>IFERROR(VLOOKUP($A11,'Arranjos Consolidados'!$E$3:$BM$303,V$2,FALSE),"")</f>
        <v/>
      </c>
      <c r="W11" s="31" t="str">
        <f>IFERROR(VLOOKUP($A11,'Arranjos Consolidados'!$E$3:$BM$303,W$2,FALSE),"")</f>
        <v/>
      </c>
      <c r="X11" s="29" t="str">
        <f>IFERROR(VLOOKUP($A11,'Arranjos Consolidados'!$E$3:$BM$303,X$2,FALSE),"")</f>
        <v/>
      </c>
      <c r="Y11" s="31" t="str">
        <f>IFERROR(VLOOKUP($A11,'Arranjos Consolidados'!$E$3:$BM$303,Y$2,FALSE),"")</f>
        <v/>
      </c>
      <c r="Z11" s="29" t="str">
        <f>IFERROR(VLOOKUP($A11,'Arranjos Consolidados'!$E$3:$BM$303,Z$2,FALSE),"")</f>
        <v/>
      </c>
      <c r="AA11" s="31" t="str">
        <f>IFERROR(VLOOKUP($A11,'Arranjos Consolidados'!$E$3:$BM$303,AA$2,FALSE),"")</f>
        <v/>
      </c>
      <c r="AB11" s="31" t="str">
        <f>IFERROR(VLOOKUP($A11,'Arranjos Consolidados'!$E$3:$BM$303,AB$2,FALSE),"")</f>
        <v/>
      </c>
      <c r="AC11" s="31" t="str">
        <f>IFERROR(VLOOKUP($A11,'Arranjos Consolidados'!$E$3:$BM$303,AC$2,FALSE),"")</f>
        <v/>
      </c>
      <c r="AD11" s="31" t="str">
        <f>IFERROR(VLOOKUP($A11,'Arranjos Consolidados'!$E$3:$BM$303,AD$2,FALSE),"")</f>
        <v/>
      </c>
      <c r="AE11" s="31" t="str">
        <f>IFERROR(VLOOKUP($A11,'Arranjos Consolidados'!$E$3:$BM$303,AE$2,FALSE),"")</f>
        <v/>
      </c>
      <c r="AF11" s="31" t="str">
        <f>IFERROR(VLOOKUP($A11,'Arranjos Consolidados'!$E$3:$BM$303,AF$2,FALSE),"")</f>
        <v/>
      </c>
      <c r="AG11" s="31" t="str">
        <f>IFERROR(VLOOKUP($A11,'Arranjos Consolidados'!$E$3:$BM$303,AG$2,FALSE),"")</f>
        <v/>
      </c>
      <c r="AH11" s="31" t="str">
        <f>IFERROR(VLOOKUP($A11,'Arranjos Consolidados'!$E$3:$BM$303,AH$2,FALSE),"")</f>
        <v/>
      </c>
      <c r="AI11" s="31" t="str">
        <f>IFERROR(VLOOKUP($A11,'Arranjos Consolidados'!$E$3:$BM$303,AI$2,FALSE),"")</f>
        <v/>
      </c>
      <c r="AJ11" s="31" t="str">
        <f>IFERROR(VLOOKUP($A11,'Arranjos Consolidados'!$E$3:$BM$303,AJ$2,FALSE),"")</f>
        <v/>
      </c>
      <c r="AK11" s="31" t="str">
        <f>IFERROR(VLOOKUP($A11,'Arranjos Consolidados'!$E$3:$BM$303,AK$2,FALSE),"")</f>
        <v/>
      </c>
      <c r="AL11" s="34" t="str">
        <f>IFERROR(VLOOKUP($A11,'Arranjos Consolidados'!$E$3:$BM$303,AL$2,FALSE),"")</f>
        <v/>
      </c>
      <c r="AM11" s="31" t="str">
        <f>IFERROR(VLOOKUP($A11,'Arranjos Consolidados'!$E$3:$BM$303,AM$2,FALSE),"")</f>
        <v/>
      </c>
      <c r="AN11" s="31" t="str">
        <f>IFERROR(VLOOKUP($A11,'Arranjos Consolidados'!$E$3:$BM$303,AN$2,FALSE),"")</f>
        <v/>
      </c>
      <c r="AO11" s="31" t="str">
        <f>IFERROR(VLOOKUP($A11,'Arranjos Consolidados'!$E$3:$BM$303,AO$2,FALSE),"")</f>
        <v/>
      </c>
      <c r="AP11" s="31" t="str">
        <f>IFERROR(VLOOKUP($A11,'Arranjos Consolidados'!$E$3:$BM$303,AP$2,FALSE),"")</f>
        <v/>
      </c>
      <c r="AQ11" s="31" t="str">
        <f>IFERROR(VLOOKUP($A11,'Arranjos Consolidados'!$E$3:$BM$303,AQ$2,FALSE),"")</f>
        <v/>
      </c>
      <c r="AR11" s="31" t="str">
        <f>IFERROR(VLOOKUP($A11,'Arranjos Consolidados'!$E$3:$BM$303,AR$2,FALSE),"")</f>
        <v/>
      </c>
      <c r="AS11" s="31" t="str">
        <f>IFERROR(VLOOKUP($A11,'Arranjos Consolidados'!$E$3:$BM$303,AS$2,FALSE),"")</f>
        <v/>
      </c>
      <c r="AT11" s="31" t="str">
        <f>IFERROR(VLOOKUP($A11,'Arranjos Consolidados'!$E$3:$BM$303,AT$2,FALSE),"")</f>
        <v/>
      </c>
      <c r="AU11" s="31" t="str">
        <f>IFERROR(VLOOKUP($A11,'Arranjos Consolidados'!$E$3:$BM$303,AU$2,FALSE),"")</f>
        <v/>
      </c>
      <c r="AV11" s="31" t="str">
        <f>IFERROR(VLOOKUP($A11,'Arranjos Consolidados'!$E$3:$BM$303,AV$2,FALSE),"")</f>
        <v/>
      </c>
      <c r="AW11" s="31" t="str">
        <f>IFERROR(VLOOKUP($A11,'Arranjos Consolidados'!$E$3:$BM$303,AW$2,FALSE),"")</f>
        <v/>
      </c>
      <c r="AX11" s="31" t="str">
        <f>IFERROR(VLOOKUP($A11,'Arranjos Consolidados'!$E$3:$BM$303,AX$2,FALSE),"")</f>
        <v/>
      </c>
      <c r="AY11" s="31" t="str">
        <f>IFERROR(VLOOKUP($A11,'Arranjos Consolidados'!$E$3:$BM$303,AY$2,FALSE),"")</f>
        <v/>
      </c>
      <c r="AZ11" s="31" t="str">
        <f>IFERROR(VLOOKUP($A11,'Arranjos Consolidados'!$E$3:$BM$303,AZ$2,FALSE),"")</f>
        <v/>
      </c>
      <c r="BA11" s="31" t="str">
        <f>IFERROR(VLOOKUP($A11,'Arranjos Consolidados'!$E$3:$BM$303,BA$2,FALSE),"")</f>
        <v/>
      </c>
      <c r="BB11" s="31" t="str">
        <f>IFERROR(VLOOKUP($A11,'Arranjos Consolidados'!$E$3:$BM$303,BB$2,FALSE),"")</f>
        <v/>
      </c>
      <c r="BC11" s="31" t="str">
        <f>IFERROR(VLOOKUP($A11,'Arranjos Consolidados'!$E$3:$BM$303,BC$2,FALSE),"")</f>
        <v/>
      </c>
      <c r="BD11" s="31" t="str">
        <f>IFERROR(VLOOKUP($A11,'Arranjos Consolidados'!$E$3:$BM$303,BD$2,FALSE),"")</f>
        <v/>
      </c>
      <c r="BE11" s="31" t="str">
        <f>IFERROR(VLOOKUP($A11,'Arranjos Consolidados'!$E$3:$BM$303,BE$2,FALSE),"")</f>
        <v/>
      </c>
      <c r="BF11" s="31" t="str">
        <f>IFERROR(VLOOKUP($A11,'Arranjos Consolidados'!$E$3:$BM$303,BF$2,FALSE),"")</f>
        <v/>
      </c>
      <c r="BG11" s="31" t="str">
        <f>IFERROR(VLOOKUP($A11,'Arranjos Consolidados'!$E$3:$BM$303,BG$2,FALSE),"")</f>
        <v/>
      </c>
      <c r="BH11" s="31" t="str">
        <f>IFERROR(VLOOKUP($A11,'Arranjos Consolidados'!$E$3:$BM$303,BH$2,FALSE),"")</f>
        <v/>
      </c>
      <c r="BI11" s="31" t="str">
        <f>IFERROR(VLOOKUP($A11,'Arranjos Consolidados'!$E$3:$BM$303,BI$2,FALSE),"")</f>
        <v/>
      </c>
      <c r="BJ11" s="34" t="str">
        <f>IFERROR(VLOOKUP($A11,'Arranjos Consolidados'!$E$3:$BM$303,BJ$2,FALSE),"")</f>
        <v/>
      </c>
      <c r="BK11" s="34" t="str">
        <f>IFERROR(VLOOKUP($A11,'Arranjos Consolidados'!$E$3:$BM$303,BK$2,FALSE),"")</f>
        <v/>
      </c>
    </row>
    <row r="12" spans="1:63" x14ac:dyDescent="0.3">
      <c r="A12" s="24" t="s">
        <v>10012</v>
      </c>
      <c r="B12" s="32">
        <f>'Banco de Dados'!$I$29</f>
        <v>0</v>
      </c>
      <c r="C12" s="25" t="e">
        <f>'Banco de Dados'!$I$30/100</f>
        <v>#VALUE!</v>
      </c>
      <c r="D12" s="29" t="str">
        <f>IFERROR(VLOOKUP($A12,'Arranjos Consolidados'!$E$3:$BM$303,D$2,FALSE),"")</f>
        <v/>
      </c>
      <c r="E12" s="33" t="str">
        <f>IFERROR(VLOOKUP($A12,'Arranjos Consolidados'!$E$3:$BM$303,E$2,FALSE),"")</f>
        <v/>
      </c>
      <c r="F12" s="29" t="str">
        <f>IFERROR(VLOOKUP($A12,'Arranjos Consolidados'!$E$3:$BM$303,F$2,FALSE),"")</f>
        <v/>
      </c>
      <c r="G12" s="31" t="str">
        <f>IFERROR(VLOOKUP($A12,'Arranjos Consolidados'!$E$3:$BM$303,G$2,FALSE),"")</f>
        <v/>
      </c>
      <c r="H12" s="34" t="str">
        <f>IFERROR(VLOOKUP($A12,'Arranjos Consolidados'!$E$3:$BM$303,H$2,FALSE),"")</f>
        <v/>
      </c>
      <c r="I12" s="29" t="str">
        <f>IFERROR(VLOOKUP($A12,'Arranjos Consolidados'!$E$3:$BM$303,I$2,FALSE),"")</f>
        <v/>
      </c>
      <c r="J12" s="31" t="str">
        <f>IFERROR(VLOOKUP($A12,'Arranjos Consolidados'!$E$3:$BM$303,J$2,FALSE),"")</f>
        <v/>
      </c>
      <c r="K12" s="31" t="str">
        <f>IFERROR(VLOOKUP($A12,'Arranjos Consolidados'!$E$3:$BM$303,K$2,FALSE),"")</f>
        <v/>
      </c>
      <c r="L12" s="31" t="str">
        <f>IFERROR(VLOOKUP($A12,'Arranjos Consolidados'!$E$3:$BM$303,L$2,FALSE),"")</f>
        <v/>
      </c>
      <c r="M12" s="31" t="str">
        <f>IFERROR(VLOOKUP($A12,'Arranjos Consolidados'!$E$3:$BM$303,M$2,FALSE),"")</f>
        <v/>
      </c>
      <c r="N12" s="31" t="str">
        <f>IFERROR(VLOOKUP($A12,'Arranjos Consolidados'!$E$3:$BM$303,N$2,FALSE),"")</f>
        <v/>
      </c>
      <c r="O12" s="31" t="str">
        <f>IFERROR(VLOOKUP($A12,'Arranjos Consolidados'!$E$3:$BM$303,O$2,FALSE),"")</f>
        <v/>
      </c>
      <c r="P12" s="31" t="str">
        <f>IFERROR(VLOOKUP($A12,'Arranjos Consolidados'!$E$3:$BM$303,P$2,FALSE),"")</f>
        <v/>
      </c>
      <c r="Q12" s="31" t="str">
        <f>IFERROR(VLOOKUP($A12,'Arranjos Consolidados'!$E$3:$BM$303,Q$2,FALSE),"")</f>
        <v/>
      </c>
      <c r="R12" s="31" t="str">
        <f>IFERROR(VLOOKUP($A12,'Arranjos Consolidados'!$E$3:$BM$303,R$2,FALSE),"")</f>
        <v/>
      </c>
      <c r="S12" s="31" t="str">
        <f>IFERROR(VLOOKUP($A12,'Arranjos Consolidados'!$E$3:$BM$303,S$2,FALSE),"")</f>
        <v/>
      </c>
      <c r="T12" s="31" t="str">
        <f>IFERROR(VLOOKUP($A12,'Arranjos Consolidados'!$E$3:$BM$303,T$2,FALSE),"")</f>
        <v/>
      </c>
      <c r="U12" s="31" t="str">
        <f>IFERROR(VLOOKUP($A12,'Arranjos Consolidados'!$E$3:$BM$303,U$2,FALSE),"")</f>
        <v/>
      </c>
      <c r="V12" s="31" t="str">
        <f>IFERROR(VLOOKUP($A12,'Arranjos Consolidados'!$E$3:$BM$303,V$2,FALSE),"")</f>
        <v/>
      </c>
      <c r="W12" s="31" t="str">
        <f>IFERROR(VLOOKUP($A12,'Arranjos Consolidados'!$E$3:$BM$303,W$2,FALSE),"")</f>
        <v/>
      </c>
      <c r="X12" s="29" t="str">
        <f>IFERROR(VLOOKUP($A12,'Arranjos Consolidados'!$E$3:$BM$303,X$2,FALSE),"")</f>
        <v/>
      </c>
      <c r="Y12" s="31" t="str">
        <f>IFERROR(VLOOKUP($A12,'Arranjos Consolidados'!$E$3:$BM$303,Y$2,FALSE),"")</f>
        <v/>
      </c>
      <c r="Z12" s="29" t="str">
        <f>IFERROR(VLOOKUP($A12,'Arranjos Consolidados'!$E$3:$BM$303,Z$2,FALSE),"")</f>
        <v/>
      </c>
      <c r="AA12" s="31" t="str">
        <f>IFERROR(VLOOKUP($A12,'Arranjos Consolidados'!$E$3:$BM$303,AA$2,FALSE),"")</f>
        <v/>
      </c>
      <c r="AB12" s="31" t="str">
        <f>IFERROR(VLOOKUP($A12,'Arranjos Consolidados'!$E$3:$BM$303,AB$2,FALSE),"")</f>
        <v/>
      </c>
      <c r="AC12" s="31" t="str">
        <f>IFERROR(VLOOKUP($A12,'Arranjos Consolidados'!$E$3:$BM$303,AC$2,FALSE),"")</f>
        <v/>
      </c>
      <c r="AD12" s="31" t="str">
        <f>IFERROR(VLOOKUP($A12,'Arranjos Consolidados'!$E$3:$BM$303,AD$2,FALSE),"")</f>
        <v/>
      </c>
      <c r="AE12" s="31" t="str">
        <f>IFERROR(VLOOKUP($A12,'Arranjos Consolidados'!$E$3:$BM$303,AE$2,FALSE),"")</f>
        <v/>
      </c>
      <c r="AF12" s="31" t="str">
        <f>IFERROR(VLOOKUP($A12,'Arranjos Consolidados'!$E$3:$BM$303,AF$2,FALSE),"")</f>
        <v/>
      </c>
      <c r="AG12" s="31" t="str">
        <f>IFERROR(VLOOKUP($A12,'Arranjos Consolidados'!$E$3:$BM$303,AG$2,FALSE),"")</f>
        <v/>
      </c>
      <c r="AH12" s="31" t="str">
        <f>IFERROR(VLOOKUP($A12,'Arranjos Consolidados'!$E$3:$BM$303,AH$2,FALSE),"")</f>
        <v/>
      </c>
      <c r="AI12" s="31" t="str">
        <f>IFERROR(VLOOKUP($A12,'Arranjos Consolidados'!$E$3:$BM$303,AI$2,FALSE),"")</f>
        <v/>
      </c>
      <c r="AJ12" s="31" t="str">
        <f>IFERROR(VLOOKUP($A12,'Arranjos Consolidados'!$E$3:$BM$303,AJ$2,FALSE),"")</f>
        <v/>
      </c>
      <c r="AK12" s="31" t="str">
        <f>IFERROR(VLOOKUP($A12,'Arranjos Consolidados'!$E$3:$BM$303,AK$2,FALSE),"")</f>
        <v/>
      </c>
      <c r="AL12" s="34" t="str">
        <f>IFERROR(VLOOKUP($A12,'Arranjos Consolidados'!$E$3:$BM$303,AL$2,FALSE),"")</f>
        <v/>
      </c>
      <c r="AM12" s="31" t="str">
        <f>IFERROR(VLOOKUP($A12,'Arranjos Consolidados'!$E$3:$BM$303,AM$2,FALSE),"")</f>
        <v/>
      </c>
      <c r="AN12" s="31" t="str">
        <f>IFERROR(VLOOKUP($A12,'Arranjos Consolidados'!$E$3:$BM$303,AN$2,FALSE),"")</f>
        <v/>
      </c>
      <c r="AO12" s="31" t="str">
        <f>IFERROR(VLOOKUP($A12,'Arranjos Consolidados'!$E$3:$BM$303,AO$2,FALSE),"")</f>
        <v/>
      </c>
      <c r="AP12" s="31" t="str">
        <f>IFERROR(VLOOKUP($A12,'Arranjos Consolidados'!$E$3:$BM$303,AP$2,FALSE),"")</f>
        <v/>
      </c>
      <c r="AQ12" s="31" t="str">
        <f>IFERROR(VLOOKUP($A12,'Arranjos Consolidados'!$E$3:$BM$303,AQ$2,FALSE),"")</f>
        <v/>
      </c>
      <c r="AR12" s="31" t="str">
        <f>IFERROR(VLOOKUP($A12,'Arranjos Consolidados'!$E$3:$BM$303,AR$2,FALSE),"")</f>
        <v/>
      </c>
      <c r="AS12" s="31" t="str">
        <f>IFERROR(VLOOKUP($A12,'Arranjos Consolidados'!$E$3:$BM$303,AS$2,FALSE),"")</f>
        <v/>
      </c>
      <c r="AT12" s="31" t="str">
        <f>IFERROR(VLOOKUP($A12,'Arranjos Consolidados'!$E$3:$BM$303,AT$2,FALSE),"")</f>
        <v/>
      </c>
      <c r="AU12" s="31" t="str">
        <f>IFERROR(VLOOKUP($A12,'Arranjos Consolidados'!$E$3:$BM$303,AU$2,FALSE),"")</f>
        <v/>
      </c>
      <c r="AV12" s="31" t="str">
        <f>IFERROR(VLOOKUP($A12,'Arranjos Consolidados'!$E$3:$BM$303,AV$2,FALSE),"")</f>
        <v/>
      </c>
      <c r="AW12" s="31" t="str">
        <f>IFERROR(VLOOKUP($A12,'Arranjos Consolidados'!$E$3:$BM$303,AW$2,FALSE),"")</f>
        <v/>
      </c>
      <c r="AX12" s="31" t="str">
        <f>IFERROR(VLOOKUP($A12,'Arranjos Consolidados'!$E$3:$BM$303,AX$2,FALSE),"")</f>
        <v/>
      </c>
      <c r="AY12" s="31" t="str">
        <f>IFERROR(VLOOKUP($A12,'Arranjos Consolidados'!$E$3:$BM$303,AY$2,FALSE),"")</f>
        <v/>
      </c>
      <c r="AZ12" s="31" t="str">
        <f>IFERROR(VLOOKUP($A12,'Arranjos Consolidados'!$E$3:$BM$303,AZ$2,FALSE),"")</f>
        <v/>
      </c>
      <c r="BA12" s="31" t="str">
        <f>IFERROR(VLOOKUP($A12,'Arranjos Consolidados'!$E$3:$BM$303,BA$2,FALSE),"")</f>
        <v/>
      </c>
      <c r="BB12" s="31" t="str">
        <f>IFERROR(VLOOKUP($A12,'Arranjos Consolidados'!$E$3:$BM$303,BB$2,FALSE),"")</f>
        <v/>
      </c>
      <c r="BC12" s="31" t="str">
        <f>IFERROR(VLOOKUP($A12,'Arranjos Consolidados'!$E$3:$BM$303,BC$2,FALSE),"")</f>
        <v/>
      </c>
      <c r="BD12" s="31" t="str">
        <f>IFERROR(VLOOKUP($A12,'Arranjos Consolidados'!$E$3:$BM$303,BD$2,FALSE),"")</f>
        <v/>
      </c>
      <c r="BE12" s="31" t="str">
        <f>IFERROR(VLOOKUP($A12,'Arranjos Consolidados'!$E$3:$BM$303,BE$2,FALSE),"")</f>
        <v/>
      </c>
      <c r="BF12" s="31" t="str">
        <f>IFERROR(VLOOKUP($A12,'Arranjos Consolidados'!$E$3:$BM$303,BF$2,FALSE),"")</f>
        <v/>
      </c>
      <c r="BG12" s="31" t="str">
        <f>IFERROR(VLOOKUP($A12,'Arranjos Consolidados'!$E$3:$BM$303,BG$2,FALSE),"")</f>
        <v/>
      </c>
      <c r="BH12" s="31" t="str">
        <f>IFERROR(VLOOKUP($A12,'Arranjos Consolidados'!$E$3:$BM$303,BH$2,FALSE),"")</f>
        <v/>
      </c>
      <c r="BI12" s="31" t="str">
        <f>IFERROR(VLOOKUP($A12,'Arranjos Consolidados'!$E$3:$BM$303,BI$2,FALSE),"")</f>
        <v/>
      </c>
      <c r="BJ12" s="34" t="str">
        <f>IFERROR(VLOOKUP($A12,'Arranjos Consolidados'!$E$3:$BM$303,BJ$2,FALSE),"")</f>
        <v/>
      </c>
      <c r="BK12" s="34" t="str">
        <f>IFERROR(VLOOKUP($A12,'Arranjos Consolidados'!$E$3:$BM$303,BK$2,FALSE),"")</f>
        <v/>
      </c>
    </row>
    <row r="13" spans="1:63" x14ac:dyDescent="0.3">
      <c r="A13" s="24" t="s">
        <v>10015</v>
      </c>
      <c r="B13" s="32">
        <f>'Banco de Dados'!$I$29</f>
        <v>0</v>
      </c>
      <c r="C13" s="25" t="e">
        <f>'Banco de Dados'!$I$30/100</f>
        <v>#VALUE!</v>
      </c>
      <c r="D13" s="29" t="str">
        <f>IFERROR(VLOOKUP($A13,'Arranjos Consolidados'!$E$3:$BM$303,D$2,FALSE),"")</f>
        <v/>
      </c>
      <c r="E13" s="33" t="str">
        <f>IFERROR(VLOOKUP($A13,'Arranjos Consolidados'!$E$3:$BM$303,E$2,FALSE),"")</f>
        <v/>
      </c>
      <c r="F13" s="29" t="str">
        <f>IFERROR(VLOOKUP($A13,'Arranjos Consolidados'!$E$3:$BM$303,F$2,FALSE),"")</f>
        <v/>
      </c>
      <c r="G13" s="31" t="str">
        <f>IFERROR(VLOOKUP($A13,'Arranjos Consolidados'!$E$3:$BM$303,G$2,FALSE),"")</f>
        <v/>
      </c>
      <c r="H13" s="34" t="str">
        <f>IFERROR(VLOOKUP($A13,'Arranjos Consolidados'!$E$3:$BM$303,H$2,FALSE),"")</f>
        <v/>
      </c>
      <c r="I13" s="29" t="str">
        <f>IFERROR(VLOOKUP($A13,'Arranjos Consolidados'!$E$3:$BM$303,I$2,FALSE),"")</f>
        <v/>
      </c>
      <c r="J13" s="31" t="str">
        <f>IFERROR(VLOOKUP($A13,'Arranjos Consolidados'!$E$3:$BM$303,J$2,FALSE),"")</f>
        <v/>
      </c>
      <c r="K13" s="31" t="str">
        <f>IFERROR(VLOOKUP($A13,'Arranjos Consolidados'!$E$3:$BM$303,K$2,FALSE),"")</f>
        <v/>
      </c>
      <c r="L13" s="31" t="str">
        <f>IFERROR(VLOOKUP($A13,'Arranjos Consolidados'!$E$3:$BM$303,L$2,FALSE),"")</f>
        <v/>
      </c>
      <c r="M13" s="31" t="str">
        <f>IFERROR(VLOOKUP($A13,'Arranjos Consolidados'!$E$3:$BM$303,M$2,FALSE),"")</f>
        <v/>
      </c>
      <c r="N13" s="31" t="str">
        <f>IFERROR(VLOOKUP($A13,'Arranjos Consolidados'!$E$3:$BM$303,N$2,FALSE),"")</f>
        <v/>
      </c>
      <c r="O13" s="31" t="str">
        <f>IFERROR(VLOOKUP($A13,'Arranjos Consolidados'!$E$3:$BM$303,O$2,FALSE),"")</f>
        <v/>
      </c>
      <c r="P13" s="31" t="str">
        <f>IFERROR(VLOOKUP($A13,'Arranjos Consolidados'!$E$3:$BM$303,P$2,FALSE),"")</f>
        <v/>
      </c>
      <c r="Q13" s="31" t="str">
        <f>IFERROR(VLOOKUP($A13,'Arranjos Consolidados'!$E$3:$BM$303,Q$2,FALSE),"")</f>
        <v/>
      </c>
      <c r="R13" s="31" t="str">
        <f>IFERROR(VLOOKUP($A13,'Arranjos Consolidados'!$E$3:$BM$303,R$2,FALSE),"")</f>
        <v/>
      </c>
      <c r="S13" s="31" t="str">
        <f>IFERROR(VLOOKUP($A13,'Arranjos Consolidados'!$E$3:$BM$303,S$2,FALSE),"")</f>
        <v/>
      </c>
      <c r="T13" s="31" t="str">
        <f>IFERROR(VLOOKUP($A13,'Arranjos Consolidados'!$E$3:$BM$303,T$2,FALSE),"")</f>
        <v/>
      </c>
      <c r="U13" s="31" t="str">
        <f>IFERROR(VLOOKUP($A13,'Arranjos Consolidados'!$E$3:$BM$303,U$2,FALSE),"")</f>
        <v/>
      </c>
      <c r="V13" s="31" t="str">
        <f>IFERROR(VLOOKUP($A13,'Arranjos Consolidados'!$E$3:$BM$303,V$2,FALSE),"")</f>
        <v/>
      </c>
      <c r="W13" s="31" t="str">
        <f>IFERROR(VLOOKUP($A13,'Arranjos Consolidados'!$E$3:$BM$303,W$2,FALSE),"")</f>
        <v/>
      </c>
      <c r="X13" s="29" t="str">
        <f>IFERROR(VLOOKUP($A13,'Arranjos Consolidados'!$E$3:$BM$303,X$2,FALSE),"")</f>
        <v/>
      </c>
      <c r="Y13" s="31" t="str">
        <f>IFERROR(VLOOKUP($A13,'Arranjos Consolidados'!$E$3:$BM$303,Y$2,FALSE),"")</f>
        <v/>
      </c>
      <c r="Z13" s="29" t="str">
        <f>IFERROR(VLOOKUP($A13,'Arranjos Consolidados'!$E$3:$BM$303,Z$2,FALSE),"")</f>
        <v/>
      </c>
      <c r="AA13" s="31" t="str">
        <f>IFERROR(VLOOKUP($A13,'Arranjos Consolidados'!$E$3:$BM$303,AA$2,FALSE),"")</f>
        <v/>
      </c>
      <c r="AB13" s="31" t="str">
        <f>IFERROR(VLOOKUP($A13,'Arranjos Consolidados'!$E$3:$BM$303,AB$2,FALSE),"")</f>
        <v/>
      </c>
      <c r="AC13" s="31" t="str">
        <f>IFERROR(VLOOKUP($A13,'Arranjos Consolidados'!$E$3:$BM$303,AC$2,FALSE),"")</f>
        <v/>
      </c>
      <c r="AD13" s="31" t="str">
        <f>IFERROR(VLOOKUP($A13,'Arranjos Consolidados'!$E$3:$BM$303,AD$2,FALSE),"")</f>
        <v/>
      </c>
      <c r="AE13" s="31" t="str">
        <f>IFERROR(VLOOKUP($A13,'Arranjos Consolidados'!$E$3:$BM$303,AE$2,FALSE),"")</f>
        <v/>
      </c>
      <c r="AF13" s="31" t="str">
        <f>IFERROR(VLOOKUP($A13,'Arranjos Consolidados'!$E$3:$BM$303,AF$2,FALSE),"")</f>
        <v/>
      </c>
      <c r="AG13" s="31" t="str">
        <f>IFERROR(VLOOKUP($A13,'Arranjos Consolidados'!$E$3:$BM$303,AG$2,FALSE),"")</f>
        <v/>
      </c>
      <c r="AH13" s="31" t="str">
        <f>IFERROR(VLOOKUP($A13,'Arranjos Consolidados'!$E$3:$BM$303,AH$2,FALSE),"")</f>
        <v/>
      </c>
      <c r="AI13" s="31" t="str">
        <f>IFERROR(VLOOKUP($A13,'Arranjos Consolidados'!$E$3:$BM$303,AI$2,FALSE),"")</f>
        <v/>
      </c>
      <c r="AJ13" s="31" t="str">
        <f>IFERROR(VLOOKUP($A13,'Arranjos Consolidados'!$E$3:$BM$303,AJ$2,FALSE),"")</f>
        <v/>
      </c>
      <c r="AK13" s="31" t="str">
        <f>IFERROR(VLOOKUP($A13,'Arranjos Consolidados'!$E$3:$BM$303,AK$2,FALSE),"")</f>
        <v/>
      </c>
      <c r="AL13" s="34" t="str">
        <f>IFERROR(VLOOKUP($A13,'Arranjos Consolidados'!$E$3:$BM$303,AL$2,FALSE),"")</f>
        <v/>
      </c>
      <c r="AM13" s="31" t="str">
        <f>IFERROR(VLOOKUP($A13,'Arranjos Consolidados'!$E$3:$BM$303,AM$2,FALSE),"")</f>
        <v/>
      </c>
      <c r="AN13" s="31" t="str">
        <f>IFERROR(VLOOKUP($A13,'Arranjos Consolidados'!$E$3:$BM$303,AN$2,FALSE),"")</f>
        <v/>
      </c>
      <c r="AO13" s="31" t="str">
        <f>IFERROR(VLOOKUP($A13,'Arranjos Consolidados'!$E$3:$BM$303,AO$2,FALSE),"")</f>
        <v/>
      </c>
      <c r="AP13" s="31" t="str">
        <f>IFERROR(VLOOKUP($A13,'Arranjos Consolidados'!$E$3:$BM$303,AP$2,FALSE),"")</f>
        <v/>
      </c>
      <c r="AQ13" s="31" t="str">
        <f>IFERROR(VLOOKUP($A13,'Arranjos Consolidados'!$E$3:$BM$303,AQ$2,FALSE),"")</f>
        <v/>
      </c>
      <c r="AR13" s="31" t="str">
        <f>IFERROR(VLOOKUP($A13,'Arranjos Consolidados'!$E$3:$BM$303,AR$2,FALSE),"")</f>
        <v/>
      </c>
      <c r="AS13" s="31" t="str">
        <f>IFERROR(VLOOKUP($A13,'Arranjos Consolidados'!$E$3:$BM$303,AS$2,FALSE),"")</f>
        <v/>
      </c>
      <c r="AT13" s="31" t="str">
        <f>IFERROR(VLOOKUP($A13,'Arranjos Consolidados'!$E$3:$BM$303,AT$2,FALSE),"")</f>
        <v/>
      </c>
      <c r="AU13" s="31" t="str">
        <f>IFERROR(VLOOKUP($A13,'Arranjos Consolidados'!$E$3:$BM$303,AU$2,FALSE),"")</f>
        <v/>
      </c>
      <c r="AV13" s="31" t="str">
        <f>IFERROR(VLOOKUP($A13,'Arranjos Consolidados'!$E$3:$BM$303,AV$2,FALSE),"")</f>
        <v/>
      </c>
      <c r="AW13" s="31" t="str">
        <f>IFERROR(VLOOKUP($A13,'Arranjos Consolidados'!$E$3:$BM$303,AW$2,FALSE),"")</f>
        <v/>
      </c>
      <c r="AX13" s="31" t="str">
        <f>IFERROR(VLOOKUP($A13,'Arranjos Consolidados'!$E$3:$BM$303,AX$2,FALSE),"")</f>
        <v/>
      </c>
      <c r="AY13" s="31" t="str">
        <f>IFERROR(VLOOKUP($A13,'Arranjos Consolidados'!$E$3:$BM$303,AY$2,FALSE),"")</f>
        <v/>
      </c>
      <c r="AZ13" s="31" t="str">
        <f>IFERROR(VLOOKUP($A13,'Arranjos Consolidados'!$E$3:$BM$303,AZ$2,FALSE),"")</f>
        <v/>
      </c>
      <c r="BA13" s="31" t="str">
        <f>IFERROR(VLOOKUP($A13,'Arranjos Consolidados'!$E$3:$BM$303,BA$2,FALSE),"")</f>
        <v/>
      </c>
      <c r="BB13" s="31" t="str">
        <f>IFERROR(VLOOKUP($A13,'Arranjos Consolidados'!$E$3:$BM$303,BB$2,FALSE),"")</f>
        <v/>
      </c>
      <c r="BC13" s="31" t="str">
        <f>IFERROR(VLOOKUP($A13,'Arranjos Consolidados'!$E$3:$BM$303,BC$2,FALSE),"")</f>
        <v/>
      </c>
      <c r="BD13" s="31" t="str">
        <f>IFERROR(VLOOKUP($A13,'Arranjos Consolidados'!$E$3:$BM$303,BD$2,FALSE),"")</f>
        <v/>
      </c>
      <c r="BE13" s="31" t="str">
        <f>IFERROR(VLOOKUP($A13,'Arranjos Consolidados'!$E$3:$BM$303,BE$2,FALSE),"")</f>
        <v/>
      </c>
      <c r="BF13" s="31" t="str">
        <f>IFERROR(VLOOKUP($A13,'Arranjos Consolidados'!$E$3:$BM$303,BF$2,FALSE),"")</f>
        <v/>
      </c>
      <c r="BG13" s="31" t="str">
        <f>IFERROR(VLOOKUP($A13,'Arranjos Consolidados'!$E$3:$BM$303,BG$2,FALSE),"")</f>
        <v/>
      </c>
      <c r="BH13" s="31" t="str">
        <f>IFERROR(VLOOKUP($A13,'Arranjos Consolidados'!$E$3:$BM$303,BH$2,FALSE),"")</f>
        <v/>
      </c>
      <c r="BI13" s="31" t="str">
        <f>IFERROR(VLOOKUP($A13,'Arranjos Consolidados'!$E$3:$BM$303,BI$2,FALSE),"")</f>
        <v/>
      </c>
      <c r="BJ13" s="34" t="str">
        <f>IFERROR(VLOOKUP($A13,'Arranjos Consolidados'!$E$3:$BM$303,BJ$2,FALSE),"")</f>
        <v/>
      </c>
      <c r="BK13" s="34" t="str">
        <f>IFERROR(VLOOKUP($A13,'Arranjos Consolidados'!$E$3:$BM$303,BK$2,FALSE),"")</f>
        <v/>
      </c>
    </row>
    <row r="14" spans="1:63" x14ac:dyDescent="0.3">
      <c r="A14" s="24" t="s">
        <v>10016</v>
      </c>
      <c r="B14" s="32">
        <f>'Banco de Dados'!$I$29</f>
        <v>0</v>
      </c>
      <c r="C14" s="25" t="e">
        <f>'Banco de Dados'!$I$30/100</f>
        <v>#VALUE!</v>
      </c>
      <c r="D14" s="29" t="str">
        <f>IFERROR(VLOOKUP($A14,'Arranjos Consolidados'!$E$3:$BM$303,D$2,FALSE),"")</f>
        <v/>
      </c>
      <c r="E14" s="33" t="str">
        <f>IFERROR(VLOOKUP($A14,'Arranjos Consolidados'!$E$3:$BM$303,E$2,FALSE),"")</f>
        <v/>
      </c>
      <c r="F14" s="29" t="str">
        <f>IFERROR(VLOOKUP($A14,'Arranjos Consolidados'!$E$3:$BM$303,F$2,FALSE),"")</f>
        <v/>
      </c>
      <c r="G14" s="31" t="str">
        <f>IFERROR(VLOOKUP($A14,'Arranjos Consolidados'!$E$3:$BM$303,G$2,FALSE),"")</f>
        <v/>
      </c>
      <c r="H14" s="34" t="str">
        <f>IFERROR(VLOOKUP($A14,'Arranjos Consolidados'!$E$3:$BM$303,H$2,FALSE),"")</f>
        <v/>
      </c>
      <c r="I14" s="29" t="str">
        <f>IFERROR(VLOOKUP($A14,'Arranjos Consolidados'!$E$3:$BM$303,I$2,FALSE),"")</f>
        <v/>
      </c>
      <c r="J14" s="31" t="str">
        <f>IFERROR(VLOOKUP($A14,'Arranjos Consolidados'!$E$3:$BM$303,J$2,FALSE),"")</f>
        <v/>
      </c>
      <c r="K14" s="31" t="str">
        <f>IFERROR(VLOOKUP($A14,'Arranjos Consolidados'!$E$3:$BM$303,K$2,FALSE),"")</f>
        <v/>
      </c>
      <c r="L14" s="31" t="str">
        <f>IFERROR(VLOOKUP($A14,'Arranjos Consolidados'!$E$3:$BM$303,L$2,FALSE),"")</f>
        <v/>
      </c>
      <c r="M14" s="31" t="str">
        <f>IFERROR(VLOOKUP($A14,'Arranjos Consolidados'!$E$3:$BM$303,M$2,FALSE),"")</f>
        <v/>
      </c>
      <c r="N14" s="31" t="str">
        <f>IFERROR(VLOOKUP($A14,'Arranjos Consolidados'!$E$3:$BM$303,N$2,FALSE),"")</f>
        <v/>
      </c>
      <c r="O14" s="31" t="str">
        <f>IFERROR(VLOOKUP($A14,'Arranjos Consolidados'!$E$3:$BM$303,O$2,FALSE),"")</f>
        <v/>
      </c>
      <c r="P14" s="31" t="str">
        <f>IFERROR(VLOOKUP($A14,'Arranjos Consolidados'!$E$3:$BM$303,P$2,FALSE),"")</f>
        <v/>
      </c>
      <c r="Q14" s="31" t="str">
        <f>IFERROR(VLOOKUP($A14,'Arranjos Consolidados'!$E$3:$BM$303,Q$2,FALSE),"")</f>
        <v/>
      </c>
      <c r="R14" s="31" t="str">
        <f>IFERROR(VLOOKUP($A14,'Arranjos Consolidados'!$E$3:$BM$303,R$2,FALSE),"")</f>
        <v/>
      </c>
      <c r="S14" s="31" t="str">
        <f>IFERROR(VLOOKUP($A14,'Arranjos Consolidados'!$E$3:$BM$303,S$2,FALSE),"")</f>
        <v/>
      </c>
      <c r="T14" s="31" t="str">
        <f>IFERROR(VLOOKUP($A14,'Arranjos Consolidados'!$E$3:$BM$303,T$2,FALSE),"")</f>
        <v/>
      </c>
      <c r="U14" s="31" t="str">
        <f>IFERROR(VLOOKUP($A14,'Arranjos Consolidados'!$E$3:$BM$303,U$2,FALSE),"")</f>
        <v/>
      </c>
      <c r="V14" s="31" t="str">
        <f>IFERROR(VLOOKUP($A14,'Arranjos Consolidados'!$E$3:$BM$303,V$2,FALSE),"")</f>
        <v/>
      </c>
      <c r="W14" s="31" t="str">
        <f>IFERROR(VLOOKUP($A14,'Arranjos Consolidados'!$E$3:$BM$303,W$2,FALSE),"")</f>
        <v/>
      </c>
      <c r="X14" s="29" t="str">
        <f>IFERROR(VLOOKUP($A14,'Arranjos Consolidados'!$E$3:$BM$303,X$2,FALSE),"")</f>
        <v/>
      </c>
      <c r="Y14" s="31" t="str">
        <f>IFERROR(VLOOKUP($A14,'Arranjos Consolidados'!$E$3:$BM$303,Y$2,FALSE),"")</f>
        <v/>
      </c>
      <c r="Z14" s="29" t="str">
        <f>IFERROR(VLOOKUP($A14,'Arranjos Consolidados'!$E$3:$BM$303,Z$2,FALSE),"")</f>
        <v/>
      </c>
      <c r="AA14" s="31" t="str">
        <f>IFERROR(VLOOKUP($A14,'Arranjos Consolidados'!$E$3:$BM$303,AA$2,FALSE),"")</f>
        <v/>
      </c>
      <c r="AB14" s="31" t="str">
        <f>IFERROR(VLOOKUP($A14,'Arranjos Consolidados'!$E$3:$BM$303,AB$2,FALSE),"")</f>
        <v/>
      </c>
      <c r="AC14" s="31" t="str">
        <f>IFERROR(VLOOKUP($A14,'Arranjos Consolidados'!$E$3:$BM$303,AC$2,FALSE),"")</f>
        <v/>
      </c>
      <c r="AD14" s="31" t="str">
        <f>IFERROR(VLOOKUP($A14,'Arranjos Consolidados'!$E$3:$BM$303,AD$2,FALSE),"")</f>
        <v/>
      </c>
      <c r="AE14" s="31" t="str">
        <f>IFERROR(VLOOKUP($A14,'Arranjos Consolidados'!$E$3:$BM$303,AE$2,FALSE),"")</f>
        <v/>
      </c>
      <c r="AF14" s="31" t="str">
        <f>IFERROR(VLOOKUP($A14,'Arranjos Consolidados'!$E$3:$BM$303,AF$2,FALSE),"")</f>
        <v/>
      </c>
      <c r="AG14" s="31" t="str">
        <f>IFERROR(VLOOKUP($A14,'Arranjos Consolidados'!$E$3:$BM$303,AG$2,FALSE),"")</f>
        <v/>
      </c>
      <c r="AH14" s="31" t="str">
        <f>IFERROR(VLOOKUP($A14,'Arranjos Consolidados'!$E$3:$BM$303,AH$2,FALSE),"")</f>
        <v/>
      </c>
      <c r="AI14" s="31" t="str">
        <f>IFERROR(VLOOKUP($A14,'Arranjos Consolidados'!$E$3:$BM$303,AI$2,FALSE),"")</f>
        <v/>
      </c>
      <c r="AJ14" s="31" t="str">
        <f>IFERROR(VLOOKUP($A14,'Arranjos Consolidados'!$E$3:$BM$303,AJ$2,FALSE),"")</f>
        <v/>
      </c>
      <c r="AK14" s="31" t="str">
        <f>IFERROR(VLOOKUP($A14,'Arranjos Consolidados'!$E$3:$BM$303,AK$2,FALSE),"")</f>
        <v/>
      </c>
      <c r="AL14" s="34" t="str">
        <f>IFERROR(VLOOKUP($A14,'Arranjos Consolidados'!$E$3:$BM$303,AL$2,FALSE),"")</f>
        <v/>
      </c>
      <c r="AM14" s="31" t="str">
        <f>IFERROR(VLOOKUP($A14,'Arranjos Consolidados'!$E$3:$BM$303,AM$2,FALSE),"")</f>
        <v/>
      </c>
      <c r="AN14" s="31" t="str">
        <f>IFERROR(VLOOKUP($A14,'Arranjos Consolidados'!$E$3:$BM$303,AN$2,FALSE),"")</f>
        <v/>
      </c>
      <c r="AO14" s="31" t="str">
        <f>IFERROR(VLOOKUP($A14,'Arranjos Consolidados'!$E$3:$BM$303,AO$2,FALSE),"")</f>
        <v/>
      </c>
      <c r="AP14" s="31" t="str">
        <f>IFERROR(VLOOKUP($A14,'Arranjos Consolidados'!$E$3:$BM$303,AP$2,FALSE),"")</f>
        <v/>
      </c>
      <c r="AQ14" s="31" t="str">
        <f>IFERROR(VLOOKUP($A14,'Arranjos Consolidados'!$E$3:$BM$303,AQ$2,FALSE),"")</f>
        <v/>
      </c>
      <c r="AR14" s="31" t="str">
        <f>IFERROR(VLOOKUP($A14,'Arranjos Consolidados'!$E$3:$BM$303,AR$2,FALSE),"")</f>
        <v/>
      </c>
      <c r="AS14" s="31" t="str">
        <f>IFERROR(VLOOKUP($A14,'Arranjos Consolidados'!$E$3:$BM$303,AS$2,FALSE),"")</f>
        <v/>
      </c>
      <c r="AT14" s="31" t="str">
        <f>IFERROR(VLOOKUP($A14,'Arranjos Consolidados'!$E$3:$BM$303,AT$2,FALSE),"")</f>
        <v/>
      </c>
      <c r="AU14" s="31" t="str">
        <f>IFERROR(VLOOKUP($A14,'Arranjos Consolidados'!$E$3:$BM$303,AU$2,FALSE),"")</f>
        <v/>
      </c>
      <c r="AV14" s="31" t="str">
        <f>IFERROR(VLOOKUP($A14,'Arranjos Consolidados'!$E$3:$BM$303,AV$2,FALSE),"")</f>
        <v/>
      </c>
      <c r="AW14" s="31" t="str">
        <f>IFERROR(VLOOKUP($A14,'Arranjos Consolidados'!$E$3:$BM$303,AW$2,FALSE),"")</f>
        <v/>
      </c>
      <c r="AX14" s="31" t="str">
        <f>IFERROR(VLOOKUP($A14,'Arranjos Consolidados'!$E$3:$BM$303,AX$2,FALSE),"")</f>
        <v/>
      </c>
      <c r="AY14" s="31" t="str">
        <f>IFERROR(VLOOKUP($A14,'Arranjos Consolidados'!$E$3:$BM$303,AY$2,FALSE),"")</f>
        <v/>
      </c>
      <c r="AZ14" s="31" t="str">
        <f>IFERROR(VLOOKUP($A14,'Arranjos Consolidados'!$E$3:$BM$303,AZ$2,FALSE),"")</f>
        <v/>
      </c>
      <c r="BA14" s="31" t="str">
        <f>IFERROR(VLOOKUP($A14,'Arranjos Consolidados'!$E$3:$BM$303,BA$2,FALSE),"")</f>
        <v/>
      </c>
      <c r="BB14" s="31" t="str">
        <f>IFERROR(VLOOKUP($A14,'Arranjos Consolidados'!$E$3:$BM$303,BB$2,FALSE),"")</f>
        <v/>
      </c>
      <c r="BC14" s="31" t="str">
        <f>IFERROR(VLOOKUP($A14,'Arranjos Consolidados'!$E$3:$BM$303,BC$2,FALSE),"")</f>
        <v/>
      </c>
      <c r="BD14" s="31" t="str">
        <f>IFERROR(VLOOKUP($A14,'Arranjos Consolidados'!$E$3:$BM$303,BD$2,FALSE),"")</f>
        <v/>
      </c>
      <c r="BE14" s="31" t="str">
        <f>IFERROR(VLOOKUP($A14,'Arranjos Consolidados'!$E$3:$BM$303,BE$2,FALSE),"")</f>
        <v/>
      </c>
      <c r="BF14" s="31" t="str">
        <f>IFERROR(VLOOKUP($A14,'Arranjos Consolidados'!$E$3:$BM$303,BF$2,FALSE),"")</f>
        <v/>
      </c>
      <c r="BG14" s="31" t="str">
        <f>IFERROR(VLOOKUP($A14,'Arranjos Consolidados'!$E$3:$BM$303,BG$2,FALSE),"")</f>
        <v/>
      </c>
      <c r="BH14" s="31" t="str">
        <f>IFERROR(VLOOKUP($A14,'Arranjos Consolidados'!$E$3:$BM$303,BH$2,FALSE),"")</f>
        <v/>
      </c>
      <c r="BI14" s="31" t="str">
        <f>IFERROR(VLOOKUP($A14,'Arranjos Consolidados'!$E$3:$BM$303,BI$2,FALSE),"")</f>
        <v/>
      </c>
      <c r="BJ14" s="34" t="str">
        <f>IFERROR(VLOOKUP($A14,'Arranjos Consolidados'!$E$3:$BM$303,BJ$2,FALSE),"")</f>
        <v/>
      </c>
      <c r="BK14" s="34" t="str">
        <f>IFERROR(VLOOKUP($A14,'Arranjos Consolidados'!$E$3:$BM$303,BK$2,FALSE),"")</f>
        <v/>
      </c>
    </row>
    <row r="15" spans="1:63" x14ac:dyDescent="0.3">
      <c r="A15" s="24" t="s">
        <v>10725</v>
      </c>
      <c r="B15" s="32">
        <f>'Banco de Dados'!$I$29</f>
        <v>0</v>
      </c>
      <c r="C15" s="25" t="e">
        <f>'Banco de Dados'!$I$30/100</f>
        <v>#VALUE!</v>
      </c>
      <c r="D15" s="29" t="str">
        <f>IFERROR(VLOOKUP($A15,'Arranjos Consolidados'!$E$3:$BM$303,D$2,FALSE),"")</f>
        <v/>
      </c>
      <c r="E15" s="33" t="str">
        <f>IFERROR(VLOOKUP($A15,'Arranjos Consolidados'!$E$3:$BM$303,E$2,FALSE),"")</f>
        <v/>
      </c>
      <c r="F15" s="29" t="str">
        <f>IFERROR(VLOOKUP($A15,'Arranjos Consolidados'!$E$3:$BM$303,F$2,FALSE),"")</f>
        <v/>
      </c>
      <c r="G15" s="31" t="str">
        <f>IFERROR(VLOOKUP($A15,'Arranjos Consolidados'!$E$3:$BM$303,G$2,FALSE),"")</f>
        <v/>
      </c>
      <c r="H15" s="34" t="str">
        <f>IFERROR(VLOOKUP($A15,'Arranjos Consolidados'!$E$3:$BM$303,H$2,FALSE),"")</f>
        <v/>
      </c>
      <c r="I15" s="29" t="str">
        <f>IFERROR(VLOOKUP($A15,'Arranjos Consolidados'!$E$3:$BM$303,I$2,FALSE),"")</f>
        <v/>
      </c>
      <c r="J15" s="31" t="str">
        <f>IFERROR(VLOOKUP($A15,'Arranjos Consolidados'!$E$3:$BM$303,J$2,FALSE),"")</f>
        <v/>
      </c>
      <c r="K15" s="31" t="str">
        <f>IFERROR(VLOOKUP($A15,'Arranjos Consolidados'!$E$3:$BM$303,K$2,FALSE),"")</f>
        <v/>
      </c>
      <c r="L15" s="31" t="str">
        <f>IFERROR(VLOOKUP($A15,'Arranjos Consolidados'!$E$3:$BM$303,L$2,FALSE),"")</f>
        <v/>
      </c>
      <c r="M15" s="31" t="str">
        <f>IFERROR(VLOOKUP($A15,'Arranjos Consolidados'!$E$3:$BM$303,M$2,FALSE),"")</f>
        <v/>
      </c>
      <c r="N15" s="31" t="str">
        <f>IFERROR(VLOOKUP($A15,'Arranjos Consolidados'!$E$3:$BM$303,N$2,FALSE),"")</f>
        <v/>
      </c>
      <c r="O15" s="31" t="str">
        <f>IFERROR(VLOOKUP($A15,'Arranjos Consolidados'!$E$3:$BM$303,O$2,FALSE),"")</f>
        <v/>
      </c>
      <c r="P15" s="31" t="str">
        <f>IFERROR(VLOOKUP($A15,'Arranjos Consolidados'!$E$3:$BM$303,P$2,FALSE),"")</f>
        <v/>
      </c>
      <c r="Q15" s="31" t="str">
        <f>IFERROR(VLOOKUP($A15,'Arranjos Consolidados'!$E$3:$BM$303,Q$2,FALSE),"")</f>
        <v/>
      </c>
      <c r="R15" s="31" t="str">
        <f>IFERROR(VLOOKUP($A15,'Arranjos Consolidados'!$E$3:$BM$303,R$2,FALSE),"")</f>
        <v/>
      </c>
      <c r="S15" s="31" t="str">
        <f>IFERROR(VLOOKUP($A15,'Arranjos Consolidados'!$E$3:$BM$303,S$2,FALSE),"")</f>
        <v/>
      </c>
      <c r="T15" s="31" t="str">
        <f>IFERROR(VLOOKUP($A15,'Arranjos Consolidados'!$E$3:$BM$303,T$2,FALSE),"")</f>
        <v/>
      </c>
      <c r="U15" s="31" t="str">
        <f>IFERROR(VLOOKUP($A15,'Arranjos Consolidados'!$E$3:$BM$303,U$2,FALSE),"")</f>
        <v/>
      </c>
      <c r="V15" s="31" t="str">
        <f>IFERROR(VLOOKUP($A15,'Arranjos Consolidados'!$E$3:$BM$303,V$2,FALSE),"")</f>
        <v/>
      </c>
      <c r="W15" s="31" t="str">
        <f>IFERROR(VLOOKUP($A15,'Arranjos Consolidados'!$E$3:$BM$303,W$2,FALSE),"")</f>
        <v/>
      </c>
      <c r="X15" s="29" t="str">
        <f>IFERROR(VLOOKUP($A15,'Arranjos Consolidados'!$E$3:$BM$303,X$2,FALSE),"")</f>
        <v/>
      </c>
      <c r="Y15" s="31" t="str">
        <f>IFERROR(VLOOKUP($A15,'Arranjos Consolidados'!$E$3:$BM$303,Y$2,FALSE),"")</f>
        <v/>
      </c>
      <c r="Z15" s="29" t="str">
        <f>IFERROR(VLOOKUP($A15,'Arranjos Consolidados'!$E$3:$BM$303,Z$2,FALSE),"")</f>
        <v/>
      </c>
      <c r="AA15" s="31" t="str">
        <f>IFERROR(VLOOKUP($A15,'Arranjos Consolidados'!$E$3:$BM$303,AA$2,FALSE),"")</f>
        <v/>
      </c>
      <c r="AB15" s="31" t="str">
        <f>IFERROR(VLOOKUP($A15,'Arranjos Consolidados'!$E$3:$BM$303,AB$2,FALSE),"")</f>
        <v/>
      </c>
      <c r="AC15" s="31" t="str">
        <f>IFERROR(VLOOKUP($A15,'Arranjos Consolidados'!$E$3:$BM$303,AC$2,FALSE),"")</f>
        <v/>
      </c>
      <c r="AD15" s="31" t="str">
        <f>IFERROR(VLOOKUP($A15,'Arranjos Consolidados'!$E$3:$BM$303,AD$2,FALSE),"")</f>
        <v/>
      </c>
      <c r="AE15" s="31" t="str">
        <f>IFERROR(VLOOKUP($A15,'Arranjos Consolidados'!$E$3:$BM$303,AE$2,FALSE),"")</f>
        <v/>
      </c>
      <c r="AF15" s="31" t="str">
        <f>IFERROR(VLOOKUP($A15,'Arranjos Consolidados'!$E$3:$BM$303,AF$2,FALSE),"")</f>
        <v/>
      </c>
      <c r="AG15" s="31" t="str">
        <f>IFERROR(VLOOKUP($A15,'Arranjos Consolidados'!$E$3:$BM$303,AG$2,FALSE),"")</f>
        <v/>
      </c>
      <c r="AH15" s="31" t="str">
        <f>IFERROR(VLOOKUP($A15,'Arranjos Consolidados'!$E$3:$BM$303,AH$2,FALSE),"")</f>
        <v/>
      </c>
      <c r="AI15" s="31" t="str">
        <f>IFERROR(VLOOKUP($A15,'Arranjos Consolidados'!$E$3:$BM$303,AI$2,FALSE),"")</f>
        <v/>
      </c>
      <c r="AJ15" s="31" t="str">
        <f>IFERROR(VLOOKUP($A15,'Arranjos Consolidados'!$E$3:$BM$303,AJ$2,FALSE),"")</f>
        <v/>
      </c>
      <c r="AK15" s="31" t="str">
        <f>IFERROR(VLOOKUP($A15,'Arranjos Consolidados'!$E$3:$BM$303,AK$2,FALSE),"")</f>
        <v/>
      </c>
      <c r="AL15" s="34" t="str">
        <f>IFERROR(VLOOKUP($A15,'Arranjos Consolidados'!$E$3:$BM$303,AL$2,FALSE),"")</f>
        <v/>
      </c>
      <c r="AM15" s="31" t="str">
        <f>IFERROR(VLOOKUP($A15,'Arranjos Consolidados'!$E$3:$BM$303,AM$2,FALSE),"")</f>
        <v/>
      </c>
      <c r="AN15" s="31" t="str">
        <f>IFERROR(VLOOKUP($A15,'Arranjos Consolidados'!$E$3:$BM$303,AN$2,FALSE),"")</f>
        <v/>
      </c>
      <c r="AO15" s="31" t="str">
        <f>IFERROR(VLOOKUP($A15,'Arranjos Consolidados'!$E$3:$BM$303,AO$2,FALSE),"")</f>
        <v/>
      </c>
      <c r="AP15" s="31" t="str">
        <f>IFERROR(VLOOKUP($A15,'Arranjos Consolidados'!$E$3:$BM$303,AP$2,FALSE),"")</f>
        <v/>
      </c>
      <c r="AQ15" s="31" t="str">
        <f>IFERROR(VLOOKUP($A15,'Arranjos Consolidados'!$E$3:$BM$303,AQ$2,FALSE),"")</f>
        <v/>
      </c>
      <c r="AR15" s="31" t="str">
        <f>IFERROR(VLOOKUP($A15,'Arranjos Consolidados'!$E$3:$BM$303,AR$2,FALSE),"")</f>
        <v/>
      </c>
      <c r="AS15" s="31" t="str">
        <f>IFERROR(VLOOKUP($A15,'Arranjos Consolidados'!$E$3:$BM$303,AS$2,FALSE),"")</f>
        <v/>
      </c>
      <c r="AT15" s="31" t="str">
        <f>IFERROR(VLOOKUP($A15,'Arranjos Consolidados'!$E$3:$BM$303,AT$2,FALSE),"")</f>
        <v/>
      </c>
      <c r="AU15" s="31" t="str">
        <f>IFERROR(VLOOKUP($A15,'Arranjos Consolidados'!$E$3:$BM$303,AU$2,FALSE),"")</f>
        <v/>
      </c>
      <c r="AV15" s="31" t="str">
        <f>IFERROR(VLOOKUP($A15,'Arranjos Consolidados'!$E$3:$BM$303,AV$2,FALSE),"")</f>
        <v/>
      </c>
      <c r="AW15" s="31" t="str">
        <f>IFERROR(VLOOKUP($A15,'Arranjos Consolidados'!$E$3:$BM$303,AW$2,FALSE),"")</f>
        <v/>
      </c>
      <c r="AX15" s="31" t="str">
        <f>IFERROR(VLOOKUP($A15,'Arranjos Consolidados'!$E$3:$BM$303,AX$2,FALSE),"")</f>
        <v/>
      </c>
      <c r="AY15" s="31" t="str">
        <f>IFERROR(VLOOKUP($A15,'Arranjos Consolidados'!$E$3:$BM$303,AY$2,FALSE),"")</f>
        <v/>
      </c>
      <c r="AZ15" s="31" t="str">
        <f>IFERROR(VLOOKUP($A15,'Arranjos Consolidados'!$E$3:$BM$303,AZ$2,FALSE),"")</f>
        <v/>
      </c>
      <c r="BA15" s="31" t="str">
        <f>IFERROR(VLOOKUP($A15,'Arranjos Consolidados'!$E$3:$BM$303,BA$2,FALSE),"")</f>
        <v/>
      </c>
      <c r="BB15" s="31" t="str">
        <f>IFERROR(VLOOKUP($A15,'Arranjos Consolidados'!$E$3:$BM$303,BB$2,FALSE),"")</f>
        <v/>
      </c>
      <c r="BC15" s="31" t="str">
        <f>IFERROR(VLOOKUP($A15,'Arranjos Consolidados'!$E$3:$BM$303,BC$2,FALSE),"")</f>
        <v/>
      </c>
      <c r="BD15" s="31" t="str">
        <f>IFERROR(VLOOKUP($A15,'Arranjos Consolidados'!$E$3:$BM$303,BD$2,FALSE),"")</f>
        <v/>
      </c>
      <c r="BE15" s="31" t="str">
        <f>IFERROR(VLOOKUP($A15,'Arranjos Consolidados'!$E$3:$BM$303,BE$2,FALSE),"")</f>
        <v/>
      </c>
      <c r="BF15" s="31" t="str">
        <f>IFERROR(VLOOKUP($A15,'Arranjos Consolidados'!$E$3:$BM$303,BF$2,FALSE),"")</f>
        <v/>
      </c>
      <c r="BG15" s="31" t="str">
        <f>IFERROR(VLOOKUP($A15,'Arranjos Consolidados'!$E$3:$BM$303,BG$2,FALSE),"")</f>
        <v/>
      </c>
      <c r="BH15" s="31" t="str">
        <f>IFERROR(VLOOKUP($A15,'Arranjos Consolidados'!$E$3:$BM$303,BH$2,FALSE),"")</f>
        <v/>
      </c>
      <c r="BI15" s="31" t="str">
        <f>IFERROR(VLOOKUP($A15,'Arranjos Consolidados'!$E$3:$BM$303,BI$2,FALSE),"")</f>
        <v/>
      </c>
      <c r="BJ15" s="34" t="str">
        <f>IFERROR(VLOOKUP($A15,'Arranjos Consolidados'!$E$3:$BM$303,BJ$2,FALSE),"")</f>
        <v/>
      </c>
      <c r="BK15" s="34" t="str">
        <f>IFERROR(VLOOKUP($A15,'Arranjos Consolidados'!$E$3:$BM$303,BK$2,FALSE),"")</f>
        <v/>
      </c>
    </row>
    <row r="16" spans="1:63" x14ac:dyDescent="0.3">
      <c r="A16" s="24" t="s">
        <v>10156</v>
      </c>
      <c r="B16" s="32">
        <f>'Banco de Dados'!$I$29</f>
        <v>0</v>
      </c>
      <c r="C16" s="25" t="e">
        <f>'Banco de Dados'!$I$30/100</f>
        <v>#VALUE!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3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3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3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3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3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3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3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3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3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x14ac:dyDescent="0.3">
      <c r="D26" s="38" t="s">
        <v>9943</v>
      </c>
      <c r="E26" s="38" t="s">
        <v>9876</v>
      </c>
      <c r="F26" s="38" t="s">
        <v>10448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x14ac:dyDescent="0.3">
      <c r="B27" s="41" t="str">
        <f>_xlfn.CONCAT(D27,F27)</f>
        <v>M1A6SA1</v>
      </c>
      <c r="D27" s="40" t="s">
        <v>10457</v>
      </c>
      <c r="E27" s="40" t="s">
        <v>10567</v>
      </c>
      <c r="F27" s="40" t="s">
        <v>10568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3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x14ac:dyDescent="0.3">
      <c r="B29" s="29"/>
      <c r="D29" s="38" t="s">
        <v>10438</v>
      </c>
      <c r="E29" s="38" t="s">
        <v>10439</v>
      </c>
      <c r="F29" s="38" t="s">
        <v>10440</v>
      </c>
      <c r="G29" s="38" t="s">
        <v>10449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x14ac:dyDescent="0.3">
      <c r="A30" s="41" t="str">
        <f>_xlfn.CONCAT($D$27,$F$27,B30)</f>
        <v>M1A6SA1RT1-A</v>
      </c>
      <c r="B30" s="41" t="s">
        <v>10320</v>
      </c>
      <c r="C30" s="39" t="s">
        <v>10441</v>
      </c>
      <c r="D30" s="43" t="str">
        <f>IFERROR(VLOOKUP(A30,'Arranjos Consolidados'!$E$3:$BM$303,5,FALSE),"")</f>
        <v/>
      </c>
      <c r="E30" s="42" t="str">
        <f>IFERROR(VLOOKUP(A30,'Arranjos Consolidados'!$E$3:$BM$303,21,FALSE),"")</f>
        <v/>
      </c>
      <c r="F30" s="42" t="str">
        <f>IFERROR(VLOOKUP(A30,'Arranjos Consolidados'!$E$3:$BM$303,43,FALSE),"")</f>
        <v/>
      </c>
      <c r="G30" s="40" t="str">
        <f>IFERROR(VLOOKUP(A30,'Arranjos Consolidados'!$E$3:$BM$303,4,FALSE),"")</f>
        <v/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x14ac:dyDescent="0.3">
      <c r="A31" s="41" t="str">
        <f t="shared" ref="A31:A36" si="0">_xlfn.CONCAT($D$27,$F$27,B31)</f>
        <v>M1A6SA1RT1-B</v>
      </c>
      <c r="B31" s="41" t="s">
        <v>10321</v>
      </c>
      <c r="C31" s="39" t="s">
        <v>10442</v>
      </c>
      <c r="D31" s="43" t="str">
        <f>IFERROR(VLOOKUP(A31,'Arranjos Consolidados'!$E$3:$BM$303,5,FALSE),"")</f>
        <v/>
      </c>
      <c r="E31" s="42" t="str">
        <f>IFERROR(VLOOKUP(A31,'Arranjos Consolidados'!$E$3:$BM$303,21,FALSE),"")</f>
        <v/>
      </c>
      <c r="F31" s="42" t="str">
        <f>IFERROR(VLOOKUP(A31,'Arranjos Consolidados'!$E$3:$BM$303,43,FALSE),"")</f>
        <v/>
      </c>
      <c r="G31" s="40" t="str">
        <f>IFERROR(VLOOKUP(A31,'Arranjos Consolidados'!$E$3:$BM$303,4,FALSE),"")</f>
        <v/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x14ac:dyDescent="0.3">
      <c r="A32" s="41" t="str">
        <f t="shared" si="0"/>
        <v>M1A6SA1RT1-C</v>
      </c>
      <c r="B32" s="41" t="s">
        <v>10322</v>
      </c>
      <c r="C32" s="39" t="s">
        <v>10443</v>
      </c>
      <c r="D32" s="43" t="str">
        <f>IFERROR(VLOOKUP(A32,'Arranjos Consolidados'!$E$3:$BM$303,5,FALSE),"")</f>
        <v/>
      </c>
      <c r="E32" s="42" t="str">
        <f>IFERROR(VLOOKUP(A32,'Arranjos Consolidados'!$E$3:$BM$303,21,FALSE),"")</f>
        <v/>
      </c>
      <c r="F32" s="42" t="str">
        <f>IFERROR(VLOOKUP(A32,'Arranjos Consolidados'!$E$3:$BM$303,43,FALSE),"")</f>
        <v/>
      </c>
      <c r="G32" s="40" t="str">
        <f>IFERROR(VLOOKUP(A32,'Arranjos Consolidados'!$E$3:$BM$303,4,FALSE),"")</f>
        <v/>
      </c>
    </row>
    <row r="33" spans="1:14" x14ac:dyDescent="0.3">
      <c r="A33" s="41" t="str">
        <f t="shared" si="0"/>
        <v>M1A6SA1RT2</v>
      </c>
      <c r="B33" s="41" t="s">
        <v>10323</v>
      </c>
      <c r="C33" s="39" t="s">
        <v>10444</v>
      </c>
      <c r="D33" s="43" t="str">
        <f>IFERROR(VLOOKUP(A33,'Arranjos Consolidados'!$E$3:$BM$303,5,FALSE),"")</f>
        <v/>
      </c>
      <c r="E33" s="42" t="str">
        <f>IFERROR(VLOOKUP(A33,'Arranjos Consolidados'!$E$3:$BM$303,21,FALSE),"")</f>
        <v/>
      </c>
      <c r="F33" s="42" t="str">
        <f>IFERROR(VLOOKUP(A33,'Arranjos Consolidados'!$E$3:$BM$303,43,FALSE),"")</f>
        <v/>
      </c>
      <c r="G33" s="40" t="str">
        <f>IFERROR(VLOOKUP(A33,'Arranjos Consolidados'!$E$3:$BM$303,4,FALSE),"")</f>
        <v/>
      </c>
    </row>
    <row r="34" spans="1:14" x14ac:dyDescent="0.3">
      <c r="A34" s="41" t="str">
        <f t="shared" si="0"/>
        <v>M1A6SA1RT3</v>
      </c>
      <c r="B34" s="41" t="s">
        <v>10324</v>
      </c>
      <c r="C34" s="39" t="s">
        <v>10445</v>
      </c>
      <c r="D34" s="43" t="str">
        <f>IFERROR(VLOOKUP(A34,'Arranjos Consolidados'!$E$3:$BM$303,5,FALSE),"")</f>
        <v/>
      </c>
      <c r="E34" s="42" t="str">
        <f>IFERROR(VLOOKUP(A34,'Arranjos Consolidados'!$E$3:$BM$303,21,FALSE),"")</f>
        <v/>
      </c>
      <c r="F34" s="42" t="str">
        <f>IFERROR(VLOOKUP(A34,'Arranjos Consolidados'!$E$3:$BM$303,43,FALSE),"")</f>
        <v/>
      </c>
      <c r="G34" s="40" t="str">
        <f>IFERROR(VLOOKUP(A34,'Arranjos Consolidados'!$E$3:$BM$303,4,FALSE),"")</f>
        <v/>
      </c>
    </row>
    <row r="35" spans="1:14" x14ac:dyDescent="0.3">
      <c r="A35" s="41" t="str">
        <f t="shared" si="0"/>
        <v>M1A6SA1RT4</v>
      </c>
      <c r="B35" s="41" t="s">
        <v>10325</v>
      </c>
      <c r="C35" s="39" t="s">
        <v>10446</v>
      </c>
      <c r="D35" s="43" t="str">
        <f>IFERROR(VLOOKUP(A35,'Arranjos Consolidados'!$E$3:$BM$303,5,FALSE),"")</f>
        <v/>
      </c>
      <c r="E35" s="42" t="str">
        <f>IFERROR(VLOOKUP(A35,'Arranjos Consolidados'!$E$3:$BM$303,21,FALSE),"")</f>
        <v/>
      </c>
      <c r="F35" s="42" t="str">
        <f>IFERROR(VLOOKUP(A35,'Arranjos Consolidados'!$E$3:$BM$303,43,FALSE),"")</f>
        <v/>
      </c>
      <c r="G35" s="40" t="str">
        <f>IFERROR(VLOOKUP(A35,'Arranjos Consolidados'!$E$3:$BM$303,4,FALSE),"")</f>
        <v/>
      </c>
    </row>
    <row r="36" spans="1:14" x14ac:dyDescent="0.3">
      <c r="A36" s="41" t="str">
        <f t="shared" si="0"/>
        <v>M1A6SA1RT5</v>
      </c>
      <c r="B36" s="41" t="s">
        <v>10326</v>
      </c>
      <c r="C36" s="39" t="s">
        <v>10447</v>
      </c>
      <c r="D36" s="43" t="str">
        <f>IFERROR(VLOOKUP(A36,'Arranjos Consolidados'!$E$3:$BM$303,5,FALSE),"")</f>
        <v/>
      </c>
      <c r="E36" s="42" t="str">
        <f>IFERROR(VLOOKUP(A36,'Arranjos Consolidados'!$E$3:$BM$303,21,FALSE),"")</f>
        <v/>
      </c>
      <c r="F36" s="42" t="str">
        <f>IFERROR(VLOOKUP(A36,'Arranjos Consolidados'!$E$3:$BM$303,43,FALSE),"")</f>
        <v/>
      </c>
      <c r="G36" s="40" t="str">
        <f>IFERROR(VLOOKUP(A36,'Arranjos Consolidados'!$E$3:$BM$303,4,FALSE),"")</f>
        <v/>
      </c>
    </row>
    <row r="38" spans="1:14" x14ac:dyDescent="0.3">
      <c r="D38" s="38" t="s">
        <v>9943</v>
      </c>
      <c r="E38" s="38" t="s">
        <v>9876</v>
      </c>
      <c r="F38" s="38" t="s">
        <v>10448</v>
      </c>
    </row>
    <row r="39" spans="1:14" x14ac:dyDescent="0.3">
      <c r="B39" s="41" t="str">
        <f>_xlfn.CONCAT(D39,F39)</f>
        <v>M1A1SA1</v>
      </c>
      <c r="D39" s="40" t="s">
        <v>10457</v>
      </c>
      <c r="E39" s="40" t="s">
        <v>10454</v>
      </c>
      <c r="F39" s="40" t="s">
        <v>10570</v>
      </c>
    </row>
    <row r="41" spans="1:14" ht="26.4" x14ac:dyDescent="0.3">
      <c r="B41" s="29"/>
      <c r="D41" s="38" t="s">
        <v>10461</v>
      </c>
      <c r="E41" s="38" t="s">
        <v>10462</v>
      </c>
      <c r="F41" s="38" t="s">
        <v>10463</v>
      </c>
      <c r="G41" s="38" t="s">
        <v>10470</v>
      </c>
      <c r="H41" s="38" t="s">
        <v>10464</v>
      </c>
      <c r="I41" s="38" t="s">
        <v>10465</v>
      </c>
      <c r="J41" s="38" t="s">
        <v>10466</v>
      </c>
      <c r="K41" s="38" t="s">
        <v>10467</v>
      </c>
      <c r="L41" s="38" t="s">
        <v>10468</v>
      </c>
      <c r="M41" s="38" t="s">
        <v>10469</v>
      </c>
      <c r="N41" s="38" t="s">
        <v>10509</v>
      </c>
    </row>
    <row r="42" spans="1:14" x14ac:dyDescent="0.3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</row>
    <row r="43" spans="1:14" x14ac:dyDescent="0.3">
      <c r="A43" s="41" t="str">
        <f>_xlfn.CONCAT($D$39,$F$39,B43)</f>
        <v>M1A1SA1RT1-A</v>
      </c>
      <c r="B43" s="41" t="s">
        <v>10320</v>
      </c>
      <c r="C43" s="39" t="s">
        <v>10441</v>
      </c>
      <c r="D43" s="43" t="str">
        <f>(IFERROR(ROUND(VLOOKUP(A43,'Arranjos Consolidados'!$E$3:$BM$303,$D$42,FALSE),0),""))</f>
        <v/>
      </c>
      <c r="E43" s="43" t="str">
        <f>(IFERROR(ROUND(VLOOKUP(A43,'Arranjos Consolidados'!$E$3:$BM$303,$E$42,FALSE),0),""))</f>
        <v/>
      </c>
      <c r="F43" s="42" t="str">
        <f>(IFERROR(ROUND(VLOOKUP(A43,'Arranjos Consolidados'!$E$3:$BM$303,$F$42,FALSE),0),""))</f>
        <v/>
      </c>
      <c r="G43" s="42" t="str">
        <f>(IFERROR(ROUND(VLOOKUP(A43,'Arranjos Consolidados'!$E$3:$BM$303,$G$42,FALSE),0),""))</f>
        <v/>
      </c>
      <c r="H43" s="51" t="str">
        <f>(IFERROR(ROUND(VLOOKUP(A43,'Arranjos Consolidados'!$E$3:$BM$303,$H$42,FALSE),0),""))</f>
        <v/>
      </c>
      <c r="I43" s="40" t="str">
        <f>(IFERROR(ROUND(VLOOKUP(A43,'Arranjos Consolidados'!$E$3:$BM$303,$I$42,FALSE),0),""))</f>
        <v/>
      </c>
      <c r="J43" s="40" t="str">
        <f>(IFERROR(ROUND(VLOOKUP(A43,'Arranjos Consolidados'!$E$3:$BM$303,$J$42,FALSE),0),""))</f>
        <v/>
      </c>
      <c r="K43" s="40" t="str">
        <f>(IFERROR(ROUND(VLOOKUP(A43,'Arranjos Consolidados'!$E$3:$BM$303,$K$42,FALSE),0),""))</f>
        <v/>
      </c>
      <c r="L43" s="40" t="str">
        <f>(IFERROR(ROUND(VLOOKUP(A43,'Arranjos Consolidados'!$E$3:$BM$303,$L$42,FALSE),0),""))</f>
        <v/>
      </c>
      <c r="M43" s="54" t="str">
        <f>(IFERROR(ROUND(VLOOKUP(A43,'Arranjos Consolidados'!$E$3:$BM$303,18,FALSE),0),""))</f>
        <v/>
      </c>
      <c r="N43" s="40" t="s">
        <v>9688</v>
      </c>
    </row>
    <row r="44" spans="1:14" x14ac:dyDescent="0.3">
      <c r="A44" s="41" t="str">
        <f t="shared" ref="A44:A49" si="1">_xlfn.CONCAT($D$39,$F$39,B44)</f>
        <v>M1A1SA1RT1-B</v>
      </c>
      <c r="B44" s="41" t="s">
        <v>10321</v>
      </c>
      <c r="C44" s="39" t="s">
        <v>10442</v>
      </c>
      <c r="D44" s="43" t="str">
        <f>(IFERROR(ROUND(VLOOKUP(A44,'Arranjos Consolidados'!$E$3:$BM$303,$D$42,FALSE),0),""))</f>
        <v/>
      </c>
      <c r="E44" s="43" t="str">
        <f>(IFERROR(ROUND(VLOOKUP(A44,'Arranjos Consolidados'!$E$3:$BM$303,$E$42,FALSE),0),""))</f>
        <v/>
      </c>
      <c r="F44" s="42" t="str">
        <f>(IFERROR(ROUND(VLOOKUP(A44,'Arranjos Consolidados'!$E$3:$BM$303,$F$42,FALSE),0),""))</f>
        <v/>
      </c>
      <c r="G44" s="42" t="str">
        <f>(IFERROR(ROUND(VLOOKUP(A44,'Arranjos Consolidados'!$E$3:$BM$303,$G$42,FALSE),0),""))</f>
        <v/>
      </c>
      <c r="H44" s="40" t="str">
        <f>(IFERROR(ROUND(VLOOKUP(A44,'Arranjos Consolidados'!$E$3:$BM$303,$H$42,FALSE),0),""))</f>
        <v/>
      </c>
      <c r="I44" s="40" t="str">
        <f>(IFERROR(ROUND(VLOOKUP(A44,'Arranjos Consolidados'!$E$3:$BM$303,$I$42,FALSE),0),""))</f>
        <v/>
      </c>
      <c r="J44" s="40" t="str">
        <f>(IFERROR(ROUND(VLOOKUP(A44,'Arranjos Consolidados'!$E$3:$BM$303,$J$42,FALSE),0),""))</f>
        <v/>
      </c>
      <c r="K44" s="40" t="str">
        <f>(IFERROR(ROUND(VLOOKUP(A44,'Arranjos Consolidados'!$E$3:$BM$303,$K$42,FALSE),0),""))</f>
        <v/>
      </c>
      <c r="L44" s="40" t="str">
        <f>(IFERROR(ROUND(VLOOKUP(A44,'Arranjos Consolidados'!$E$3:$BM$303,$L$42,FALSE),0),""))</f>
        <v/>
      </c>
      <c r="M44" s="54" t="str">
        <f>(IFERROR(ROUND(VLOOKUP(A44,'Arranjos Consolidados'!$E$3:$BM$303,19,FALSE),0),""))</f>
        <v/>
      </c>
      <c r="N44" s="40" t="str">
        <f>(IFERROR(ROUND(VLOOKUP(A44,'Arranjos Consolidados'!$E$3:$BM$303,20,FALSE),0),""))</f>
        <v/>
      </c>
    </row>
    <row r="45" spans="1:14" x14ac:dyDescent="0.3">
      <c r="A45" s="41" t="str">
        <f t="shared" si="1"/>
        <v>M1A1SA1RT1-C</v>
      </c>
      <c r="B45" s="41" t="s">
        <v>10322</v>
      </c>
      <c r="C45" s="39" t="s">
        <v>10443</v>
      </c>
      <c r="D45" s="43" t="str">
        <f>(IFERROR(ROUND(VLOOKUP(A45,'Arranjos Consolidados'!$E$3:$BM$303,$D$42,FALSE),0),""))</f>
        <v/>
      </c>
      <c r="E45" s="43" t="str">
        <f>(IFERROR(ROUND(VLOOKUP(A45,'Arranjos Consolidados'!$E$3:$BM$303,$E$42,FALSE),0),""))</f>
        <v/>
      </c>
      <c r="F45" s="42" t="str">
        <f>(IFERROR(ROUND(VLOOKUP(A45,'Arranjos Consolidados'!$E$3:$BM$303,$F$42,FALSE),0),""))</f>
        <v/>
      </c>
      <c r="G45" s="42" t="str">
        <f>(IFERROR(ROUND(VLOOKUP(A45,'Arranjos Consolidados'!$E$3:$BM$303,$G$42,FALSE),0),""))</f>
        <v/>
      </c>
      <c r="H45" s="40" t="str">
        <f>(IFERROR(ROUND(VLOOKUP(A45,'Arranjos Consolidados'!$E$3:$BM$303,$H$42,FALSE),0),""))</f>
        <v/>
      </c>
      <c r="I45" s="40" t="str">
        <f>(IFERROR(ROUND(VLOOKUP(A45,'Arranjos Consolidados'!$E$3:$BM$303,$I$42,FALSE),0),""))</f>
        <v/>
      </c>
      <c r="J45" s="40" t="str">
        <f>(IFERROR(ROUND(VLOOKUP(A45,'Arranjos Consolidados'!$E$3:$BM$303,$J$42,FALSE),0),""))</f>
        <v/>
      </c>
      <c r="K45" s="40" t="str">
        <f>(IFERROR(ROUND(VLOOKUP(A45,'Arranjos Consolidados'!$E$3:$BM$303,$K$42,FALSE),0),""))</f>
        <v/>
      </c>
      <c r="L45" s="40" t="str">
        <f>(IFERROR(ROUND(VLOOKUP(A45,'Arranjos Consolidados'!$E$3:$BM$303,$L$42,FALSE),0),""))</f>
        <v/>
      </c>
      <c r="M45" s="54" t="str">
        <f>(IFERROR(ROUND(VLOOKUP(A45,'Arranjos Consolidados'!$E$3:$BM$303,20,FALSE),0),""))</f>
        <v/>
      </c>
      <c r="N45" s="40" t="s">
        <v>9688</v>
      </c>
    </row>
    <row r="46" spans="1:14" x14ac:dyDescent="0.3">
      <c r="A46" s="41" t="str">
        <f t="shared" si="1"/>
        <v>M1A1SA1RT2</v>
      </c>
      <c r="B46" s="41" t="s">
        <v>10323</v>
      </c>
      <c r="C46" s="39" t="s">
        <v>10444</v>
      </c>
      <c r="D46" s="43" t="str">
        <f>(IFERROR(ROUND(VLOOKUP(A46,'Arranjos Consolidados'!$E$3:$BM$303,$D$42,FALSE),0),""))</f>
        <v/>
      </c>
      <c r="E46" s="43" t="str">
        <f>(IFERROR(ROUND(VLOOKUP(A46,'Arranjos Consolidados'!$E$3:$BM$303,$E$42,FALSE),0),""))</f>
        <v/>
      </c>
      <c r="F46" s="42" t="str">
        <f>(IFERROR(ROUND(VLOOKUP(A46,'Arranjos Consolidados'!$E$3:$BM$303,$F$42,FALSE),0),""))</f>
        <v/>
      </c>
      <c r="G46" s="42" t="str">
        <f>(IFERROR(ROUND(VLOOKUP(A46,'Arranjos Consolidados'!$E$3:$BM$303,$G$42,FALSE),0),""))</f>
        <v/>
      </c>
      <c r="H46" s="40" t="str">
        <f>(IFERROR(ROUND(VLOOKUP(A46,'Arranjos Consolidados'!$E$3:$BM$303,$H$42,FALSE),0),""))</f>
        <v/>
      </c>
      <c r="I46" s="40" t="str">
        <f>(IFERROR(ROUND(VLOOKUP(A46,'Arranjos Consolidados'!$E$3:$BM$303,$I$42,FALSE),0),""))</f>
        <v/>
      </c>
      <c r="J46" s="40" t="str">
        <f>(IFERROR(ROUND(VLOOKUP(A46,'Arranjos Consolidados'!$E$3:$BM$303,$J$42,FALSE),0),""))</f>
        <v/>
      </c>
      <c r="K46" s="40" t="str">
        <f>(IFERROR(ROUND(VLOOKUP(A46,'Arranjos Consolidados'!$E$3:$BM$303,$K$42,FALSE),0),""))</f>
        <v/>
      </c>
      <c r="L46" s="40" t="str">
        <f>(IFERROR(ROUND(VLOOKUP(A46,'Arranjos Consolidados'!$E$3:$BM$303,$L$42,FALSE),0),""))</f>
        <v/>
      </c>
      <c r="M46" s="54" t="str">
        <f>(IFERROR(ROUND(VLOOKUP(A46,'Arranjos Consolidados'!$E$3:$BM$303,15,FALSE),0),""))</f>
        <v/>
      </c>
      <c r="N46" s="40" t="s">
        <v>9688</v>
      </c>
    </row>
    <row r="47" spans="1:14" x14ac:dyDescent="0.3">
      <c r="A47" s="41" t="str">
        <f t="shared" si="1"/>
        <v>M1A1SA1RT3</v>
      </c>
      <c r="B47" s="41" t="s">
        <v>10324</v>
      </c>
      <c r="C47" s="39" t="s">
        <v>10445</v>
      </c>
      <c r="D47" s="43" t="str">
        <f>(IFERROR(ROUND(VLOOKUP(A47,'Arranjos Consolidados'!$E$3:$BM$303,$D$42,FALSE),0),""))</f>
        <v/>
      </c>
      <c r="E47" s="43" t="str">
        <f>(IFERROR(ROUND(VLOOKUP(A47,'Arranjos Consolidados'!$E$3:$BM$303,$E$42,FALSE),0),""))</f>
        <v/>
      </c>
      <c r="F47" s="42" t="str">
        <f>(IFERROR(ROUND(VLOOKUP(A47,'Arranjos Consolidados'!$E$3:$BM$303,$F$42,FALSE),0),""))</f>
        <v/>
      </c>
      <c r="G47" s="42" t="str">
        <f>(IFERROR(ROUND(VLOOKUP(A47,'Arranjos Consolidados'!$E$3:$BM$303,$G$42,FALSE),0),""))</f>
        <v/>
      </c>
      <c r="H47" s="40" t="str">
        <f>(IFERROR(ROUND(VLOOKUP(A47,'Arranjos Consolidados'!$E$3:$BM$303,$H$42,FALSE),0),""))</f>
        <v/>
      </c>
      <c r="I47" s="40" t="str">
        <f>(IFERROR(ROUND(VLOOKUP(A47,'Arranjos Consolidados'!$E$3:$BM$303,$I$42,FALSE),0),""))</f>
        <v/>
      </c>
      <c r="J47" s="40" t="str">
        <f>(IFERROR(ROUND(VLOOKUP(A47,'Arranjos Consolidados'!$E$3:$BM$303,$J$42,FALSE),0),""))</f>
        <v/>
      </c>
      <c r="K47" s="40" t="str">
        <f>(IFERROR(ROUND(VLOOKUP(A47,'Arranjos Consolidados'!$E$3:$BM$303,$K$42,FALSE),0),""))</f>
        <v/>
      </c>
      <c r="L47" s="40" t="str">
        <f>(IFERROR(ROUND(VLOOKUP(A47,'Arranjos Consolidados'!$E$3:$BM$303,$L$42,FALSE),0),""))</f>
        <v/>
      </c>
      <c r="M47" s="54" t="s">
        <v>9688</v>
      </c>
      <c r="N47" s="40" t="s">
        <v>9688</v>
      </c>
    </row>
    <row r="48" spans="1:14" x14ac:dyDescent="0.3">
      <c r="A48" s="41" t="str">
        <f t="shared" si="1"/>
        <v>M1A1SA1RT4</v>
      </c>
      <c r="B48" s="41" t="s">
        <v>10325</v>
      </c>
      <c r="C48" s="39" t="s">
        <v>10446</v>
      </c>
      <c r="D48" s="43" t="str">
        <f>(IFERROR(ROUND(VLOOKUP(A48,'Arranjos Consolidados'!$E$3:$BM$303,$D$42,FALSE),0),""))</f>
        <v/>
      </c>
      <c r="E48" s="43" t="str">
        <f>(IFERROR(ROUND(VLOOKUP(A48,'Arranjos Consolidados'!$E$3:$BM$303,$E$42,FALSE),0),""))</f>
        <v/>
      </c>
      <c r="F48" s="42" t="str">
        <f>(IFERROR(ROUND(VLOOKUP(A48,'Arranjos Consolidados'!$E$3:$BM$303,$F$42,FALSE),0),""))</f>
        <v/>
      </c>
      <c r="G48" s="42" t="str">
        <f>(IFERROR(ROUND(VLOOKUP(A48,'Arranjos Consolidados'!$E$3:$BM$303,$G$42,FALSE),0),""))</f>
        <v/>
      </c>
      <c r="H48" s="40" t="str">
        <f>(IFERROR(ROUND(VLOOKUP(A48,'Arranjos Consolidados'!$E$3:$BM$303,$H$42,FALSE),0),""))</f>
        <v/>
      </c>
      <c r="I48" s="40" t="str">
        <f>(IFERROR(ROUND(VLOOKUP(A48,'Arranjos Consolidados'!$E$3:$BM$303,$I$42,FALSE),0)*0.75,""))</f>
        <v/>
      </c>
      <c r="J48" s="40" t="str">
        <f>(IFERROR(ROUND(VLOOKUP(A48,'Arranjos Consolidados'!$E$3:$BM$303,$J$42,FALSE),0),""))</f>
        <v/>
      </c>
      <c r="K48" s="40" t="str">
        <f>(IFERROR(ROUND(VLOOKUP(A48,'Arranjos Consolidados'!$E$3:$BM$303,$K$42,FALSE),0)*0.25,""))</f>
        <v/>
      </c>
      <c r="L48" s="40" t="str">
        <f>(IFERROR(ROUND(VLOOKUP(A48,'Arranjos Consolidados'!$E$3:$BM$303,$L$42,FALSE),0),""))</f>
        <v/>
      </c>
      <c r="M48" s="54" t="str">
        <f>(IFERROR(ROUND(VLOOKUP(A48,'Arranjos Consolidados'!$E$3:$BM$303,17,FALSE),0),""))</f>
        <v/>
      </c>
      <c r="N48" s="40" t="s">
        <v>9688</v>
      </c>
    </row>
    <row r="49" spans="1:16" x14ac:dyDescent="0.3">
      <c r="A49" s="41" t="str">
        <f t="shared" si="1"/>
        <v>M1A1SA1RT5</v>
      </c>
      <c r="B49" s="41" t="s">
        <v>10326</v>
      </c>
      <c r="C49" s="39" t="s">
        <v>10447</v>
      </c>
      <c r="D49" s="43" t="str">
        <f>(IFERROR(ROUND(VLOOKUP(A49,'Arranjos Consolidados'!$E$3:$BM$303,$D$42,FALSE),0),""))</f>
        <v/>
      </c>
      <c r="E49" s="43" t="str">
        <f>(IFERROR(ROUND(VLOOKUP(A49,'Arranjos Consolidados'!$E$3:$BM$303,$E$42,FALSE),0),""))</f>
        <v/>
      </c>
      <c r="F49" s="42" t="str">
        <f>(IFERROR(ROUND(VLOOKUP(A49,'Arranjos Consolidados'!$E$3:$BM$303,$F$42,FALSE),0),""))</f>
        <v/>
      </c>
      <c r="G49" s="42" t="str">
        <f>(IFERROR(ROUND(VLOOKUP(A49,'Arranjos Consolidados'!$E$3:$BM$303,$G$42,FALSE),0),""))</f>
        <v/>
      </c>
      <c r="H49" s="40" t="str">
        <f>(IFERROR(ROUND(VLOOKUP(A49,'Arranjos Consolidados'!$E$3:$BM$303,$H$42,FALSE),0),""))</f>
        <v/>
      </c>
      <c r="I49" s="40" t="str">
        <f>(IFERROR(ROUND(VLOOKUP(A49,'Arranjos Consolidados'!$E$3:$BM$303,$I$42,FALSE),0)*0.75,""))</f>
        <v/>
      </c>
      <c r="J49" s="40" t="str">
        <f>(IFERROR(ROUND(VLOOKUP(A49,'Arranjos Consolidados'!$E$3:$BM$303,$J$42,FALSE),0),""))</f>
        <v/>
      </c>
      <c r="K49" s="40" t="str">
        <f>(IFERROR(ROUND(VLOOKUP(A49,'Arranjos Consolidados'!$E$3:$BM$303,$K$42,FALSE),0)*0.25,""))</f>
        <v/>
      </c>
      <c r="L49" s="40" t="str">
        <f>(IFERROR(ROUND(VLOOKUP(A49,'Arranjos Consolidados'!$E$3:$BM$303,$L$42,FALSE),0),""))</f>
        <v/>
      </c>
      <c r="M49" s="54" t="str">
        <f>(IFERROR(ROUND(VLOOKUP(A49,'Arranjos Consolidados'!$E$3:$BM$303,17,FALSE),0),""))</f>
        <v/>
      </c>
      <c r="N49" s="40" t="s">
        <v>9688</v>
      </c>
    </row>
    <row r="50" spans="1:16" x14ac:dyDescent="0.3">
      <c r="A50" s="41" t="str">
        <f>_xlfn.CONCAT($D$39,$F$39)</f>
        <v>M1A1SA1</v>
      </c>
      <c r="B50" s="51" t="str">
        <f>IFERROR(VLOOKUP(A50,CHOOSE({1,2},'Arranjos Consolidados'!E:E,'Arranjos Consolidados'!D:D),2,FALSE),"")</f>
        <v/>
      </c>
      <c r="C50" s="39" t="s">
        <v>10460</v>
      </c>
      <c r="D50" s="43" t="str">
        <f>(IFERROR(ROUND(VLOOKUP(A50,'Arranjos Consolidados'!$E$3:$BM$303,$D$42,FALSE),0),""))</f>
        <v/>
      </c>
      <c r="E50" s="43" t="str">
        <f>(IFERROR(ROUND(VLOOKUP(A50,'Arranjos Consolidados'!$E$3:$BM$303,$E$42,FALSE),0),""))</f>
        <v/>
      </c>
      <c r="F50" s="42" t="str">
        <f>(IFERROR(ROUND(VLOOKUP(A50,'Arranjos Consolidados'!$E$3:$BM$303,$F$42,FALSE),0),""))</f>
        <v/>
      </c>
      <c r="G50" s="42" t="str">
        <f>(IFERROR(ROUND(VLOOKUP(A50,'Arranjos Consolidados'!$E$3:$BM$303,$G$42,FALSE),0),""))</f>
        <v/>
      </c>
      <c r="H50" s="40"/>
      <c r="I50" s="40"/>
      <c r="J50" s="40"/>
      <c r="K50" s="40"/>
      <c r="L50" s="40"/>
      <c r="M50" s="54"/>
      <c r="N50" s="39"/>
    </row>
    <row r="52" spans="1:16" x14ac:dyDescent="0.3">
      <c r="D52" s="38" t="s">
        <v>9943</v>
      </c>
      <c r="E52" s="38" t="s">
        <v>9876</v>
      </c>
      <c r="F52" s="87"/>
    </row>
    <row r="53" spans="1:16" x14ac:dyDescent="0.3">
      <c r="B53" s="41" t="str">
        <f>_xlfn.CONCAT(D53,E53)</f>
        <v>M1A1</v>
      </c>
      <c r="D53" s="40" t="str">
        <f>D39</f>
        <v>M1</v>
      </c>
      <c r="E53" s="40" t="str">
        <f>E39</f>
        <v>A1</v>
      </c>
      <c r="F53" s="29"/>
    </row>
    <row r="56" spans="1:16" x14ac:dyDescent="0.3">
      <c r="B56" s="101" t="s">
        <v>10545</v>
      </c>
      <c r="D56" s="38" t="s">
        <v>10510</v>
      </c>
      <c r="E56" s="38" t="s">
        <v>10517</v>
      </c>
      <c r="F56" s="38" t="s">
        <v>10531</v>
      </c>
      <c r="G56" s="38" t="s">
        <v>10461</v>
      </c>
      <c r="H56" s="38" t="s">
        <v>10462</v>
      </c>
      <c r="I56" s="38" t="s">
        <v>10463</v>
      </c>
      <c r="J56" s="38" t="s">
        <v>10470</v>
      </c>
      <c r="K56" s="38" t="s">
        <v>10464</v>
      </c>
      <c r="L56" s="38" t="s">
        <v>10465</v>
      </c>
      <c r="M56" s="38" t="s">
        <v>10466</v>
      </c>
      <c r="N56" s="38" t="s">
        <v>10468</v>
      </c>
      <c r="O56" s="38" t="s">
        <v>10565</v>
      </c>
      <c r="P56" s="38" t="s">
        <v>10566</v>
      </c>
    </row>
    <row r="57" spans="1:16" x14ac:dyDescent="0.3">
      <c r="A57" s="40" t="str">
        <f>_xlfn.CONCAT(B53,"SA1")</f>
        <v>M1A1SA1</v>
      </c>
      <c r="B57" s="40" t="str">
        <f>IFERROR(VLOOKUP(A57,CHOOSE({1,2},'Arranjos Consolidados'!E:E,'Arranjos Consolidados'!D:D),2,FALSE),"")</f>
        <v/>
      </c>
      <c r="C57" s="39"/>
      <c r="D57" s="40" t="str">
        <f>(IFERROR(ROUND(VLOOKUP($A57,'Arranjos Consolidados'!$E$3:$BM$303,21,FALSE),1),""))</f>
        <v/>
      </c>
      <c r="E57" s="40" t="str">
        <f>(IFERROR(ROUND(VLOOKUP($A57,'Arranjos Consolidados'!$E$3:$BM$303,5,FALSE),1),""))</f>
        <v/>
      </c>
      <c r="F57" s="105" t="str">
        <f>(IFERROR(ROUND(VLOOKUP($A57,'Arranjos Consolidados'!$E$3:$BM$303,6,FALSE)*100,1),""))</f>
        <v/>
      </c>
      <c r="G57" s="104" t="str">
        <f>(IFERROR(ROUND(VLOOKUP($A57,'Arranjos Consolidados'!$E$3:$BM$303,D$42,FALSE),1),""))</f>
        <v/>
      </c>
      <c r="H57" s="104" t="str">
        <f>(IFERROR(ROUND(VLOOKUP($A57,'Arranjos Consolidados'!$E$3:$BM$303,E$42,FALSE),1),""))</f>
        <v/>
      </c>
      <c r="I57" s="104" t="str">
        <f>(IFERROR(ROUND(VLOOKUP($A57,'Arranjos Consolidados'!$E$3:$BM$303,F$42,FALSE),1),""))</f>
        <v/>
      </c>
      <c r="J57" s="104" t="str">
        <f>(IFERROR(ROUND(VLOOKUP($A57,'Arranjos Consolidados'!$E$3:$BM$303,G$42,FALSE),1),""))</f>
        <v/>
      </c>
      <c r="K57" s="104" t="str">
        <f>(IFERROR(ROUND(VLOOKUP($A57,'Arranjos Consolidados'!$E$3:$BM$303,H$42,FALSE),1),""))</f>
        <v/>
      </c>
      <c r="L57" s="104" t="str">
        <f>(IFERROR(ROUND(VLOOKUP($A57,'Arranjos Consolidados'!$E$3:$BM$303,I$42,FALSE),1),""))</f>
        <v/>
      </c>
      <c r="M57" s="104" t="str">
        <f>(IFERROR(ROUND(VLOOKUP($A57,'Arranjos Consolidados'!$E$3:$BM$303,J$42,FALSE),1),""))</f>
        <v/>
      </c>
      <c r="N57" s="104" t="str">
        <f>(IFERROR(ROUND(VLOOKUP($A57,'Arranjos Consolidados'!$E$3:$BM$303,L$42,FALSE),1),""))</f>
        <v/>
      </c>
      <c r="O57" s="104" t="str">
        <f>(IFERROR(ROUND(VLOOKUP(A57,'Arranjos Consolidados'!$E$3:$BM$303,20,FALSE),0),""))</f>
        <v/>
      </c>
      <c r="P57" s="104" t="str">
        <f>(IFERROR(ROUND(VLOOKUP(A57,'Arranjos Consolidados'!$E$3:$BM$303,18,FALSE),0),""))</f>
        <v/>
      </c>
    </row>
    <row r="58" spans="1:16" x14ac:dyDescent="0.3">
      <c r="A58" s="40" t="str">
        <f>_xlfn.CONCAT(B53,"SA2")</f>
        <v>M1A1SA2</v>
      </c>
      <c r="B58" s="40" t="str">
        <f>IFERROR(VLOOKUP(A58,CHOOSE({1,2},'Arranjos Consolidados'!E:E,'Arranjos Consolidados'!D:D),2,FALSE),"")</f>
        <v/>
      </c>
      <c r="C58" s="39"/>
      <c r="D58" s="40" t="str">
        <f>(IFERROR(ROUND(VLOOKUP($A58,'Arranjos Consolidados'!$E$3:$BM$303,21,FALSE),1),""))</f>
        <v/>
      </c>
      <c r="E58" s="40" t="str">
        <f>(IFERROR(ROUND(VLOOKUP($A58,'Arranjos Consolidados'!$E$3:$BM$303,5,FALSE),1),""))</f>
        <v/>
      </c>
      <c r="F58" s="105" t="str">
        <f>(IFERROR(ROUND(VLOOKUP($A58,'Arranjos Consolidados'!$E$3:$BM$303,6,FALSE)*100,1),""))</f>
        <v/>
      </c>
      <c r="G58" s="104" t="str">
        <f>(IFERROR(ROUND(VLOOKUP($A58,'Arranjos Consolidados'!$E$3:$BM$303,D$42,FALSE),1),""))</f>
        <v/>
      </c>
      <c r="H58" s="104" t="str">
        <f>(IFERROR(ROUND(VLOOKUP($A58,'Arranjos Consolidados'!$E$3:$BM$303,E$42,FALSE),1),""))</f>
        <v/>
      </c>
      <c r="I58" s="104" t="str">
        <f>(IFERROR(ROUND(VLOOKUP($A58,'Arranjos Consolidados'!$E$3:$BM$303,F$42,FALSE),1),""))</f>
        <v/>
      </c>
      <c r="J58" s="104" t="str">
        <f>(IFERROR(ROUND(VLOOKUP($A58,'Arranjos Consolidados'!$E$3:$BM$303,G$42,FALSE),1),""))</f>
        <v/>
      </c>
      <c r="K58" s="104" t="str">
        <f>(IFERROR(ROUND(VLOOKUP($A58,'Arranjos Consolidados'!$E$3:$BM$303,H$42,FALSE),1),""))</f>
        <v/>
      </c>
      <c r="L58" s="104" t="str">
        <f>(IFERROR(ROUND(VLOOKUP($A58,'Arranjos Consolidados'!$E$3:$BM$303,I$42,FALSE),1),""))</f>
        <v/>
      </c>
      <c r="M58" s="104" t="str">
        <f>(IFERROR(ROUND(VLOOKUP($A58,'Arranjos Consolidados'!$E$3:$BM$303,J$42,FALSE),1),""))</f>
        <v/>
      </c>
      <c r="N58" s="104" t="str">
        <f>(IFERROR(ROUND(VLOOKUP($A58,'Arranjos Consolidados'!$E$3:$BM$303,L$42,FALSE),1),""))</f>
        <v/>
      </c>
      <c r="O58" s="104" t="str">
        <f>(IFERROR(ROUND(VLOOKUP(A58,'Arranjos Consolidados'!$E$3:$BM$303,20,FALSE),0),""))</f>
        <v/>
      </c>
      <c r="P58" s="104" t="str">
        <f>(IFERROR(ROUND(VLOOKUP(A58,'Arranjos Consolidados'!$E$3:$BM$303,18,FALSE),0),""))</f>
        <v/>
      </c>
    </row>
    <row r="59" spans="1:16" x14ac:dyDescent="0.3">
      <c r="A59" s="40" t="str">
        <f>_xlfn.CONCAT(B53,"SA3")</f>
        <v>M1A1SA3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105" t="str">
        <f>(IFERROR(ROUND(VLOOKUP($A59,'Arranjos Consolidados'!$E$3:$BM$303,6,FALSE)*100,1),""))</f>
        <v/>
      </c>
      <c r="G59" s="104" t="str">
        <f>(IFERROR(ROUND(VLOOKUP($A59,'Arranjos Consolidados'!$E$3:$BM$303,D$42,FALSE),1),""))</f>
        <v/>
      </c>
      <c r="H59" s="104" t="str">
        <f>(IFERROR(ROUND(VLOOKUP($A59,'Arranjos Consolidados'!$E$3:$BM$303,E$42,FALSE),1),""))</f>
        <v/>
      </c>
      <c r="I59" s="104" t="str">
        <f>(IFERROR(ROUND(VLOOKUP($A59,'Arranjos Consolidados'!$E$3:$BM$303,F$42,FALSE),1),""))</f>
        <v/>
      </c>
      <c r="J59" s="104" t="str">
        <f>(IFERROR(ROUND(VLOOKUP($A59,'Arranjos Consolidados'!$E$3:$BM$303,G$42,FALSE),1),""))</f>
        <v/>
      </c>
      <c r="K59" s="104" t="str">
        <f>(IFERROR(ROUND(VLOOKUP($A59,'Arranjos Consolidados'!$E$3:$BM$303,H$42,FALSE),1),""))</f>
        <v/>
      </c>
      <c r="L59" s="104" t="str">
        <f>(IFERROR(ROUND(VLOOKUP($A59,'Arranjos Consolidados'!$E$3:$BM$303,I$42,FALSE),1),""))</f>
        <v/>
      </c>
      <c r="M59" s="104" t="str">
        <f>(IFERROR(ROUND(VLOOKUP($A59,'Arranjos Consolidados'!$E$3:$BM$303,J$42,FALSE),1),""))</f>
        <v/>
      </c>
      <c r="N59" s="104" t="str">
        <f>(IFERROR(ROUND(VLOOKUP($A59,'Arranjos Consolidados'!$E$3:$BM$303,L$42,FALSE),1),""))</f>
        <v/>
      </c>
      <c r="O59" s="104" t="str">
        <f>(IFERROR(ROUND(VLOOKUP(A59,'Arranjos Consolidados'!$E$3:$BM$303,20,FALSE),0),""))</f>
        <v/>
      </c>
      <c r="P59" s="104" t="str">
        <f>(IFERROR(ROUND(VLOOKUP(A59,'Arranjos Consolidados'!$E$3:$BM$303,18,FALSE),0),""))</f>
        <v/>
      </c>
    </row>
    <row r="60" spans="1:16" x14ac:dyDescent="0.3">
      <c r="A60" s="40" t="str">
        <f>B53</f>
        <v>M1A1</v>
      </c>
      <c r="B60" s="40" t="s">
        <v>9688</v>
      </c>
      <c r="C60" s="39"/>
      <c r="D60" s="40" t="str">
        <f>(IFERROR(ROUND(VLOOKUP($A60,'Arranjos Consolidados'!$E$3:$BM$303,21,FALSE),1),""))</f>
        <v/>
      </c>
      <c r="E60" s="40" t="str">
        <f>(IFERROR(ROUND(VLOOKUP($A60,'Arranjos Consolidados'!$E$3:$BM$303,5,FALSE),1),""))</f>
        <v/>
      </c>
      <c r="F60" s="105" t="str">
        <f>(IFERROR(ROUND(VLOOKUP($A60,'Arranjos Consolidados'!$E$3:$BM$303,6,FALSE)*100,1),""))</f>
        <v/>
      </c>
      <c r="G60" s="104" t="str">
        <f>(IFERROR(ROUND(VLOOKUP($A60,'Arranjos Consolidados'!$E$3:$BM$303,D$42,FALSE),1),""))</f>
        <v/>
      </c>
      <c r="H60" s="104" t="str">
        <f>(IFERROR(ROUND(VLOOKUP($A60,'Arranjos Consolidados'!$E$3:$BM$303,E$42,FALSE),1),""))</f>
        <v/>
      </c>
      <c r="I60" s="104" t="str">
        <f>(IFERROR(ROUND(VLOOKUP($A60,'Arranjos Consolidados'!$E$3:$BM$303,F$42,FALSE),1),""))</f>
        <v/>
      </c>
      <c r="J60" s="104" t="str">
        <f>(IFERROR(ROUND(VLOOKUP($A60,'Arranjos Consolidados'!$E$3:$BM$303,G$42,FALSE),1),""))</f>
        <v/>
      </c>
      <c r="K60" s="104" t="str">
        <f>(IFERROR(ROUND(VLOOKUP($A60,'Arranjos Consolidados'!$E$3:$BM$303,H$42,FALSE),1),""))</f>
        <v/>
      </c>
      <c r="L60" s="104" t="str">
        <f>(IFERROR(ROUND(VLOOKUP($A60,'Arranjos Consolidados'!$E$3:$BM$303,I$42,FALSE),1),""))</f>
        <v/>
      </c>
      <c r="M60" s="104" t="str">
        <f>(IFERROR(ROUND(VLOOKUP($A60,'Arranjos Consolidados'!$E$3:$BM$303,J$42,FALSE),1),""))</f>
        <v/>
      </c>
      <c r="N60" s="104" t="str">
        <f>(IFERROR(ROUND(VLOOKUP($A60,'Arranjos Consolidados'!$E$3:$BM$303,L$42,FALSE),1),""))</f>
        <v/>
      </c>
      <c r="O60" s="104" t="str">
        <f>(IFERROR(ROUND(VLOOKUP(A60,'Arranjos Consolidados'!$E$3:$BM$303,20,FALSE),0),""))</f>
        <v/>
      </c>
      <c r="P60" s="104" t="str">
        <f>(IFERROR(ROUND(VLOOKUP(A60,'Arranjos Consolidados'!$E$3:$BM$303,18,FALSE),0),""))</f>
        <v/>
      </c>
    </row>
    <row r="61" spans="1:16" x14ac:dyDescent="0.3">
      <c r="D61" s="29"/>
      <c r="E61" s="29"/>
      <c r="F61" s="29"/>
      <c r="G61" s="29"/>
      <c r="H61" s="29"/>
      <c r="I61" s="33"/>
      <c r="J61" s="29"/>
      <c r="K61" s="29"/>
      <c r="L61" s="2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zoomScale="80" zoomScaleNormal="80" workbookViewId="0">
      <selection activeCell="BM69" sqref="BM69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A10"/>
  <sheetViews>
    <sheetView zoomScale="80" zoomScaleNormal="80" workbookViewId="0">
      <selection sqref="A1:C1"/>
    </sheetView>
  </sheetViews>
  <sheetFormatPr defaultRowHeight="14.4" x14ac:dyDescent="0.3"/>
  <cols>
    <col min="4" max="4" width="14.33203125" bestFit="1" customWidth="1"/>
    <col min="5" max="13" width="14.44140625" customWidth="1"/>
    <col min="14" max="14" width="23.109375" bestFit="1" customWidth="1"/>
    <col min="15" max="18" width="14.44140625" customWidth="1"/>
    <col min="19" max="19" width="33.5546875" bestFit="1" customWidth="1"/>
    <col min="20" max="27" width="14.44140625" customWidth="1"/>
  </cols>
  <sheetData>
    <row r="1" spans="1:27" ht="16.5" customHeight="1" x14ac:dyDescent="0.3">
      <c r="A1" s="122" t="s">
        <v>9943</v>
      </c>
      <c r="B1" s="122"/>
      <c r="C1" s="122"/>
      <c r="D1" s="126" t="s">
        <v>10524</v>
      </c>
      <c r="E1" s="127"/>
      <c r="F1" s="127"/>
      <c r="G1" s="127"/>
      <c r="H1" s="127"/>
      <c r="I1" s="127"/>
      <c r="J1" s="127"/>
      <c r="K1" s="127"/>
      <c r="L1" s="128"/>
      <c r="M1" s="69"/>
      <c r="N1" s="126" t="s">
        <v>10523</v>
      </c>
      <c r="O1" s="127"/>
      <c r="P1" s="127"/>
      <c r="Q1" s="127"/>
      <c r="R1" s="128"/>
      <c r="S1" s="126" t="s">
        <v>10528</v>
      </c>
      <c r="T1" s="127"/>
      <c r="U1" s="127"/>
      <c r="V1" s="127"/>
      <c r="W1" s="128"/>
      <c r="X1" s="122" t="s">
        <v>10531</v>
      </c>
      <c r="Y1" s="122" t="s">
        <v>10532</v>
      </c>
      <c r="Z1" s="122" t="s">
        <v>10533</v>
      </c>
      <c r="AA1" s="122" t="s">
        <v>10534</v>
      </c>
    </row>
    <row r="2" spans="1:27" ht="57.6" x14ac:dyDescent="0.3">
      <c r="A2" s="123" t="s">
        <v>10457</v>
      </c>
      <c r="B2" s="124"/>
      <c r="C2" s="125"/>
      <c r="D2" s="68" t="s">
        <v>10530</v>
      </c>
      <c r="E2" s="67" t="s">
        <v>10510</v>
      </c>
      <c r="F2" s="67" t="s">
        <v>10511</v>
      </c>
      <c r="G2" s="67" t="s">
        <v>10512</v>
      </c>
      <c r="H2" s="67" t="s">
        <v>10513</v>
      </c>
      <c r="I2" s="67" t="s">
        <v>10514</v>
      </c>
      <c r="J2" s="67" t="s">
        <v>10515</v>
      </c>
      <c r="K2" s="67" t="s">
        <v>10516</v>
      </c>
      <c r="L2" s="67" t="s">
        <v>10517</v>
      </c>
      <c r="M2" s="68" t="s">
        <v>10535</v>
      </c>
      <c r="N2" s="68" t="s">
        <v>10530</v>
      </c>
      <c r="O2" s="67" t="s">
        <v>10520</v>
      </c>
      <c r="P2" s="67" t="s">
        <v>10521</v>
      </c>
      <c r="Q2" s="67" t="s">
        <v>10522</v>
      </c>
      <c r="R2" s="67" t="s">
        <v>10523</v>
      </c>
      <c r="S2" s="68" t="s">
        <v>10530</v>
      </c>
      <c r="T2" s="67" t="s">
        <v>10525</v>
      </c>
      <c r="U2" s="67" t="s">
        <v>10526</v>
      </c>
      <c r="V2" s="67" t="s">
        <v>10527</v>
      </c>
      <c r="W2" s="67" t="s">
        <v>10529</v>
      </c>
      <c r="X2" s="122"/>
      <c r="Y2" s="122"/>
      <c r="Z2" s="122"/>
      <c r="AA2" s="122"/>
    </row>
    <row r="3" spans="1:27" x14ac:dyDescent="0.3">
      <c r="A3" s="71" t="s">
        <v>10454</v>
      </c>
      <c r="B3" s="71" t="str">
        <f>_xlfn.CONCAT($A$2,A3)</f>
        <v>M1A1</v>
      </c>
      <c r="C3" s="71" t="s">
        <v>10518</v>
      </c>
      <c r="D3" s="71" t="str">
        <f>_xlfn.CONCAT($D$1, " - ",B3)</f>
        <v>Esforço - M1A1</v>
      </c>
      <c r="E3" s="71" t="str">
        <f>(IFERROR(ROUND(VLOOKUP(B3,'Arranjos Consolidados'!$E$3:$BM$303,25,FALSE),0),""))</f>
        <v/>
      </c>
      <c r="F3" s="71" t="e">
        <f>(IFERROR(ROUND(VLOOKUP(B3,'Arranjos Consolidados'!$E$3:$BM$303,23,FALSE),0),""))+(IFERROR(ROUND(VLOOKUP(B3,'Arranjos Consolidados'!$E$3:$BM$303,24,FALSE),0),""))</f>
        <v>#VALUE!</v>
      </c>
      <c r="G3" s="71" t="e">
        <f>E3+F3</f>
        <v>#VALUE!</v>
      </c>
      <c r="H3" s="71" t="str">
        <f>(IFERROR(ROUND(VLOOKUP(B3,'Arranjos Consolidados'!$E$3:$BM$303,27,FALSE),0),""))</f>
        <v/>
      </c>
      <c r="I3" s="71" t="str">
        <f>(IFERROR(ROUND(VLOOKUP(B3,'Arranjos Consolidados'!$E$3:$BM$303,30,FALSE),0),""))</f>
        <v/>
      </c>
      <c r="J3" s="71" t="str">
        <f>(IFERROR(ROUND(VLOOKUP(B3,'Arranjos Consolidados'!$E$3:$BM$303,32,FALSE),0),""))</f>
        <v/>
      </c>
      <c r="K3" s="71" t="str">
        <f>(IFERROR(ROUND(VLOOKUP(B3,'Arranjos Consolidados'!$E$3:$BM$303,31,FALSE),0),""))</f>
        <v/>
      </c>
      <c r="L3" s="71" t="e">
        <f>G3-H3-I3-J3-K3</f>
        <v>#VALUE!</v>
      </c>
      <c r="M3" s="71" t="e">
        <f>G3-L3</f>
        <v>#VALUE!</v>
      </c>
      <c r="N3" s="71" t="str">
        <f>_xlfn.CONCAT($N$1," - ",B3)</f>
        <v>Ganhos Indiretos - M1A1</v>
      </c>
      <c r="O3" s="71" t="str">
        <f>(IFERROR(ROUND(VLOOKUP(B3,'Arranjos Consolidados'!$E$3:$BM$303,44,FALSE),0),""))</f>
        <v/>
      </c>
      <c r="P3" s="71" t="str">
        <f>(IFERROR(ROUND(VLOOKUP(B3,'Arranjos Consolidados'!$E$3:$BM$303,48,FALSE),0),""))</f>
        <v/>
      </c>
      <c r="Q3" s="71" t="str">
        <f>(IFERROR(ROUND(VLOOKUP(B3,'Arranjos Consolidados'!$E$3:$BM$303,53,FALSE),0),""))</f>
        <v/>
      </c>
      <c r="R3" s="71" t="e">
        <f>O3+P3+Q3</f>
        <v>#VALUE!</v>
      </c>
      <c r="S3" s="71" t="str">
        <f>_xlfn.CONCAT($S$1," - ",B3)</f>
        <v>Desoneração Gestão Pública - M1A1</v>
      </c>
      <c r="T3" s="70" t="str">
        <f>(IFERROR(ROUND(VLOOKUP(B3,'Arranjos Consolidados'!$E$3:$BM$303,4,FALSE),0),""))</f>
        <v/>
      </c>
      <c r="U3" s="70" t="e">
        <f>(IFERROR(ROUND(VLOOKUP(B3,'Arranjos Consolidados'!$E$3:$BM$303,27,FALSE),0),""))+(IFERROR(ROUND(VLOOKUP(B3,'Arranjos Consolidados'!$E$3:$BM$303,28,FALSE),0),""))</f>
        <v>#VALUE!</v>
      </c>
      <c r="V3" s="70" t="e">
        <f>(IFERROR(ROUND(VLOOKUP(B3,'Arranjos Consolidados'!$E$3:$BM$303,29,FALSE),0),""))+(IFERROR(ROUND(VLOOKUP(B3,'Arranjos Consolidados'!$E$3:$BM$303,30,FALSE),0),""))</f>
        <v>#VALUE!</v>
      </c>
      <c r="W3" s="70" t="e">
        <f>T3+U3+V3</f>
        <v>#VALUE!</v>
      </c>
      <c r="X3" s="72" t="e">
        <f>ROUND((M3+R3+W3-E3)/L3*100,0)</f>
        <v>#VALUE!</v>
      </c>
      <c r="Y3" s="71" t="e">
        <f>_xlfn.CONCAT("Modicidade Tarifaria (",M3,") + Ganhos Indiretos (",R3,") + Desoneração (",W3,") - Tarifa Bruta (",E3,")")</f>
        <v>#VALUE!</v>
      </c>
      <c r="Z3" s="71" t="e">
        <f>_xlfn.CONCAT("TARIFA LÍQUIDA (",L3,")")</f>
        <v>#VALUE!</v>
      </c>
      <c r="AA3" s="71" t="e">
        <f>_xlfn.CONCAT("EFICIÊNCIA VALORIZAÇÃO = ",X3,"%")</f>
        <v>#VALUE!</v>
      </c>
    </row>
    <row r="4" spans="1:27" x14ac:dyDescent="0.3">
      <c r="A4" s="71" t="str">
        <f>A3</f>
        <v>A1</v>
      </c>
      <c r="B4" s="71" t="str">
        <f t="shared" ref="B4:B10" si="0">_xlfn.CONCAT($A$2,A4)</f>
        <v>M1A1</v>
      </c>
      <c r="C4" s="71" t="s">
        <v>10519</v>
      </c>
      <c r="D4" s="71" t="str">
        <f t="shared" ref="D4:D10" si="1">_xlfn.CONCAT($D$1, " - ",B4)</f>
        <v>Esforço - M1A1</v>
      </c>
      <c r="E4" s="71">
        <v>0</v>
      </c>
      <c r="F4" s="71" t="str">
        <f>E3</f>
        <v/>
      </c>
      <c r="G4" s="71">
        <v>0</v>
      </c>
      <c r="H4" s="71" t="e">
        <f>G3-H3</f>
        <v>#VALUE!</v>
      </c>
      <c r="I4" s="71" t="e">
        <f>H4-I3</f>
        <v>#VALUE!</v>
      </c>
      <c r="J4" s="71" t="e">
        <f>I4-J3</f>
        <v>#VALUE!</v>
      </c>
      <c r="K4" s="71" t="e">
        <f>J4-K3</f>
        <v>#VALUE!</v>
      </c>
      <c r="L4" s="71">
        <v>0</v>
      </c>
      <c r="M4" s="71" t="s">
        <v>9688</v>
      </c>
      <c r="N4" s="71" t="str">
        <f t="shared" ref="N4:N10" si="2">_xlfn.CONCAT($N$1," - ",B4)</f>
        <v>Ganhos Indiretos - M1A1</v>
      </c>
      <c r="O4" s="71">
        <v>0</v>
      </c>
      <c r="P4" s="71" t="e">
        <f>O3+O4</f>
        <v>#VALUE!</v>
      </c>
      <c r="Q4" s="71" t="e">
        <f>P3+P4</f>
        <v>#VALUE!</v>
      </c>
      <c r="R4" s="71">
        <v>0</v>
      </c>
      <c r="S4" s="71" t="str">
        <f t="shared" ref="S4:S10" si="3">_xlfn.CONCAT($S$1," - ",B4)</f>
        <v>Desoneração Gestão Pública - M1A1</v>
      </c>
      <c r="T4" s="70">
        <v>0</v>
      </c>
      <c r="U4" s="70" t="e">
        <f>T3+T4</f>
        <v>#VALUE!</v>
      </c>
      <c r="V4" s="70" t="e">
        <f>U3+U4</f>
        <v>#VALUE!</v>
      </c>
      <c r="W4" s="70">
        <v>0</v>
      </c>
      <c r="X4" s="72" t="s">
        <v>9688</v>
      </c>
      <c r="Y4" s="71" t="s">
        <v>9688</v>
      </c>
      <c r="Z4" s="71" t="s">
        <v>9688</v>
      </c>
      <c r="AA4" s="71" t="s">
        <v>9688</v>
      </c>
    </row>
    <row r="5" spans="1:27" x14ac:dyDescent="0.3">
      <c r="A5" s="71" t="s">
        <v>10455</v>
      </c>
      <c r="B5" s="71" t="str">
        <f t="shared" si="0"/>
        <v>M1A3</v>
      </c>
      <c r="C5" s="71" t="s">
        <v>10518</v>
      </c>
      <c r="D5" s="71" t="str">
        <f t="shared" si="1"/>
        <v>Esforço - M1A3</v>
      </c>
      <c r="E5" s="71" t="str">
        <f>(IFERROR(ROUND(VLOOKUP(B5,'Arranjos Consolidados'!$E$3:$BM$303,25,FALSE),0),""))</f>
        <v/>
      </c>
      <c r="F5" s="71" t="e">
        <f>(IFERROR(ROUND(VLOOKUP(B5,'Arranjos Consolidados'!$E$3:$BM$303,23,FALSE),0),""))+(IFERROR(ROUND(VLOOKUP(B5,'Arranjos Consolidados'!$E$3:$BM$303,24,FALSE),0),""))</f>
        <v>#VALUE!</v>
      </c>
      <c r="G5" s="71" t="e">
        <f>E5+F5</f>
        <v>#VALUE!</v>
      </c>
      <c r="H5" s="71" t="str">
        <f>(IFERROR(ROUND(VLOOKUP(B5,'Arranjos Consolidados'!$E$3:$BM$303,27,FALSE),0),""))</f>
        <v/>
      </c>
      <c r="I5" s="71" t="str">
        <f>(IFERROR(ROUND(VLOOKUP(B5,'Arranjos Consolidados'!$E$3:$BM$303,30,FALSE),0),""))</f>
        <v/>
      </c>
      <c r="J5" s="71" t="str">
        <f>(IFERROR(ROUND(VLOOKUP(B5,'Arranjos Consolidados'!$E$3:$BM$303,32,FALSE),0),""))</f>
        <v/>
      </c>
      <c r="K5" s="71" t="str">
        <f>(IFERROR(ROUND(VLOOKUP(B5,'Arranjos Consolidados'!$E$3:$BM$303,31,FALSE),0),""))</f>
        <v/>
      </c>
      <c r="L5" s="71" t="e">
        <f>G5-H5-I5-J5-K5</f>
        <v>#VALUE!</v>
      </c>
      <c r="M5" s="71" t="e">
        <f t="shared" ref="M5:M9" si="4">G5-L5</f>
        <v>#VALUE!</v>
      </c>
      <c r="N5" s="71" t="str">
        <f t="shared" si="2"/>
        <v>Ganhos Indiretos - M1A3</v>
      </c>
      <c r="O5" s="71" t="str">
        <f>(IFERROR(ROUND(VLOOKUP(B5,'Arranjos Consolidados'!$E$3:$BM$303,44,FALSE),0),""))</f>
        <v/>
      </c>
      <c r="P5" s="71" t="str">
        <f>(IFERROR(ROUND(VLOOKUP(B5,'Arranjos Consolidados'!$E$3:$BM$303,48,FALSE),0),""))</f>
        <v/>
      </c>
      <c r="Q5" s="71" t="str">
        <f>(IFERROR(ROUND(VLOOKUP(B5,'Arranjos Consolidados'!$E$3:$BM$303,53,FALSE),0),""))</f>
        <v/>
      </c>
      <c r="R5" s="71" t="e">
        <f>O5+P5+Q5</f>
        <v>#VALUE!</v>
      </c>
      <c r="S5" s="71" t="str">
        <f t="shared" si="3"/>
        <v>Desoneração Gestão Pública - M1A3</v>
      </c>
      <c r="T5" s="70" t="str">
        <f>(IFERROR(ROUND(VLOOKUP(B5,'Arranjos Consolidados'!$E$3:$BM$303,4,FALSE),0),""))</f>
        <v/>
      </c>
      <c r="U5" s="70" t="e">
        <f>(IFERROR(ROUND(VLOOKUP(B5,'Arranjos Consolidados'!$E$3:$BM$303,27,FALSE),0),""))+(IFERROR(ROUND(VLOOKUP(B5,'Arranjos Consolidados'!$E$3:$BM$303,28,FALSE),0),""))</f>
        <v>#VALUE!</v>
      </c>
      <c r="V5" s="70" t="e">
        <f>(IFERROR(ROUND(VLOOKUP(B5,'Arranjos Consolidados'!$E$3:$BM$303,29,FALSE),0),""))+(IFERROR(ROUND(VLOOKUP(B5,'Arranjos Consolidados'!$E$3:$BM$303,30,FALSE),0),""))</f>
        <v>#VALUE!</v>
      </c>
      <c r="W5" s="70" t="e">
        <f>T5+U5+V5</f>
        <v>#VALUE!</v>
      </c>
      <c r="X5" s="72" t="e">
        <f t="shared" ref="X5:X9" si="5">ROUND((M5+R5+W5-E5)/L5*100,0)</f>
        <v>#VALUE!</v>
      </c>
      <c r="Y5" s="71" t="e">
        <f t="shared" ref="Y5:Y9" si="6">_xlfn.CONCAT("Modicidade Tarifaria (",M5,") + Ganhos Indiretos (",R5,") + Desoneração (",W5,") - Tarifa Bruta (",E5,")")</f>
        <v>#VALUE!</v>
      </c>
      <c r="Z5" s="71" t="e">
        <f t="shared" ref="Z5:Z9" si="7">_xlfn.CONCAT("TARIFA LÍQUIDA (",L5,")")</f>
        <v>#VALUE!</v>
      </c>
      <c r="AA5" s="71" t="e">
        <f t="shared" ref="AA5:AA9" si="8">_xlfn.CONCAT("EFICIÊNCIA VALORIZAÇÃO = ",X5,"%")</f>
        <v>#VALUE!</v>
      </c>
    </row>
    <row r="6" spans="1:27" x14ac:dyDescent="0.3">
      <c r="A6" s="71" t="str">
        <f>A5</f>
        <v>A3</v>
      </c>
      <c r="B6" s="71" t="str">
        <f t="shared" si="0"/>
        <v>M1A3</v>
      </c>
      <c r="C6" s="71" t="s">
        <v>10519</v>
      </c>
      <c r="D6" s="71" t="str">
        <f t="shared" si="1"/>
        <v>Esforço - M1A3</v>
      </c>
      <c r="E6" s="71">
        <v>0</v>
      </c>
      <c r="F6" s="71" t="str">
        <f>E5</f>
        <v/>
      </c>
      <c r="G6" s="71">
        <v>0</v>
      </c>
      <c r="H6" s="71" t="e">
        <f>G5-H5</f>
        <v>#VALUE!</v>
      </c>
      <c r="I6" s="71" t="e">
        <f>H6-I5</f>
        <v>#VALUE!</v>
      </c>
      <c r="J6" s="71" t="e">
        <f>I6-J5</f>
        <v>#VALUE!</v>
      </c>
      <c r="K6" s="71" t="e">
        <f>J6-K5</f>
        <v>#VALUE!</v>
      </c>
      <c r="L6" s="71">
        <v>0</v>
      </c>
      <c r="M6" s="71" t="s">
        <v>9688</v>
      </c>
      <c r="N6" s="71" t="str">
        <f t="shared" si="2"/>
        <v>Ganhos Indiretos - M1A3</v>
      </c>
      <c r="O6" s="71">
        <v>0</v>
      </c>
      <c r="P6" s="71" t="e">
        <f>O5+O6</f>
        <v>#VALUE!</v>
      </c>
      <c r="Q6" s="71" t="e">
        <f>P5+P6</f>
        <v>#VALUE!</v>
      </c>
      <c r="R6" s="71">
        <v>0</v>
      </c>
      <c r="S6" s="71" t="str">
        <f t="shared" si="3"/>
        <v>Desoneração Gestão Pública - M1A3</v>
      </c>
      <c r="T6" s="70">
        <v>0</v>
      </c>
      <c r="U6" s="70" t="e">
        <f>T5+T6</f>
        <v>#VALUE!</v>
      </c>
      <c r="V6" s="70" t="e">
        <f>U5+U6</f>
        <v>#VALUE!</v>
      </c>
      <c r="W6" s="70">
        <v>0</v>
      </c>
      <c r="X6" s="72" t="s">
        <v>9688</v>
      </c>
      <c r="Y6" s="71" t="s">
        <v>9688</v>
      </c>
      <c r="Z6" s="71" t="s">
        <v>9688</v>
      </c>
      <c r="AA6" s="71" t="s">
        <v>9688</v>
      </c>
    </row>
    <row r="7" spans="1:27" x14ac:dyDescent="0.3">
      <c r="A7" s="71" t="s">
        <v>10319</v>
      </c>
      <c r="B7" s="71" t="str">
        <f t="shared" si="0"/>
        <v>M1A4</v>
      </c>
      <c r="C7" s="71" t="s">
        <v>10518</v>
      </c>
      <c r="D7" s="71" t="str">
        <f t="shared" si="1"/>
        <v>Esforço - M1A4</v>
      </c>
      <c r="E7" s="71" t="str">
        <f>(IFERROR(ROUND(VLOOKUP(B7,'Arranjos Consolidados'!$E$3:$BM$303,25,FALSE),0),""))</f>
        <v/>
      </c>
      <c r="F7" s="71" t="e">
        <f>(IFERROR(ROUND(VLOOKUP(B7,'Arranjos Consolidados'!$E$3:$BM$303,23,FALSE),0),""))+(IFERROR(ROUND(VLOOKUP(B7,'Arranjos Consolidados'!$E$3:$BM$303,24,FALSE),0),""))</f>
        <v>#VALUE!</v>
      </c>
      <c r="G7" s="71" t="e">
        <f>E7+F7</f>
        <v>#VALUE!</v>
      </c>
      <c r="H7" s="71" t="str">
        <f>(IFERROR(ROUND(VLOOKUP(B7,'Arranjos Consolidados'!$E$3:$BM$303,27,FALSE),0),""))</f>
        <v/>
      </c>
      <c r="I7" s="71" t="str">
        <f>(IFERROR(ROUND(VLOOKUP(B7,'Arranjos Consolidados'!$E$3:$BM$303,30,FALSE),0),""))</f>
        <v/>
      </c>
      <c r="J7" s="71" t="str">
        <f>(IFERROR(ROUND(VLOOKUP(B7,'Arranjos Consolidados'!$E$3:$BM$303,32,FALSE),0),""))</f>
        <v/>
      </c>
      <c r="K7" s="71" t="str">
        <f>(IFERROR(ROUND(VLOOKUP(B7,'Arranjos Consolidados'!$E$3:$BM$303,31,FALSE),0),""))</f>
        <v/>
      </c>
      <c r="L7" s="71" t="e">
        <f>G7-H7-I7-J7-K7</f>
        <v>#VALUE!</v>
      </c>
      <c r="M7" s="71" t="e">
        <f t="shared" si="4"/>
        <v>#VALUE!</v>
      </c>
      <c r="N7" s="71" t="str">
        <f t="shared" si="2"/>
        <v>Ganhos Indiretos - M1A4</v>
      </c>
      <c r="O7" s="71" t="str">
        <f>(IFERROR(ROUND(VLOOKUP(B7,'Arranjos Consolidados'!$E$3:$BM$303,44,FALSE),0),""))</f>
        <v/>
      </c>
      <c r="P7" s="71" t="str">
        <f>(IFERROR(ROUND(VLOOKUP(B7,'Arranjos Consolidados'!$E$3:$BM$303,48,FALSE),0),""))</f>
        <v/>
      </c>
      <c r="Q7" s="71" t="str">
        <f>(IFERROR(ROUND(VLOOKUP(B7,'Arranjos Consolidados'!$E$3:$BM$303,53,FALSE),0),""))</f>
        <v/>
      </c>
      <c r="R7" s="71" t="e">
        <f>O7+P7+Q7</f>
        <v>#VALUE!</v>
      </c>
      <c r="S7" s="71" t="str">
        <f t="shared" si="3"/>
        <v>Desoneração Gestão Pública - M1A4</v>
      </c>
      <c r="T7" s="70" t="str">
        <f>(IFERROR(ROUND(VLOOKUP(B7,'Arranjos Consolidados'!$E$3:$BM$303,4,FALSE),0),""))</f>
        <v/>
      </c>
      <c r="U7" s="70" t="e">
        <f>(IFERROR(ROUND(VLOOKUP(B7,'Arranjos Consolidados'!$E$3:$BM$303,27,FALSE),0),""))+(IFERROR(ROUND(VLOOKUP(B7,'Arranjos Consolidados'!$E$3:$BM$303,28,FALSE),0),""))</f>
        <v>#VALUE!</v>
      </c>
      <c r="V7" s="70" t="e">
        <f>(IFERROR(ROUND(VLOOKUP(B7,'Arranjos Consolidados'!$E$3:$BM$303,29,FALSE),0),""))+(IFERROR(ROUND(VLOOKUP(B7,'Arranjos Consolidados'!$E$3:$BM$303,30,FALSE),0),""))</f>
        <v>#VALUE!</v>
      </c>
      <c r="W7" s="70" t="e">
        <f>T7+U7+V7</f>
        <v>#VALUE!</v>
      </c>
      <c r="X7" s="72" t="e">
        <f t="shared" si="5"/>
        <v>#VALUE!</v>
      </c>
      <c r="Y7" s="71" t="e">
        <f t="shared" si="6"/>
        <v>#VALUE!</v>
      </c>
      <c r="Z7" s="71" t="e">
        <f t="shared" si="7"/>
        <v>#VALUE!</v>
      </c>
      <c r="AA7" s="71" t="e">
        <f t="shared" si="8"/>
        <v>#VALUE!</v>
      </c>
    </row>
    <row r="8" spans="1:27" x14ac:dyDescent="0.3">
      <c r="A8" s="71" t="str">
        <f>A7</f>
        <v>A4</v>
      </c>
      <c r="B8" s="71" t="str">
        <f t="shared" si="0"/>
        <v>M1A4</v>
      </c>
      <c r="C8" s="71" t="s">
        <v>10519</v>
      </c>
      <c r="D8" s="71" t="str">
        <f t="shared" si="1"/>
        <v>Esforço - M1A4</v>
      </c>
      <c r="E8" s="71">
        <v>0</v>
      </c>
      <c r="F8" s="71" t="str">
        <f>E7</f>
        <v/>
      </c>
      <c r="G8" s="71">
        <v>0</v>
      </c>
      <c r="H8" s="71" t="e">
        <f>G7-H7</f>
        <v>#VALUE!</v>
      </c>
      <c r="I8" s="71" t="e">
        <f>H8-I7</f>
        <v>#VALUE!</v>
      </c>
      <c r="J8" s="71" t="e">
        <f>I8-J7</f>
        <v>#VALUE!</v>
      </c>
      <c r="K8" s="71" t="e">
        <f>J8-K7</f>
        <v>#VALUE!</v>
      </c>
      <c r="L8" s="71">
        <v>0</v>
      </c>
      <c r="M8" s="71" t="s">
        <v>9688</v>
      </c>
      <c r="N8" s="71" t="str">
        <f t="shared" si="2"/>
        <v>Ganhos Indiretos - M1A4</v>
      </c>
      <c r="O8" s="71">
        <v>0</v>
      </c>
      <c r="P8" s="71" t="e">
        <f>O7+O8</f>
        <v>#VALUE!</v>
      </c>
      <c r="Q8" s="71" t="e">
        <f>P7+P8</f>
        <v>#VALUE!</v>
      </c>
      <c r="R8" s="71">
        <v>0</v>
      </c>
      <c r="S8" s="71" t="str">
        <f t="shared" si="3"/>
        <v>Desoneração Gestão Pública - M1A4</v>
      </c>
      <c r="T8" s="70">
        <v>0</v>
      </c>
      <c r="U8" s="70" t="e">
        <f>T7+T8</f>
        <v>#VALUE!</v>
      </c>
      <c r="V8" s="70" t="e">
        <f>U7+U8</f>
        <v>#VALUE!</v>
      </c>
      <c r="W8" s="70">
        <v>0</v>
      </c>
      <c r="X8" s="72" t="s">
        <v>9688</v>
      </c>
      <c r="Y8" s="71" t="s">
        <v>9688</v>
      </c>
      <c r="Z8" s="71" t="s">
        <v>9688</v>
      </c>
      <c r="AA8" s="71" t="s">
        <v>9688</v>
      </c>
    </row>
    <row r="9" spans="1:27" x14ac:dyDescent="0.3">
      <c r="A9" s="71" t="s">
        <v>10571</v>
      </c>
      <c r="B9" s="71" t="str">
        <f t="shared" si="0"/>
        <v>M1A5</v>
      </c>
      <c r="C9" s="71" t="s">
        <v>10518</v>
      </c>
      <c r="D9" s="71" t="str">
        <f t="shared" si="1"/>
        <v>Esforço - M1A5</v>
      </c>
      <c r="E9" s="71" t="str">
        <f>(IFERROR(ROUND(VLOOKUP(B9,'Arranjos Consolidados'!$E$3:$BM$303,25,FALSE),0),""))</f>
        <v/>
      </c>
      <c r="F9" s="71" t="e">
        <f>(IFERROR(ROUND(VLOOKUP(B9,'Arranjos Consolidados'!$E$3:$BM$303,23,FALSE),0),""))+(IFERROR(ROUND(VLOOKUP(B9,'Arranjos Consolidados'!$E$3:$BM$303,24,FALSE),0),""))</f>
        <v>#VALUE!</v>
      </c>
      <c r="G9" s="71" t="e">
        <f>E9+F9</f>
        <v>#VALUE!</v>
      </c>
      <c r="H9" s="71" t="str">
        <f>(IFERROR(ROUND(VLOOKUP(B9,'Arranjos Consolidados'!$E$3:$BM$303,27,FALSE),0),""))</f>
        <v/>
      </c>
      <c r="I9" s="71" t="str">
        <f>(IFERROR(ROUND(VLOOKUP(B9,'Arranjos Consolidados'!$E$3:$BM$303,30,FALSE),0),""))</f>
        <v/>
      </c>
      <c r="J9" s="71" t="str">
        <f>(IFERROR(ROUND(VLOOKUP(B9,'Arranjos Consolidados'!$E$3:$BM$303,32,FALSE),0),""))</f>
        <v/>
      </c>
      <c r="K9" s="71" t="str">
        <f>(IFERROR(ROUND(VLOOKUP(B9,'Arranjos Consolidados'!$E$3:$BM$303,31,FALSE),0),""))</f>
        <v/>
      </c>
      <c r="L9" s="71" t="e">
        <f>G9-H9-I9-J9-K9</f>
        <v>#VALUE!</v>
      </c>
      <c r="M9" s="71" t="e">
        <f t="shared" si="4"/>
        <v>#VALUE!</v>
      </c>
      <c r="N9" s="71" t="str">
        <f t="shared" si="2"/>
        <v>Ganhos Indiretos - M1A5</v>
      </c>
      <c r="O9" s="71" t="str">
        <f>(IFERROR(ROUND(VLOOKUP(B9,'Arranjos Consolidados'!$E$3:$BM$303,44,FALSE),0),""))</f>
        <v/>
      </c>
      <c r="P9" s="71" t="str">
        <f>(IFERROR(ROUND(VLOOKUP(B9,'Arranjos Consolidados'!$E$3:$BM$303,48,FALSE),0),""))</f>
        <v/>
      </c>
      <c r="Q9" s="71" t="str">
        <f>(IFERROR(ROUND(VLOOKUP(B9,'Arranjos Consolidados'!$E$3:$BM$303,53,FALSE),0),""))</f>
        <v/>
      </c>
      <c r="R9" s="71" t="e">
        <f>O9+P9+Q9</f>
        <v>#VALUE!</v>
      </c>
      <c r="S9" s="71" t="str">
        <f t="shared" si="3"/>
        <v>Desoneração Gestão Pública - M1A5</v>
      </c>
      <c r="T9" s="70" t="str">
        <f>(IFERROR(ROUND(VLOOKUP(B9,'Arranjos Consolidados'!$E$3:$BM$303,4,FALSE),0),""))</f>
        <v/>
      </c>
      <c r="U9" s="70" t="e">
        <f>(IFERROR(ROUND(VLOOKUP(B9,'Arranjos Consolidados'!$E$3:$BM$303,27,FALSE),0),""))+(IFERROR(ROUND(VLOOKUP(B9,'Arranjos Consolidados'!$E$3:$BM$303,28,FALSE),0),""))</f>
        <v>#VALUE!</v>
      </c>
      <c r="V9" s="70" t="e">
        <f>(IFERROR(ROUND(VLOOKUP(B9,'Arranjos Consolidados'!$E$3:$BM$303,29,FALSE),0),""))+(IFERROR(ROUND(VLOOKUP(B9,'Arranjos Consolidados'!$E$3:$BM$303,30,FALSE),0),""))</f>
        <v>#VALUE!</v>
      </c>
      <c r="W9" s="70" t="e">
        <f>T9+U9+V9</f>
        <v>#VALUE!</v>
      </c>
      <c r="X9" s="72" t="e">
        <f t="shared" si="5"/>
        <v>#VALUE!</v>
      </c>
      <c r="Y9" s="71" t="e">
        <f t="shared" si="6"/>
        <v>#VALUE!</v>
      </c>
      <c r="Z9" s="71" t="e">
        <f t="shared" si="7"/>
        <v>#VALUE!</v>
      </c>
      <c r="AA9" s="71" t="e">
        <f t="shared" si="8"/>
        <v>#VALUE!</v>
      </c>
    </row>
    <row r="10" spans="1:27" x14ac:dyDescent="0.3">
      <c r="A10" s="71" t="str">
        <f>A9</f>
        <v>A5</v>
      </c>
      <c r="B10" s="71" t="str">
        <f t="shared" si="0"/>
        <v>M1A5</v>
      </c>
      <c r="C10" s="71" t="s">
        <v>10519</v>
      </c>
      <c r="D10" s="71" t="str">
        <f t="shared" si="1"/>
        <v>Esforço - M1A5</v>
      </c>
      <c r="E10" s="71">
        <v>0</v>
      </c>
      <c r="F10" s="71" t="str">
        <f>E9</f>
        <v/>
      </c>
      <c r="G10" s="71">
        <v>0</v>
      </c>
      <c r="H10" s="71" t="e">
        <f>G9-H9</f>
        <v>#VALUE!</v>
      </c>
      <c r="I10" s="71" t="e">
        <f>H10-I9</f>
        <v>#VALUE!</v>
      </c>
      <c r="J10" s="71" t="e">
        <f>I10-J9</f>
        <v>#VALUE!</v>
      </c>
      <c r="K10" s="71" t="e">
        <f>J10-K9</f>
        <v>#VALUE!</v>
      </c>
      <c r="L10" s="71">
        <v>0</v>
      </c>
      <c r="M10" s="71" t="s">
        <v>9688</v>
      </c>
      <c r="N10" s="71" t="str">
        <f t="shared" si="2"/>
        <v>Ganhos Indiretos - M1A5</v>
      </c>
      <c r="O10" s="71">
        <v>0</v>
      </c>
      <c r="P10" s="71" t="e">
        <f>O9+O10</f>
        <v>#VALUE!</v>
      </c>
      <c r="Q10" s="71" t="e">
        <f>P9+P10</f>
        <v>#VALUE!</v>
      </c>
      <c r="R10" s="71">
        <v>0</v>
      </c>
      <c r="S10" s="71" t="str">
        <f t="shared" si="3"/>
        <v>Desoneração Gestão Pública - M1A5</v>
      </c>
      <c r="T10" s="70">
        <v>0</v>
      </c>
      <c r="U10" s="70" t="e">
        <f>T9+T10</f>
        <v>#VALUE!</v>
      </c>
      <c r="V10" s="70" t="e">
        <f>U9+U10</f>
        <v>#VALUE!</v>
      </c>
      <c r="W10" s="70">
        <v>0</v>
      </c>
      <c r="X10" s="72" t="s">
        <v>9688</v>
      </c>
      <c r="Y10" s="71" t="s">
        <v>9688</v>
      </c>
      <c r="Z10" s="70" t="s">
        <v>9688</v>
      </c>
      <c r="AA10" s="70" t="s">
        <v>9688</v>
      </c>
    </row>
  </sheetData>
  <mergeCells count="9">
    <mergeCell ref="X1:X2"/>
    <mergeCell ref="Y1:Y2"/>
    <mergeCell ref="Z1:Z2"/>
    <mergeCell ref="AA1:AA2"/>
    <mergeCell ref="A2:C2"/>
    <mergeCell ref="A1:C1"/>
    <mergeCell ref="D1:L1"/>
    <mergeCell ref="N1:R1"/>
    <mergeCell ref="S1:W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4:K4 F5:K5 F6:J8 K6:K8 F9:K9 P4:R9 U4:V8 U9:V9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70" zoomScaleNormal="70" workbookViewId="0">
      <selection activeCell="U40" sqref="U40"/>
    </sheetView>
  </sheetViews>
  <sheetFormatPr defaultRowHeight="14.4" x14ac:dyDescent="0.3"/>
  <cols>
    <col min="1" max="21" width="9.109375" customWidth="1"/>
  </cols>
  <sheetData>
    <row r="11" spans="6:21" x14ac:dyDescent="0.3">
      <c r="F11" s="62"/>
      <c r="G11" s="62"/>
      <c r="H11" s="62"/>
      <c r="I11" s="62"/>
      <c r="J11" s="62"/>
      <c r="K11" s="62"/>
      <c r="L11" s="62"/>
      <c r="M11" s="62"/>
      <c r="N11" s="62"/>
      <c r="O11" s="62"/>
    </row>
    <row r="12" spans="6:21" ht="15.6" x14ac:dyDescent="0.3">
      <c r="F12" s="63"/>
      <c r="G12" s="63"/>
      <c r="H12" s="64"/>
      <c r="I12" s="64"/>
      <c r="J12" s="64"/>
      <c r="K12" s="64"/>
      <c r="L12" s="64"/>
      <c r="M12" s="64"/>
      <c r="N12" s="64"/>
      <c r="O12" s="64"/>
    </row>
    <row r="13" spans="6:21" x14ac:dyDescent="0.3">
      <c r="F13" s="65"/>
      <c r="G13" s="65"/>
      <c r="H13" s="66"/>
      <c r="I13" s="66"/>
      <c r="J13" s="66"/>
      <c r="K13" s="66"/>
      <c r="L13" s="66"/>
      <c r="M13" s="66"/>
      <c r="N13" s="66"/>
      <c r="O13" s="66"/>
    </row>
    <row r="14" spans="6:21" x14ac:dyDescent="0.3">
      <c r="F14" s="65"/>
      <c r="G14" s="65"/>
      <c r="H14" s="66"/>
      <c r="I14" s="66"/>
      <c r="J14" s="66"/>
      <c r="K14" s="66"/>
      <c r="L14" s="66"/>
      <c r="M14" s="66"/>
      <c r="N14" s="66"/>
      <c r="O14" s="66"/>
    </row>
    <row r="15" spans="6:21" ht="15.6" x14ac:dyDescent="0.3">
      <c r="F15" s="63"/>
      <c r="G15" s="63"/>
      <c r="H15" s="66"/>
      <c r="I15" s="64"/>
      <c r="J15" s="64"/>
      <c r="K15" s="64"/>
      <c r="L15" s="64"/>
      <c r="M15" s="64"/>
      <c r="N15" s="64"/>
      <c r="O15" s="64"/>
      <c r="S15" s="29"/>
      <c r="T15" s="29"/>
      <c r="U15" s="29"/>
    </row>
    <row r="16" spans="6:21" x14ac:dyDescent="0.3">
      <c r="F16" s="65"/>
      <c r="G16" s="65"/>
      <c r="H16" s="66"/>
      <c r="I16" s="66"/>
      <c r="J16" s="66"/>
      <c r="K16" s="66"/>
      <c r="L16" s="66"/>
      <c r="M16" s="66"/>
      <c r="N16" s="66"/>
      <c r="O16" s="66"/>
      <c r="S16" s="61"/>
      <c r="T16" s="29"/>
      <c r="U16" s="29"/>
    </row>
    <row r="17" spans="6:21" x14ac:dyDescent="0.3">
      <c r="F17" s="65"/>
      <c r="G17" s="65"/>
      <c r="H17" s="66"/>
      <c r="I17" s="66"/>
      <c r="J17" s="66"/>
      <c r="K17" s="66"/>
      <c r="L17" s="66"/>
      <c r="M17" s="66"/>
      <c r="N17" s="66"/>
      <c r="O17" s="66"/>
      <c r="S17" s="61"/>
      <c r="T17" s="29"/>
      <c r="U17" s="29"/>
    </row>
    <row r="18" spans="6:21" ht="15.6" x14ac:dyDescent="0.3">
      <c r="F18" s="63"/>
      <c r="G18" s="63"/>
      <c r="H18" s="66"/>
      <c r="I18" s="64"/>
      <c r="J18" s="64"/>
      <c r="K18" s="64"/>
      <c r="L18" s="64"/>
      <c r="M18" s="64"/>
      <c r="N18" s="64"/>
      <c r="O18" s="64"/>
      <c r="S18" s="61"/>
      <c r="T18" s="29"/>
      <c r="U18" s="29"/>
    </row>
    <row r="19" spans="6:21" x14ac:dyDescent="0.3">
      <c r="F19" s="65"/>
      <c r="G19" s="65"/>
      <c r="H19" s="66"/>
      <c r="I19" s="66"/>
      <c r="J19" s="66"/>
      <c r="K19" s="66"/>
      <c r="L19" s="66"/>
      <c r="M19" s="66"/>
      <c r="N19" s="66"/>
      <c r="O19" s="66"/>
      <c r="S19" s="61"/>
      <c r="T19" s="29"/>
      <c r="U19" s="29"/>
    </row>
    <row r="20" spans="6:21" x14ac:dyDescent="0.3">
      <c r="F20" s="65"/>
      <c r="G20" s="65"/>
      <c r="H20" s="66"/>
      <c r="I20" s="66"/>
      <c r="J20" s="66"/>
      <c r="K20" s="66"/>
      <c r="L20" s="66"/>
      <c r="M20" s="66"/>
      <c r="N20" s="66"/>
      <c r="O20" s="66"/>
      <c r="S20" s="61"/>
      <c r="T20" s="29"/>
      <c r="U20" s="29"/>
    </row>
    <row r="21" spans="6:21" ht="15.6" x14ac:dyDescent="0.3">
      <c r="F21" s="63"/>
      <c r="G21" s="63"/>
      <c r="H21" s="64"/>
      <c r="I21" s="64"/>
      <c r="J21" s="64"/>
      <c r="K21" s="64"/>
      <c r="L21" s="64"/>
      <c r="M21" s="64"/>
      <c r="N21" s="64"/>
      <c r="O21" s="64"/>
      <c r="S21" s="61"/>
      <c r="T21" s="29"/>
      <c r="U21" s="29"/>
    </row>
    <row r="22" spans="6:21" x14ac:dyDescent="0.3">
      <c r="F22" s="65"/>
      <c r="G22" s="65"/>
      <c r="H22" s="66"/>
      <c r="I22" s="66"/>
      <c r="J22" s="66"/>
      <c r="K22" s="66"/>
      <c r="L22" s="66"/>
      <c r="M22" s="66"/>
      <c r="N22" s="66"/>
      <c r="O22" s="66"/>
      <c r="S22" s="61"/>
      <c r="T22" s="29"/>
      <c r="U22" s="29"/>
    </row>
    <row r="23" spans="6:21" x14ac:dyDescent="0.3">
      <c r="F23" s="65"/>
      <c r="G23" s="65"/>
      <c r="H23" s="66"/>
      <c r="I23" s="66"/>
      <c r="J23" s="66"/>
      <c r="K23" s="66"/>
      <c r="L23" s="66"/>
      <c r="M23" s="66"/>
      <c r="N23" s="66"/>
      <c r="O23" s="66"/>
      <c r="S23" s="61"/>
      <c r="T23" s="29"/>
      <c r="U23" s="29"/>
    </row>
    <row r="24" spans="6:21" x14ac:dyDescent="0.3">
      <c r="F24" s="65"/>
      <c r="G24" s="65"/>
      <c r="H24" s="66"/>
      <c r="I24" s="66"/>
      <c r="J24" s="66"/>
      <c r="K24" s="66"/>
      <c r="L24" s="66"/>
      <c r="M24" s="66"/>
      <c r="N24" s="66"/>
      <c r="O24" s="66"/>
    </row>
    <row r="25" spans="6:21" x14ac:dyDescent="0.3">
      <c r="F25" s="65"/>
      <c r="G25" s="65"/>
      <c r="H25" s="66"/>
      <c r="I25" s="66"/>
      <c r="J25" s="66"/>
      <c r="K25" s="66"/>
      <c r="L25" s="66"/>
      <c r="M25" s="66"/>
      <c r="N25" s="66"/>
      <c r="O25" s="66"/>
    </row>
    <row r="26" spans="6:21" ht="16.5" customHeight="1" x14ac:dyDescent="0.3">
      <c r="F26" s="65"/>
      <c r="G26" s="65"/>
      <c r="H26" s="66"/>
      <c r="I26" s="66"/>
      <c r="J26" s="66"/>
      <c r="K26" s="66"/>
      <c r="L26" s="66"/>
      <c r="M26" s="66"/>
      <c r="N26" s="66"/>
      <c r="O26" s="66"/>
    </row>
    <row r="27" spans="6:21" ht="15.6" x14ac:dyDescent="0.3">
      <c r="F27" s="63"/>
      <c r="G27" s="63"/>
      <c r="H27" s="64"/>
      <c r="I27" s="64"/>
      <c r="J27" s="64"/>
      <c r="K27" s="64"/>
      <c r="L27" s="64"/>
      <c r="M27" s="64"/>
      <c r="N27" s="64"/>
      <c r="O27" s="64"/>
    </row>
    <row r="42" ht="1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86F92-1B97-4551-B7CA-97D9C543C9A6}">
  <sheetPr codeName="Planilha12">
    <tabColor rgb="FF92D050"/>
  </sheetPr>
  <dimension ref="A1:XFC141"/>
  <sheetViews>
    <sheetView zoomScaleNormal="100" workbookViewId="0"/>
  </sheetViews>
  <sheetFormatPr defaultColWidth="0" defaultRowHeight="13.2" x14ac:dyDescent="0.25"/>
  <cols>
    <col min="1" max="10" width="9.109375" style="1" customWidth="1"/>
    <col min="11" max="11" width="7.109375" style="1" customWidth="1"/>
    <col min="12" max="16383" width="9.109375" style="1" hidden="1"/>
    <col min="16384" max="16384" width="22.33203125" style="1" hidden="1"/>
  </cols>
  <sheetData>
    <row r="1" spans="1:11" s="74" customFormat="1" ht="13.8" x14ac:dyDescent="0.25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</row>
    <row r="2" spans="1:11" s="74" customFormat="1" ht="13.8" x14ac:dyDescent="0.25">
      <c r="A2" s="49"/>
      <c r="B2" s="49"/>
      <c r="C2" s="49"/>
      <c r="D2" s="129" t="s">
        <v>10458</v>
      </c>
      <c r="E2" s="129"/>
      <c r="F2" s="129"/>
      <c r="G2" s="129"/>
      <c r="H2" s="129"/>
      <c r="I2" s="129"/>
      <c r="J2" s="129"/>
      <c r="K2" s="129"/>
    </row>
    <row r="3" spans="1:11" s="74" customFormat="1" ht="15" customHeight="1" x14ac:dyDescent="0.25">
      <c r="A3" s="49"/>
      <c r="B3" s="49"/>
      <c r="C3" s="49"/>
      <c r="D3" s="129"/>
      <c r="E3" s="129"/>
      <c r="F3" s="129"/>
      <c r="G3" s="129"/>
      <c r="H3" s="129"/>
      <c r="I3" s="129"/>
      <c r="J3" s="129"/>
      <c r="K3" s="129"/>
    </row>
    <row r="4" spans="1:11" s="74" customFormat="1" ht="15" customHeight="1" x14ac:dyDescent="0.25">
      <c r="A4" s="49"/>
      <c r="B4" s="49"/>
      <c r="C4" s="49"/>
      <c r="D4" s="117" t="s">
        <v>10459</v>
      </c>
      <c r="E4" s="117"/>
      <c r="F4" s="117"/>
      <c r="G4" s="117"/>
      <c r="H4" s="117"/>
      <c r="I4" s="117"/>
      <c r="J4" s="117"/>
      <c r="K4" s="117"/>
    </row>
    <row r="5" spans="1:11" s="74" customFormat="1" ht="13.8" x14ac:dyDescent="0.25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</row>
    <row r="6" spans="1:11" s="74" customFormat="1" ht="13.8" x14ac:dyDescent="0.25">
      <c r="A6" s="49"/>
      <c r="B6" s="130" t="str">
        <f ca="1">_xlfn.CONCAT("Data: ",DAY(TODAY()),"/",MONTH(TODAY()),"/",YEAR(TODAY()))</f>
        <v>Data: 24/2/2023</v>
      </c>
      <c r="C6" s="130"/>
      <c r="D6" s="130"/>
      <c r="E6" s="130"/>
      <c r="F6" s="130"/>
      <c r="G6" s="130"/>
      <c r="H6" s="130"/>
      <c r="I6" s="130"/>
      <c r="J6" s="130"/>
      <c r="K6" s="73"/>
    </row>
    <row r="7" spans="1:11" x14ac:dyDescent="0.25">
      <c r="A7" s="75"/>
      <c r="B7" s="75"/>
      <c r="C7" s="75"/>
      <c r="D7" s="75"/>
      <c r="E7" s="75"/>
      <c r="F7" s="75"/>
      <c r="G7" s="75"/>
      <c r="H7" s="75"/>
      <c r="I7" s="75"/>
      <c r="J7" s="75"/>
      <c r="K7" s="75"/>
    </row>
    <row r="8" spans="1:11" ht="21" x14ac:dyDescent="0.4">
      <c r="A8" s="77" t="s">
        <v>10537</v>
      </c>
      <c r="B8" s="75"/>
      <c r="C8" s="75"/>
      <c r="D8" s="75"/>
      <c r="E8" s="75"/>
      <c r="F8" s="75"/>
      <c r="G8" s="75"/>
      <c r="H8" s="75"/>
      <c r="I8" s="75"/>
      <c r="J8" s="75"/>
      <c r="K8" s="75"/>
    </row>
    <row r="9" spans="1:11" x14ac:dyDescent="0.25">
      <c r="A9" s="76"/>
      <c r="B9" s="75"/>
      <c r="C9" s="75"/>
      <c r="D9" s="75"/>
      <c r="E9" s="75"/>
      <c r="F9" s="75"/>
      <c r="G9" s="75"/>
      <c r="H9" s="75"/>
      <c r="I9" s="75"/>
      <c r="J9" s="75"/>
      <c r="K9" s="75"/>
    </row>
    <row r="10" spans="1:11" x14ac:dyDescent="0.25">
      <c r="A10" s="75" t="s">
        <v>10536</v>
      </c>
      <c r="B10" s="75">
        <f>'Banco de Dados'!I2</f>
        <v>0</v>
      </c>
      <c r="C10" s="75"/>
      <c r="D10" s="75"/>
      <c r="E10" s="75"/>
      <c r="F10" s="75"/>
      <c r="G10" s="75"/>
      <c r="H10" s="75"/>
      <c r="I10" s="75"/>
      <c r="J10" s="75"/>
      <c r="K10" s="75"/>
    </row>
    <row r="11" spans="1:11" x14ac:dyDescent="0.25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1" ht="16.5" customHeight="1" x14ac:dyDescent="0.25">
      <c r="A12" s="131">
        <v>1234</v>
      </c>
      <c r="B12" s="132"/>
      <c r="C12" s="132"/>
      <c r="D12" s="132"/>
      <c r="E12" s="132"/>
      <c r="F12" s="132"/>
      <c r="G12" s="132"/>
      <c r="H12" s="132"/>
      <c r="I12" s="132"/>
      <c r="J12" s="132"/>
      <c r="K12" s="133"/>
    </row>
    <row r="13" spans="1:11" x14ac:dyDescent="0.25">
      <c r="A13" s="134"/>
      <c r="B13" s="135"/>
      <c r="C13" s="135"/>
      <c r="D13" s="135"/>
      <c r="E13" s="135"/>
      <c r="F13" s="135"/>
      <c r="G13" s="135"/>
      <c r="H13" s="135"/>
      <c r="I13" s="135"/>
      <c r="J13" s="135"/>
      <c r="K13" s="136"/>
    </row>
    <row r="14" spans="1:11" x14ac:dyDescent="0.25">
      <c r="A14" s="137"/>
      <c r="B14" s="138"/>
      <c r="C14" s="138"/>
      <c r="D14" s="138"/>
      <c r="E14" s="138"/>
      <c r="F14" s="138"/>
      <c r="G14" s="138"/>
      <c r="H14" s="138"/>
      <c r="I14" s="138"/>
      <c r="J14" s="138"/>
      <c r="K14" s="139"/>
    </row>
    <row r="15" spans="1:11" x14ac:dyDescent="0.25">
      <c r="A15" s="106"/>
      <c r="B15" s="106"/>
      <c r="C15" s="106"/>
      <c r="D15" s="106"/>
      <c r="E15" s="106"/>
      <c r="F15" s="106"/>
      <c r="G15" s="106"/>
      <c r="H15" s="112"/>
      <c r="I15" s="113"/>
      <c r="J15" s="111"/>
      <c r="K15" s="108"/>
    </row>
    <row r="16" spans="1:11" x14ac:dyDescent="0.25">
      <c r="A16" s="106"/>
      <c r="B16" s="107"/>
      <c r="C16" s="107"/>
      <c r="D16" s="107"/>
      <c r="E16" s="107"/>
      <c r="F16" s="107"/>
      <c r="G16" s="107"/>
      <c r="H16" s="107"/>
      <c r="I16" s="107"/>
      <c r="J16" s="107"/>
      <c r="K16" s="108"/>
    </row>
    <row r="17" spans="1:11" x14ac:dyDescent="0.25">
      <c r="A17" s="106"/>
      <c r="B17" s="107"/>
      <c r="C17" s="107"/>
      <c r="D17" s="107"/>
      <c r="E17" s="107"/>
      <c r="F17" s="107"/>
      <c r="G17" s="107"/>
      <c r="H17" s="107"/>
      <c r="I17" s="107"/>
      <c r="J17" s="107"/>
      <c r="K17" s="108"/>
    </row>
    <row r="18" spans="1:11" x14ac:dyDescent="0.25">
      <c r="A18" s="106"/>
      <c r="B18" s="107"/>
      <c r="C18" s="107"/>
      <c r="D18" s="107"/>
      <c r="E18" s="107"/>
      <c r="F18" s="107"/>
      <c r="G18" s="107"/>
      <c r="H18" s="107"/>
      <c r="I18" s="109"/>
      <c r="J18" s="107"/>
      <c r="K18" s="108"/>
    </row>
    <row r="19" spans="1:11" x14ac:dyDescent="0.25">
      <c r="A19" s="106"/>
      <c r="B19" s="109"/>
      <c r="C19" s="109"/>
      <c r="D19" s="109"/>
      <c r="E19" s="109"/>
      <c r="F19" s="109"/>
      <c r="G19" s="109"/>
      <c r="H19" s="109"/>
      <c r="I19" s="109"/>
      <c r="J19" s="109"/>
      <c r="K19" s="110"/>
    </row>
    <row r="20" spans="1:11" x14ac:dyDescent="0.25">
      <c r="A20" s="106"/>
      <c r="B20" s="75"/>
      <c r="C20" s="75"/>
      <c r="D20" s="75"/>
      <c r="E20" s="75"/>
      <c r="F20" s="75"/>
      <c r="G20" s="75"/>
      <c r="H20" s="75"/>
      <c r="I20" s="75"/>
      <c r="J20" s="75"/>
      <c r="K20" s="75"/>
    </row>
    <row r="21" spans="1:11" ht="21" x14ac:dyDescent="0.4">
      <c r="A21" s="77" t="s">
        <v>10538</v>
      </c>
      <c r="B21" s="75"/>
      <c r="C21" s="75"/>
      <c r="D21" s="75"/>
      <c r="E21" s="75"/>
      <c r="F21" s="75"/>
      <c r="G21" s="75"/>
      <c r="H21" s="75"/>
      <c r="I21" s="75"/>
      <c r="J21" s="75"/>
      <c r="K21" s="75"/>
    </row>
    <row r="22" spans="1:11" x14ac:dyDescent="0.25">
      <c r="A22" s="75"/>
      <c r="B22" s="75"/>
      <c r="C22" s="75"/>
      <c r="D22" s="75"/>
      <c r="E22" s="75"/>
      <c r="F22" s="75"/>
      <c r="G22" s="75"/>
      <c r="H22" s="75"/>
      <c r="I22" s="75"/>
      <c r="J22" s="75"/>
      <c r="K22" s="75"/>
    </row>
    <row r="23" spans="1:11" x14ac:dyDescent="0.25">
      <c r="A23" s="131">
        <v>22</v>
      </c>
      <c r="B23" s="132"/>
      <c r="C23" s="132"/>
      <c r="D23" s="132"/>
      <c r="E23" s="132"/>
      <c r="F23" s="132"/>
      <c r="G23" s="132"/>
      <c r="H23" s="132"/>
      <c r="I23" s="132"/>
      <c r="J23" s="132"/>
      <c r="K23" s="133"/>
    </row>
    <row r="24" spans="1:11" x14ac:dyDescent="0.25">
      <c r="A24" s="134"/>
      <c r="B24" s="135"/>
      <c r="C24" s="135"/>
      <c r="D24" s="135"/>
      <c r="E24" s="135"/>
      <c r="F24" s="135"/>
      <c r="G24" s="135"/>
      <c r="H24" s="135"/>
      <c r="I24" s="135"/>
      <c r="J24" s="135"/>
      <c r="K24" s="136"/>
    </row>
    <row r="25" spans="1:11" x14ac:dyDescent="0.25">
      <c r="A25" s="134"/>
      <c r="B25" s="135"/>
      <c r="C25" s="135"/>
      <c r="D25" s="135"/>
      <c r="E25" s="135"/>
      <c r="F25" s="135"/>
      <c r="G25" s="135"/>
      <c r="H25" s="135"/>
      <c r="I25" s="135"/>
      <c r="J25" s="135"/>
      <c r="K25" s="136"/>
    </row>
    <row r="26" spans="1:11" x14ac:dyDescent="0.25">
      <c r="A26" s="134"/>
      <c r="B26" s="135"/>
      <c r="C26" s="135"/>
      <c r="D26" s="135"/>
      <c r="E26" s="135"/>
      <c r="F26" s="135"/>
      <c r="G26" s="135"/>
      <c r="H26" s="135"/>
      <c r="I26" s="135"/>
      <c r="J26" s="135"/>
      <c r="K26" s="136"/>
    </row>
    <row r="27" spans="1:11" x14ac:dyDescent="0.25">
      <c r="A27" s="134"/>
      <c r="B27" s="135"/>
      <c r="C27" s="135"/>
      <c r="D27" s="135"/>
      <c r="E27" s="135"/>
      <c r="F27" s="135"/>
      <c r="G27" s="135"/>
      <c r="H27" s="135"/>
      <c r="I27" s="135"/>
      <c r="J27" s="135"/>
      <c r="K27" s="136"/>
    </row>
    <row r="28" spans="1:11" x14ac:dyDescent="0.25">
      <c r="A28" s="134"/>
      <c r="B28" s="135"/>
      <c r="C28" s="135"/>
      <c r="D28" s="135"/>
      <c r="E28" s="135"/>
      <c r="F28" s="135"/>
      <c r="G28" s="135"/>
      <c r="H28" s="135"/>
      <c r="I28" s="135"/>
      <c r="J28" s="135"/>
      <c r="K28" s="136"/>
    </row>
    <row r="29" spans="1:11" x14ac:dyDescent="0.25">
      <c r="A29" s="134"/>
      <c r="B29" s="135"/>
      <c r="C29" s="135"/>
      <c r="D29" s="135"/>
      <c r="E29" s="135"/>
      <c r="F29" s="135"/>
      <c r="G29" s="135"/>
      <c r="H29" s="135"/>
      <c r="I29" s="135"/>
      <c r="J29" s="135"/>
      <c r="K29" s="136"/>
    </row>
    <row r="30" spans="1:11" x14ac:dyDescent="0.25">
      <c r="A30" s="137"/>
      <c r="B30" s="138"/>
      <c r="C30" s="138"/>
      <c r="D30" s="138"/>
      <c r="E30" s="138"/>
      <c r="F30" s="138"/>
      <c r="G30" s="138"/>
      <c r="H30" s="138"/>
      <c r="I30" s="138"/>
      <c r="J30" s="138"/>
      <c r="K30" s="139"/>
    </row>
    <row r="31" spans="1:11" x14ac:dyDescent="0.25">
      <c r="A31" s="75"/>
      <c r="B31" s="103"/>
      <c r="C31" s="103"/>
      <c r="D31" s="103"/>
      <c r="E31" s="75"/>
      <c r="F31" s="75"/>
      <c r="G31" s="75"/>
      <c r="H31" s="75"/>
      <c r="I31" s="75"/>
      <c r="J31" s="75"/>
      <c r="K31" s="75"/>
    </row>
    <row r="32" spans="1:11" x14ac:dyDescent="0.25">
      <c r="A32" s="75"/>
      <c r="B32" s="102"/>
      <c r="C32" s="102"/>
      <c r="D32" s="75"/>
      <c r="E32" s="75"/>
      <c r="F32" s="75"/>
      <c r="G32" s="75"/>
      <c r="H32" s="75"/>
      <c r="I32" s="75"/>
      <c r="J32" s="75"/>
      <c r="K32" s="75"/>
    </row>
    <row r="33" spans="1:11" x14ac:dyDescent="0.25">
      <c r="A33" s="75"/>
      <c r="B33" s="75"/>
      <c r="C33" s="75"/>
      <c r="D33" s="75"/>
      <c r="E33" s="75"/>
      <c r="F33" s="75"/>
      <c r="G33" s="75"/>
      <c r="H33" s="75"/>
      <c r="I33" s="75"/>
      <c r="J33" s="75"/>
      <c r="K33" s="75"/>
    </row>
    <row r="34" spans="1:11" x14ac:dyDescent="0.25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</row>
    <row r="35" spans="1:11" x14ac:dyDescent="0.25">
      <c r="A35" s="75"/>
      <c r="B35" s="75"/>
      <c r="C35" s="75"/>
      <c r="D35" s="75"/>
      <c r="E35" s="75"/>
      <c r="F35" s="75"/>
      <c r="G35" s="75"/>
      <c r="H35" s="75"/>
      <c r="I35" s="75"/>
      <c r="J35" s="75"/>
      <c r="K35" s="75"/>
    </row>
    <row r="36" spans="1:11" x14ac:dyDescent="0.25">
      <c r="A36" s="75"/>
      <c r="B36" s="75"/>
      <c r="C36" s="75"/>
      <c r="D36" s="75"/>
      <c r="E36" s="75"/>
      <c r="F36" s="75"/>
      <c r="G36" s="75"/>
      <c r="H36" s="75"/>
      <c r="I36" s="75"/>
      <c r="J36" s="75"/>
      <c r="K36" s="75"/>
    </row>
    <row r="37" spans="1:11" x14ac:dyDescent="0.25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</row>
    <row r="38" spans="1:11" x14ac:dyDescent="0.25">
      <c r="A38" s="75"/>
      <c r="B38" s="75"/>
      <c r="C38" s="75"/>
      <c r="D38" s="75"/>
      <c r="E38" s="75"/>
      <c r="F38" s="75"/>
      <c r="G38" s="75"/>
      <c r="H38" s="75"/>
      <c r="I38" s="75"/>
      <c r="J38" s="75"/>
      <c r="K38" s="75"/>
    </row>
    <row r="39" spans="1:11" x14ac:dyDescent="0.25">
      <c r="A39" s="75"/>
      <c r="B39" s="75"/>
      <c r="C39" s="75"/>
      <c r="D39" s="75"/>
      <c r="E39" s="75"/>
      <c r="F39" s="75"/>
      <c r="G39" s="75"/>
      <c r="H39" s="75"/>
      <c r="I39" s="75"/>
      <c r="J39" s="75"/>
      <c r="K39" s="75"/>
    </row>
    <row r="40" spans="1:11" x14ac:dyDescent="0.25">
      <c r="A40" s="75"/>
      <c r="B40" s="75"/>
      <c r="C40" s="75"/>
      <c r="D40" s="75"/>
      <c r="E40" s="75"/>
      <c r="F40" s="75"/>
      <c r="G40" s="75"/>
      <c r="H40" s="75"/>
      <c r="I40" s="75"/>
      <c r="J40" s="75"/>
      <c r="K40" s="75"/>
    </row>
    <row r="41" spans="1:11" ht="21" x14ac:dyDescent="0.4">
      <c r="A41" s="77" t="s">
        <v>10542</v>
      </c>
      <c r="B41" s="75"/>
      <c r="C41" s="75"/>
      <c r="D41" s="75"/>
      <c r="E41" s="75"/>
      <c r="F41" s="75"/>
      <c r="G41" s="75"/>
      <c r="H41" s="75"/>
      <c r="I41" s="75"/>
      <c r="J41" s="75"/>
      <c r="K41" s="75"/>
    </row>
    <row r="42" spans="1:11" x14ac:dyDescent="0.25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</row>
    <row r="43" spans="1:11" x14ac:dyDescent="0.25">
      <c r="A43" s="131">
        <v>33</v>
      </c>
      <c r="B43" s="132"/>
      <c r="C43" s="132"/>
      <c r="D43" s="132"/>
      <c r="E43" s="132"/>
      <c r="F43" s="132"/>
      <c r="G43" s="132"/>
      <c r="H43" s="132"/>
      <c r="I43" s="132"/>
      <c r="J43" s="132"/>
      <c r="K43" s="133"/>
    </row>
    <row r="44" spans="1:11" x14ac:dyDescent="0.25">
      <c r="A44" s="134"/>
      <c r="B44" s="135"/>
      <c r="C44" s="135"/>
      <c r="D44" s="135"/>
      <c r="E44" s="135"/>
      <c r="F44" s="135"/>
      <c r="G44" s="135"/>
      <c r="H44" s="135"/>
      <c r="I44" s="135"/>
      <c r="J44" s="135"/>
      <c r="K44" s="136"/>
    </row>
    <row r="45" spans="1:11" x14ac:dyDescent="0.25">
      <c r="A45" s="134"/>
      <c r="B45" s="135"/>
      <c r="C45" s="135"/>
      <c r="D45" s="135"/>
      <c r="E45" s="135"/>
      <c r="F45" s="135"/>
      <c r="G45" s="135"/>
      <c r="H45" s="135"/>
      <c r="I45" s="135"/>
      <c r="J45" s="135"/>
      <c r="K45" s="136"/>
    </row>
    <row r="46" spans="1:11" x14ac:dyDescent="0.25">
      <c r="A46" s="134"/>
      <c r="B46" s="135"/>
      <c r="C46" s="135"/>
      <c r="D46" s="135"/>
      <c r="E46" s="135"/>
      <c r="F46" s="135"/>
      <c r="G46" s="135"/>
      <c r="H46" s="135"/>
      <c r="I46" s="135"/>
      <c r="J46" s="135"/>
      <c r="K46" s="136"/>
    </row>
    <row r="47" spans="1:11" x14ac:dyDescent="0.25">
      <c r="A47" s="134"/>
      <c r="B47" s="135"/>
      <c r="C47" s="135"/>
      <c r="D47" s="135"/>
      <c r="E47" s="135"/>
      <c r="F47" s="135"/>
      <c r="G47" s="135"/>
      <c r="H47" s="135"/>
      <c r="I47" s="135"/>
      <c r="J47" s="135"/>
      <c r="K47" s="136"/>
    </row>
    <row r="48" spans="1:11" x14ac:dyDescent="0.25">
      <c r="A48" s="134"/>
      <c r="B48" s="135"/>
      <c r="C48" s="135"/>
      <c r="D48" s="135"/>
      <c r="E48" s="135"/>
      <c r="F48" s="135"/>
      <c r="G48" s="135"/>
      <c r="H48" s="135"/>
      <c r="I48" s="135"/>
      <c r="J48" s="135"/>
      <c r="K48" s="136"/>
    </row>
    <row r="49" spans="1:11" x14ac:dyDescent="0.25">
      <c r="A49" s="134"/>
      <c r="B49" s="135"/>
      <c r="C49" s="135"/>
      <c r="D49" s="135"/>
      <c r="E49" s="135"/>
      <c r="F49" s="135"/>
      <c r="G49" s="135"/>
      <c r="H49" s="135"/>
      <c r="I49" s="135"/>
      <c r="J49" s="135"/>
      <c r="K49" s="136"/>
    </row>
    <row r="50" spans="1:11" x14ac:dyDescent="0.25">
      <c r="A50" s="137"/>
      <c r="B50" s="138"/>
      <c r="C50" s="138"/>
      <c r="D50" s="138"/>
      <c r="E50" s="138"/>
      <c r="F50" s="138"/>
      <c r="G50" s="138"/>
      <c r="H50" s="138"/>
      <c r="I50" s="138"/>
      <c r="J50" s="138"/>
      <c r="K50" s="139"/>
    </row>
    <row r="51" spans="1:11" x14ac:dyDescent="0.25">
      <c r="A51" s="75"/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1:11" x14ac:dyDescent="0.25">
      <c r="A52" s="75"/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1:11" x14ac:dyDescent="0.25">
      <c r="A53" s="75"/>
      <c r="B53" s="75"/>
      <c r="C53" s="75"/>
      <c r="D53" s="75"/>
      <c r="E53" s="75"/>
      <c r="F53" s="75"/>
      <c r="G53" s="75"/>
      <c r="H53" s="75"/>
      <c r="I53" s="75"/>
      <c r="J53" s="75"/>
      <c r="K53" s="75"/>
    </row>
    <row r="54" spans="1:11" x14ac:dyDescent="0.25">
      <c r="A54" s="75"/>
      <c r="B54" s="75"/>
      <c r="C54" s="75"/>
      <c r="D54" s="75"/>
      <c r="E54" s="75"/>
      <c r="F54" s="75"/>
      <c r="G54" s="75"/>
      <c r="H54" s="75"/>
      <c r="I54" s="75"/>
      <c r="J54" s="75"/>
      <c r="K54" s="75"/>
    </row>
    <row r="55" spans="1:11" x14ac:dyDescent="0.25">
      <c r="A55" s="75"/>
      <c r="B55" s="75"/>
      <c r="C55" s="75"/>
      <c r="D55" s="75"/>
      <c r="E55" s="75"/>
      <c r="F55" s="75"/>
      <c r="G55" s="75"/>
      <c r="H55" s="75"/>
      <c r="I55" s="75"/>
      <c r="J55" s="75"/>
      <c r="K55" s="75"/>
    </row>
    <row r="56" spans="1:11" x14ac:dyDescent="0.25">
      <c r="A56" s="75"/>
      <c r="B56" s="75"/>
      <c r="C56" s="75"/>
      <c r="D56" s="75"/>
      <c r="E56" s="75"/>
      <c r="F56" s="75"/>
      <c r="G56" s="75"/>
      <c r="H56" s="75"/>
      <c r="I56" s="75"/>
      <c r="J56" s="75"/>
      <c r="K56" s="75"/>
    </row>
    <row r="57" spans="1:11" x14ac:dyDescent="0.25">
      <c r="A57" s="75"/>
      <c r="B57" s="75"/>
      <c r="C57" s="75"/>
      <c r="D57" s="75"/>
      <c r="E57" s="75"/>
      <c r="F57" s="75"/>
      <c r="G57" s="75"/>
      <c r="H57" s="75"/>
      <c r="I57" s="75"/>
      <c r="J57" s="75"/>
      <c r="K57" s="75"/>
    </row>
    <row r="58" spans="1:11" x14ac:dyDescent="0.25">
      <c r="A58" s="75"/>
      <c r="B58" s="75"/>
      <c r="C58" s="75"/>
      <c r="D58" s="75"/>
      <c r="E58" s="75"/>
      <c r="F58" s="75"/>
      <c r="G58" s="75"/>
      <c r="H58" s="75"/>
      <c r="I58" s="75"/>
      <c r="J58" s="75"/>
      <c r="K58" s="75"/>
    </row>
    <row r="59" spans="1:11" x14ac:dyDescent="0.25">
      <c r="A59" s="75"/>
      <c r="B59" s="75"/>
      <c r="C59" s="75"/>
      <c r="D59" s="75"/>
      <c r="E59" s="75"/>
      <c r="F59" s="75"/>
      <c r="G59" s="75"/>
      <c r="H59" s="75"/>
      <c r="I59" s="75"/>
      <c r="J59" s="75"/>
      <c r="K59" s="75"/>
    </row>
    <row r="60" spans="1:11" x14ac:dyDescent="0.25">
      <c r="A60" s="75"/>
      <c r="B60" s="75"/>
      <c r="C60" s="75"/>
      <c r="D60" s="75"/>
      <c r="E60" s="75"/>
      <c r="F60" s="75"/>
      <c r="G60" s="75"/>
      <c r="H60" s="75"/>
      <c r="I60" s="75"/>
      <c r="J60" s="75"/>
      <c r="K60" s="75"/>
    </row>
    <row r="61" spans="1:11" ht="21" x14ac:dyDescent="0.4">
      <c r="A61" s="77" t="s">
        <v>10539</v>
      </c>
      <c r="B61" s="75"/>
      <c r="C61" s="75"/>
      <c r="D61" s="75"/>
      <c r="E61" s="75"/>
      <c r="F61" s="75"/>
      <c r="G61" s="75"/>
      <c r="H61" s="75"/>
      <c r="I61" s="75"/>
      <c r="J61" s="75"/>
      <c r="K61" s="75"/>
    </row>
    <row r="62" spans="1:11" x14ac:dyDescent="0.25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</row>
    <row r="63" spans="1:11" x14ac:dyDescent="0.25">
      <c r="A63" s="131"/>
      <c r="B63" s="132"/>
      <c r="C63" s="132"/>
      <c r="D63" s="132"/>
      <c r="E63" s="132"/>
      <c r="F63" s="132"/>
      <c r="G63" s="132"/>
      <c r="H63" s="132"/>
      <c r="I63" s="132"/>
      <c r="J63" s="132"/>
      <c r="K63" s="133"/>
    </row>
    <row r="64" spans="1:11" x14ac:dyDescent="0.25">
      <c r="A64" s="134"/>
      <c r="B64" s="135"/>
      <c r="C64" s="135"/>
      <c r="D64" s="135"/>
      <c r="E64" s="135"/>
      <c r="F64" s="135"/>
      <c r="G64" s="135"/>
      <c r="H64" s="135"/>
      <c r="I64" s="135"/>
      <c r="J64" s="135"/>
      <c r="K64" s="136"/>
    </row>
    <row r="65" spans="1:11" x14ac:dyDescent="0.25">
      <c r="A65" s="134"/>
      <c r="B65" s="135"/>
      <c r="C65" s="135"/>
      <c r="D65" s="135"/>
      <c r="E65" s="135"/>
      <c r="F65" s="135"/>
      <c r="G65" s="135"/>
      <c r="H65" s="135"/>
      <c r="I65" s="135"/>
      <c r="J65" s="135"/>
      <c r="K65" s="136"/>
    </row>
    <row r="66" spans="1:11" x14ac:dyDescent="0.25">
      <c r="A66" s="134"/>
      <c r="B66" s="135"/>
      <c r="C66" s="135"/>
      <c r="D66" s="135"/>
      <c r="E66" s="135"/>
      <c r="F66" s="135"/>
      <c r="G66" s="135"/>
      <c r="H66" s="135"/>
      <c r="I66" s="135"/>
      <c r="J66" s="135"/>
      <c r="K66" s="136"/>
    </row>
    <row r="67" spans="1:11" x14ac:dyDescent="0.25">
      <c r="A67" s="134"/>
      <c r="B67" s="135"/>
      <c r="C67" s="135"/>
      <c r="D67" s="135"/>
      <c r="E67" s="135"/>
      <c r="F67" s="135"/>
      <c r="G67" s="135"/>
      <c r="H67" s="135"/>
      <c r="I67" s="135"/>
      <c r="J67" s="135"/>
      <c r="K67" s="136"/>
    </row>
    <row r="68" spans="1:11" x14ac:dyDescent="0.25">
      <c r="A68" s="134"/>
      <c r="B68" s="135"/>
      <c r="C68" s="135"/>
      <c r="D68" s="135"/>
      <c r="E68" s="135"/>
      <c r="F68" s="135"/>
      <c r="G68" s="135"/>
      <c r="H68" s="135"/>
      <c r="I68" s="135"/>
      <c r="J68" s="135"/>
      <c r="K68" s="136"/>
    </row>
    <row r="69" spans="1:11" x14ac:dyDescent="0.25">
      <c r="A69" s="134"/>
      <c r="B69" s="135"/>
      <c r="C69" s="135"/>
      <c r="D69" s="135"/>
      <c r="E69" s="135"/>
      <c r="F69" s="135"/>
      <c r="G69" s="135"/>
      <c r="H69" s="135"/>
      <c r="I69" s="135"/>
      <c r="J69" s="135"/>
      <c r="K69" s="136"/>
    </row>
    <row r="70" spans="1:11" x14ac:dyDescent="0.25">
      <c r="A70" s="137"/>
      <c r="B70" s="138"/>
      <c r="C70" s="138"/>
      <c r="D70" s="138"/>
      <c r="E70" s="138"/>
      <c r="F70" s="138"/>
      <c r="G70" s="138"/>
      <c r="H70" s="138"/>
      <c r="I70" s="138"/>
      <c r="J70" s="138"/>
      <c r="K70" s="139"/>
    </row>
    <row r="71" spans="1:11" x14ac:dyDescent="0.25">
      <c r="A71" s="75"/>
      <c r="B71" s="75"/>
      <c r="C71" s="75"/>
      <c r="D71" s="75"/>
      <c r="E71" s="75"/>
      <c r="F71" s="75"/>
      <c r="G71" s="75"/>
      <c r="H71" s="75"/>
      <c r="I71" s="75"/>
      <c r="J71" s="75"/>
      <c r="K71" s="75"/>
    </row>
    <row r="72" spans="1:11" x14ac:dyDescent="0.25">
      <c r="A72" s="75"/>
      <c r="B72" s="75"/>
      <c r="C72" s="75"/>
      <c r="D72" s="75"/>
      <c r="E72" s="75"/>
      <c r="F72" s="75"/>
      <c r="G72" s="75"/>
      <c r="H72" s="75"/>
      <c r="I72" s="75"/>
      <c r="J72" s="75"/>
      <c r="K72" s="75"/>
    </row>
    <row r="73" spans="1:11" x14ac:dyDescent="0.25">
      <c r="A73" s="75"/>
      <c r="B73" s="75"/>
      <c r="C73" s="75"/>
      <c r="D73" s="75"/>
      <c r="E73" s="75"/>
      <c r="F73" s="75"/>
      <c r="G73" s="75"/>
      <c r="H73" s="75"/>
      <c r="I73" s="75"/>
      <c r="J73" s="75"/>
      <c r="K73" s="75"/>
    </row>
    <row r="74" spans="1:11" x14ac:dyDescent="0.25">
      <c r="A74" s="75"/>
      <c r="B74" s="75"/>
      <c r="C74" s="75"/>
      <c r="D74" s="75"/>
      <c r="E74" s="75"/>
      <c r="F74" s="75"/>
      <c r="G74" s="75"/>
      <c r="H74" s="75"/>
      <c r="I74" s="75"/>
      <c r="J74" s="75"/>
      <c r="K74" s="75"/>
    </row>
    <row r="75" spans="1:11" x14ac:dyDescent="0.25">
      <c r="A75" s="75"/>
      <c r="B75" s="75"/>
      <c r="C75" s="75"/>
      <c r="D75" s="75"/>
      <c r="E75" s="75"/>
      <c r="F75" s="75"/>
      <c r="G75" s="75"/>
      <c r="H75" s="75"/>
      <c r="I75" s="75"/>
      <c r="J75" s="75"/>
      <c r="K75" s="75"/>
    </row>
    <row r="76" spans="1:11" x14ac:dyDescent="0.25">
      <c r="A76" s="75"/>
      <c r="B76" s="75"/>
      <c r="C76" s="75"/>
      <c r="D76" s="75"/>
      <c r="E76" s="75"/>
      <c r="F76" s="75"/>
      <c r="G76" s="75"/>
      <c r="H76" s="75"/>
      <c r="I76" s="75"/>
      <c r="J76" s="75"/>
      <c r="K76" s="75"/>
    </row>
    <row r="77" spans="1:11" x14ac:dyDescent="0.25">
      <c r="A77" s="75"/>
      <c r="B77" s="75"/>
      <c r="C77" s="75"/>
      <c r="D77" s="75"/>
      <c r="E77" s="75"/>
      <c r="F77" s="75"/>
      <c r="G77" s="75"/>
      <c r="H77" s="75"/>
      <c r="I77" s="75"/>
      <c r="J77" s="75"/>
      <c r="K77" s="75"/>
    </row>
    <row r="78" spans="1:11" x14ac:dyDescent="0.25">
      <c r="A78" s="75"/>
      <c r="B78" s="75"/>
      <c r="C78" s="75"/>
      <c r="D78" s="75"/>
      <c r="E78" s="75"/>
      <c r="F78" s="75"/>
      <c r="G78" s="75"/>
      <c r="H78" s="75"/>
      <c r="I78" s="75"/>
      <c r="J78" s="75"/>
      <c r="K78" s="75"/>
    </row>
    <row r="79" spans="1:11" x14ac:dyDescent="0.25">
      <c r="A79" s="75"/>
      <c r="B79" s="75"/>
      <c r="C79" s="75"/>
      <c r="D79" s="75"/>
      <c r="E79" s="75"/>
      <c r="F79" s="75"/>
      <c r="G79" s="75"/>
      <c r="H79" s="75"/>
      <c r="I79" s="75"/>
      <c r="J79" s="75"/>
      <c r="K79" s="75"/>
    </row>
    <row r="80" spans="1:11" x14ac:dyDescent="0.25">
      <c r="A80" s="75"/>
      <c r="B80" s="75"/>
      <c r="C80" s="75"/>
      <c r="D80" s="75"/>
      <c r="E80" s="75"/>
      <c r="F80" s="75"/>
      <c r="G80" s="75"/>
      <c r="H80" s="75"/>
      <c r="I80" s="75"/>
      <c r="J80" s="75"/>
      <c r="K80" s="75"/>
    </row>
    <row r="81" spans="1:11" ht="21" x14ac:dyDescent="0.4">
      <c r="A81" s="77" t="s">
        <v>10540</v>
      </c>
      <c r="B81" s="75"/>
      <c r="C81" s="75"/>
      <c r="D81" s="75"/>
      <c r="E81" s="75"/>
      <c r="F81" s="75"/>
      <c r="G81" s="75"/>
      <c r="H81" s="75"/>
      <c r="I81" s="75"/>
      <c r="J81" s="75"/>
      <c r="K81" s="75"/>
    </row>
    <row r="82" spans="1:11" x14ac:dyDescent="0.25">
      <c r="A82" s="75"/>
      <c r="B82" s="75"/>
      <c r="C82" s="75"/>
      <c r="D82" s="75"/>
      <c r="E82" s="75"/>
      <c r="F82" s="75"/>
      <c r="G82" s="75"/>
      <c r="H82" s="75"/>
      <c r="I82" s="75"/>
      <c r="J82" s="75"/>
      <c r="K82" s="75"/>
    </row>
    <row r="83" spans="1:11" x14ac:dyDescent="0.25">
      <c r="A83" s="131" t="s">
        <v>10564</v>
      </c>
      <c r="B83" s="132"/>
      <c r="C83" s="132"/>
      <c r="D83" s="132"/>
      <c r="E83" s="132"/>
      <c r="F83" s="132"/>
      <c r="G83" s="132"/>
      <c r="H83" s="132"/>
      <c r="I83" s="132"/>
      <c r="J83" s="132"/>
      <c r="K83" s="133"/>
    </row>
    <row r="84" spans="1:11" x14ac:dyDescent="0.25">
      <c r="A84" s="134"/>
      <c r="B84" s="135"/>
      <c r="C84" s="135"/>
      <c r="D84" s="135"/>
      <c r="E84" s="135"/>
      <c r="F84" s="135"/>
      <c r="G84" s="135"/>
      <c r="H84" s="135"/>
      <c r="I84" s="135"/>
      <c r="J84" s="135"/>
      <c r="K84" s="136"/>
    </row>
    <row r="85" spans="1:11" x14ac:dyDescent="0.25">
      <c r="A85" s="134"/>
      <c r="B85" s="135"/>
      <c r="C85" s="135"/>
      <c r="D85" s="135"/>
      <c r="E85" s="135"/>
      <c r="F85" s="135"/>
      <c r="G85" s="135"/>
      <c r="H85" s="135"/>
      <c r="I85" s="135"/>
      <c r="J85" s="135"/>
      <c r="K85" s="136"/>
    </row>
    <row r="86" spans="1:11" x14ac:dyDescent="0.25">
      <c r="A86" s="134"/>
      <c r="B86" s="135"/>
      <c r="C86" s="135"/>
      <c r="D86" s="135"/>
      <c r="E86" s="135"/>
      <c r="F86" s="135"/>
      <c r="G86" s="135"/>
      <c r="H86" s="135"/>
      <c r="I86" s="135"/>
      <c r="J86" s="135"/>
      <c r="K86" s="136"/>
    </row>
    <row r="87" spans="1:11" x14ac:dyDescent="0.25">
      <c r="A87" s="134"/>
      <c r="B87" s="135"/>
      <c r="C87" s="135"/>
      <c r="D87" s="135"/>
      <c r="E87" s="135"/>
      <c r="F87" s="135"/>
      <c r="G87" s="135"/>
      <c r="H87" s="135"/>
      <c r="I87" s="135"/>
      <c r="J87" s="135"/>
      <c r="K87" s="136"/>
    </row>
    <row r="88" spans="1:11" x14ac:dyDescent="0.25">
      <c r="A88" s="134"/>
      <c r="B88" s="135"/>
      <c r="C88" s="135"/>
      <c r="D88" s="135"/>
      <c r="E88" s="135"/>
      <c r="F88" s="135"/>
      <c r="G88" s="135"/>
      <c r="H88" s="135"/>
      <c r="I88" s="135"/>
      <c r="J88" s="135"/>
      <c r="K88" s="136"/>
    </row>
    <row r="89" spans="1:11" x14ac:dyDescent="0.25">
      <c r="A89" s="134"/>
      <c r="B89" s="135"/>
      <c r="C89" s="135"/>
      <c r="D89" s="135"/>
      <c r="E89" s="135"/>
      <c r="F89" s="135"/>
      <c r="G89" s="135"/>
      <c r="H89" s="135"/>
      <c r="I89" s="135"/>
      <c r="J89" s="135"/>
      <c r="K89" s="136"/>
    </row>
    <row r="90" spans="1:11" x14ac:dyDescent="0.25">
      <c r="A90" s="137"/>
      <c r="B90" s="138"/>
      <c r="C90" s="138"/>
      <c r="D90" s="138"/>
      <c r="E90" s="138"/>
      <c r="F90" s="138"/>
      <c r="G90" s="138"/>
      <c r="H90" s="138"/>
      <c r="I90" s="138"/>
      <c r="J90" s="138"/>
      <c r="K90" s="139"/>
    </row>
    <row r="91" spans="1:11" x14ac:dyDescent="0.25">
      <c r="A91" s="75"/>
      <c r="B91" s="75"/>
      <c r="C91" s="75"/>
      <c r="D91" s="75"/>
      <c r="E91" s="75"/>
      <c r="F91" s="75"/>
      <c r="G91" s="75"/>
      <c r="H91" s="75"/>
      <c r="I91" s="75"/>
      <c r="J91" s="75"/>
      <c r="K91" s="75"/>
    </row>
    <row r="92" spans="1:11" x14ac:dyDescent="0.25">
      <c r="A92" s="75"/>
      <c r="B92" s="75"/>
      <c r="C92" s="75"/>
      <c r="D92" s="75"/>
      <c r="E92" s="75"/>
      <c r="F92" s="75"/>
      <c r="G92" s="75"/>
      <c r="H92" s="75"/>
      <c r="I92" s="75"/>
      <c r="J92" s="75"/>
      <c r="K92" s="75"/>
    </row>
    <row r="93" spans="1:11" x14ac:dyDescent="0.25">
      <c r="A93" s="75"/>
      <c r="B93" s="75"/>
      <c r="C93" s="75"/>
      <c r="D93" s="75"/>
      <c r="E93" s="75"/>
      <c r="F93" s="75"/>
      <c r="G93" s="75"/>
      <c r="H93" s="75"/>
      <c r="I93" s="75"/>
      <c r="J93" s="75"/>
      <c r="K93" s="75"/>
    </row>
    <row r="94" spans="1:11" x14ac:dyDescent="0.25">
      <c r="A94" s="75"/>
      <c r="B94" s="75"/>
      <c r="C94" s="75"/>
      <c r="D94" s="75"/>
      <c r="E94" s="75"/>
      <c r="F94" s="75"/>
      <c r="G94" s="75"/>
      <c r="H94" s="75"/>
      <c r="I94" s="75"/>
      <c r="J94" s="75"/>
      <c r="K94" s="75"/>
    </row>
    <row r="95" spans="1:11" x14ac:dyDescent="0.25">
      <c r="A95" s="75"/>
      <c r="B95" s="75"/>
      <c r="C95" s="75"/>
      <c r="D95" s="75"/>
      <c r="E95" s="75"/>
      <c r="F95" s="75"/>
      <c r="G95" s="75"/>
      <c r="H95" s="75"/>
      <c r="I95" s="75"/>
      <c r="J95" s="75"/>
      <c r="K95" s="75"/>
    </row>
    <row r="96" spans="1:11" x14ac:dyDescent="0.25">
      <c r="A96" s="75"/>
      <c r="B96" s="75"/>
      <c r="C96" s="75"/>
      <c r="D96" s="75"/>
      <c r="E96" s="75"/>
      <c r="F96" s="75"/>
      <c r="G96" s="75"/>
      <c r="H96" s="75"/>
      <c r="I96" s="75"/>
      <c r="J96" s="75"/>
      <c r="K96" s="75"/>
    </row>
    <row r="97" spans="1:11" x14ac:dyDescent="0.25">
      <c r="A97" s="75"/>
      <c r="B97" s="75"/>
      <c r="C97" s="75"/>
      <c r="D97" s="75"/>
      <c r="E97" s="75"/>
      <c r="F97" s="75"/>
      <c r="G97" s="75"/>
      <c r="H97" s="75"/>
      <c r="I97" s="75"/>
      <c r="J97" s="75"/>
      <c r="K97" s="75"/>
    </row>
    <row r="98" spans="1:11" x14ac:dyDescent="0.25">
      <c r="A98" s="75"/>
      <c r="B98" s="75"/>
      <c r="C98" s="75"/>
      <c r="D98" s="75"/>
      <c r="E98" s="75"/>
      <c r="F98" s="75"/>
      <c r="G98" s="75"/>
      <c r="H98" s="75"/>
      <c r="I98" s="75"/>
      <c r="J98" s="75"/>
      <c r="K98" s="75"/>
    </row>
    <row r="99" spans="1:11" x14ac:dyDescent="0.25">
      <c r="A99" s="75"/>
      <c r="B99" s="75"/>
      <c r="C99" s="75"/>
      <c r="D99" s="75"/>
      <c r="E99" s="75"/>
      <c r="F99" s="75"/>
      <c r="G99" s="75"/>
      <c r="H99" s="75"/>
      <c r="I99" s="75"/>
      <c r="J99" s="75"/>
      <c r="K99" s="75"/>
    </row>
    <row r="100" spans="1:11" x14ac:dyDescent="0.25">
      <c r="A100" s="75"/>
      <c r="B100" s="75"/>
      <c r="C100" s="75"/>
      <c r="D100" s="75"/>
      <c r="E100" s="75"/>
      <c r="F100" s="75"/>
      <c r="G100" s="75"/>
      <c r="H100" s="75"/>
      <c r="I100" s="75"/>
      <c r="J100" s="75"/>
      <c r="K100" s="75"/>
    </row>
    <row r="101" spans="1:11" ht="21" x14ac:dyDescent="0.4">
      <c r="A101" s="77" t="s">
        <v>10541</v>
      </c>
      <c r="B101" s="75"/>
      <c r="C101" s="75"/>
      <c r="D101" s="75"/>
      <c r="E101" s="75"/>
      <c r="F101" s="75"/>
      <c r="G101" s="75"/>
      <c r="H101" s="75"/>
      <c r="I101" s="75"/>
      <c r="J101" s="75"/>
      <c r="K101" s="75"/>
    </row>
    <row r="102" spans="1:11" x14ac:dyDescent="0.25">
      <c r="A102" s="75"/>
      <c r="B102" s="75"/>
      <c r="C102" s="75"/>
      <c r="D102" s="75"/>
      <c r="E102" s="75"/>
      <c r="F102" s="75"/>
      <c r="G102" s="75"/>
      <c r="H102" s="75"/>
      <c r="I102" s="75"/>
      <c r="J102" s="75"/>
      <c r="K102" s="75"/>
    </row>
    <row r="103" spans="1:11" x14ac:dyDescent="0.25">
      <c r="A103" s="131">
        <v>66</v>
      </c>
      <c r="B103" s="132"/>
      <c r="C103" s="132"/>
      <c r="D103" s="132"/>
      <c r="E103" s="132"/>
      <c r="F103" s="132"/>
      <c r="G103" s="132"/>
      <c r="H103" s="132"/>
      <c r="I103" s="132"/>
      <c r="J103" s="132"/>
      <c r="K103" s="133"/>
    </row>
    <row r="104" spans="1:11" x14ac:dyDescent="0.25">
      <c r="A104" s="134"/>
      <c r="B104" s="135"/>
      <c r="C104" s="135"/>
      <c r="D104" s="135"/>
      <c r="E104" s="135"/>
      <c r="F104" s="135"/>
      <c r="G104" s="135"/>
      <c r="H104" s="135"/>
      <c r="I104" s="135"/>
      <c r="J104" s="135"/>
      <c r="K104" s="136"/>
    </row>
    <row r="105" spans="1:11" x14ac:dyDescent="0.25">
      <c r="A105" s="134"/>
      <c r="B105" s="135"/>
      <c r="C105" s="135"/>
      <c r="D105" s="135"/>
      <c r="E105" s="135"/>
      <c r="F105" s="135"/>
      <c r="G105" s="135"/>
      <c r="H105" s="135"/>
      <c r="I105" s="135"/>
      <c r="J105" s="135"/>
      <c r="K105" s="136"/>
    </row>
    <row r="106" spans="1:11" x14ac:dyDescent="0.25">
      <c r="A106" s="134"/>
      <c r="B106" s="135"/>
      <c r="C106" s="135"/>
      <c r="D106" s="135"/>
      <c r="E106" s="135"/>
      <c r="F106" s="135"/>
      <c r="G106" s="135"/>
      <c r="H106" s="135"/>
      <c r="I106" s="135"/>
      <c r="J106" s="135"/>
      <c r="K106" s="136"/>
    </row>
    <row r="107" spans="1:11" x14ac:dyDescent="0.25">
      <c r="A107" s="134"/>
      <c r="B107" s="135"/>
      <c r="C107" s="135"/>
      <c r="D107" s="135"/>
      <c r="E107" s="135"/>
      <c r="F107" s="135"/>
      <c r="G107" s="135"/>
      <c r="H107" s="135"/>
      <c r="I107" s="135"/>
      <c r="J107" s="135"/>
      <c r="K107" s="136"/>
    </row>
    <row r="108" spans="1:11" x14ac:dyDescent="0.25">
      <c r="A108" s="134"/>
      <c r="B108" s="135"/>
      <c r="C108" s="135"/>
      <c r="D108" s="135"/>
      <c r="E108" s="135"/>
      <c r="F108" s="135"/>
      <c r="G108" s="135"/>
      <c r="H108" s="135"/>
      <c r="I108" s="135"/>
      <c r="J108" s="135"/>
      <c r="K108" s="136"/>
    </row>
    <row r="109" spans="1:11" x14ac:dyDescent="0.25">
      <c r="A109" s="134"/>
      <c r="B109" s="135"/>
      <c r="C109" s="135"/>
      <c r="D109" s="135"/>
      <c r="E109" s="135"/>
      <c r="F109" s="135"/>
      <c r="G109" s="135"/>
      <c r="H109" s="135"/>
      <c r="I109" s="135"/>
      <c r="J109" s="135"/>
      <c r="K109" s="136"/>
    </row>
    <row r="110" spans="1:11" x14ac:dyDescent="0.25">
      <c r="A110" s="137"/>
      <c r="B110" s="138"/>
      <c r="C110" s="138"/>
      <c r="D110" s="138"/>
      <c r="E110" s="138"/>
      <c r="F110" s="138"/>
      <c r="G110" s="138"/>
      <c r="H110" s="138"/>
      <c r="I110" s="138"/>
      <c r="J110" s="138"/>
      <c r="K110" s="139"/>
    </row>
    <row r="111" spans="1:11" x14ac:dyDescent="0.25">
      <c r="A111" s="75"/>
      <c r="B111" s="75"/>
      <c r="C111" s="75"/>
      <c r="D111" s="75"/>
      <c r="E111" s="75"/>
      <c r="F111" s="75"/>
      <c r="G111" s="75"/>
      <c r="H111" s="75"/>
      <c r="I111" s="75"/>
      <c r="J111" s="75"/>
      <c r="K111" s="75"/>
    </row>
    <row r="112" spans="1:11" x14ac:dyDescent="0.25">
      <c r="A112" s="75"/>
      <c r="B112" s="75"/>
      <c r="C112" s="75"/>
      <c r="D112" s="75"/>
      <c r="E112" s="75"/>
      <c r="F112" s="75"/>
      <c r="G112" s="75"/>
      <c r="H112" s="75"/>
      <c r="I112" s="75"/>
      <c r="J112" s="75"/>
      <c r="K112" s="75"/>
    </row>
    <row r="113" spans="1:11" x14ac:dyDescent="0.25">
      <c r="A113" s="75"/>
      <c r="B113" s="75"/>
      <c r="C113" s="75"/>
      <c r="D113" s="75"/>
      <c r="E113" s="75"/>
      <c r="F113" s="75"/>
      <c r="G113" s="75"/>
      <c r="H113" s="75"/>
      <c r="I113" s="75"/>
      <c r="J113" s="75"/>
      <c r="K113" s="75"/>
    </row>
    <row r="114" spans="1:11" x14ac:dyDescent="0.25">
      <c r="A114" s="75"/>
      <c r="B114" s="75"/>
      <c r="C114" s="75"/>
      <c r="D114" s="75"/>
      <c r="E114" s="75"/>
      <c r="F114" s="75"/>
      <c r="G114" s="75"/>
      <c r="H114" s="75"/>
      <c r="I114" s="75"/>
      <c r="J114" s="75"/>
      <c r="K114" s="75"/>
    </row>
    <row r="115" spans="1:11" x14ac:dyDescent="0.25">
      <c r="A115" s="75"/>
      <c r="B115" s="75"/>
      <c r="C115" s="75"/>
      <c r="D115" s="75"/>
      <c r="E115" s="75"/>
      <c r="F115" s="75"/>
      <c r="G115" s="75"/>
      <c r="H115" s="75"/>
      <c r="I115" s="75"/>
      <c r="J115" s="75"/>
      <c r="K115" s="75"/>
    </row>
    <row r="116" spans="1:11" x14ac:dyDescent="0.25">
      <c r="A116" s="75"/>
      <c r="B116" s="75"/>
      <c r="C116" s="75"/>
      <c r="D116" s="75"/>
      <c r="E116" s="75"/>
      <c r="F116" s="75"/>
      <c r="G116" s="75"/>
      <c r="H116" s="75"/>
      <c r="I116" s="75"/>
      <c r="J116" s="75"/>
      <c r="K116" s="75"/>
    </row>
    <row r="117" spans="1:11" x14ac:dyDescent="0.25">
      <c r="A117" s="75"/>
      <c r="B117" s="75"/>
      <c r="C117" s="75"/>
      <c r="D117" s="75"/>
      <c r="E117" s="75"/>
      <c r="F117" s="75"/>
      <c r="G117" s="75"/>
      <c r="H117" s="75"/>
      <c r="I117" s="75"/>
      <c r="J117" s="75"/>
      <c r="K117" s="75"/>
    </row>
    <row r="118" spans="1:11" x14ac:dyDescent="0.25">
      <c r="A118" s="75"/>
      <c r="B118" s="75"/>
      <c r="C118" s="75"/>
      <c r="D118" s="75"/>
      <c r="E118" s="75"/>
      <c r="F118" s="75"/>
      <c r="G118" s="75"/>
      <c r="H118" s="75"/>
      <c r="I118" s="75"/>
      <c r="J118" s="75"/>
      <c r="K118" s="75"/>
    </row>
    <row r="119" spans="1:11" x14ac:dyDescent="0.25">
      <c r="A119" s="75"/>
      <c r="B119" s="75"/>
      <c r="C119" s="75"/>
      <c r="D119" s="75"/>
      <c r="E119" s="75"/>
      <c r="F119" s="75"/>
      <c r="G119" s="75"/>
      <c r="H119" s="75"/>
      <c r="I119" s="75"/>
      <c r="J119" s="75"/>
      <c r="K119" s="75"/>
    </row>
    <row r="120" spans="1:11" x14ac:dyDescent="0.25">
      <c r="A120" s="75"/>
      <c r="B120" s="75"/>
      <c r="C120" s="75"/>
      <c r="D120" s="75"/>
      <c r="E120" s="75"/>
      <c r="F120" s="75"/>
      <c r="G120" s="75"/>
      <c r="H120" s="75"/>
      <c r="I120" s="75"/>
      <c r="J120" s="75"/>
      <c r="K120" s="75"/>
    </row>
    <row r="121" spans="1:11" ht="21" x14ac:dyDescent="0.4">
      <c r="A121" s="77" t="s">
        <v>10543</v>
      </c>
      <c r="B121" s="75"/>
      <c r="C121" s="75"/>
      <c r="D121" s="75"/>
      <c r="E121" s="75"/>
      <c r="F121" s="75"/>
      <c r="G121" s="75"/>
      <c r="H121" s="75"/>
      <c r="I121" s="75"/>
      <c r="J121" s="75"/>
      <c r="K121" s="75"/>
    </row>
    <row r="122" spans="1:11" x14ac:dyDescent="0.25">
      <c r="A122" s="75"/>
      <c r="B122" s="75"/>
      <c r="C122" s="75"/>
      <c r="D122" s="75"/>
      <c r="E122" s="75"/>
      <c r="F122" s="75"/>
      <c r="G122" s="75"/>
      <c r="H122" s="75"/>
      <c r="I122" s="75"/>
      <c r="J122" s="75"/>
      <c r="K122" s="75"/>
    </row>
    <row r="123" spans="1:11" x14ac:dyDescent="0.25">
      <c r="A123" s="131">
        <v>77</v>
      </c>
      <c r="B123" s="132"/>
      <c r="C123" s="132"/>
      <c r="D123" s="132"/>
      <c r="E123" s="132"/>
      <c r="F123" s="132"/>
      <c r="G123" s="132"/>
      <c r="H123" s="132"/>
      <c r="I123" s="132"/>
      <c r="J123" s="132"/>
      <c r="K123" s="133"/>
    </row>
    <row r="124" spans="1:11" x14ac:dyDescent="0.25">
      <c r="A124" s="134"/>
      <c r="B124" s="135"/>
      <c r="C124" s="135"/>
      <c r="D124" s="135"/>
      <c r="E124" s="135"/>
      <c r="F124" s="135"/>
      <c r="G124" s="135"/>
      <c r="H124" s="135"/>
      <c r="I124" s="135"/>
      <c r="J124" s="135"/>
      <c r="K124" s="136"/>
    </row>
    <row r="125" spans="1:11" x14ac:dyDescent="0.25">
      <c r="A125" s="134"/>
      <c r="B125" s="135"/>
      <c r="C125" s="135"/>
      <c r="D125" s="135"/>
      <c r="E125" s="135"/>
      <c r="F125" s="135"/>
      <c r="G125" s="135"/>
      <c r="H125" s="135"/>
      <c r="I125" s="135"/>
      <c r="J125" s="135"/>
      <c r="K125" s="136"/>
    </row>
    <row r="126" spans="1:11" x14ac:dyDescent="0.25">
      <c r="A126" s="134"/>
      <c r="B126" s="135"/>
      <c r="C126" s="135"/>
      <c r="D126" s="135"/>
      <c r="E126" s="135"/>
      <c r="F126" s="135"/>
      <c r="G126" s="135"/>
      <c r="H126" s="135"/>
      <c r="I126" s="135"/>
      <c r="J126" s="135"/>
      <c r="K126" s="136"/>
    </row>
    <row r="127" spans="1:11" x14ac:dyDescent="0.25">
      <c r="A127" s="134"/>
      <c r="B127" s="135"/>
      <c r="C127" s="135"/>
      <c r="D127" s="135"/>
      <c r="E127" s="135"/>
      <c r="F127" s="135"/>
      <c r="G127" s="135"/>
      <c r="H127" s="135"/>
      <c r="I127" s="135"/>
      <c r="J127" s="135"/>
      <c r="K127" s="136"/>
    </row>
    <row r="128" spans="1:11" x14ac:dyDescent="0.25">
      <c r="A128" s="134"/>
      <c r="B128" s="135"/>
      <c r="C128" s="135"/>
      <c r="D128" s="135"/>
      <c r="E128" s="135"/>
      <c r="F128" s="135"/>
      <c r="G128" s="135"/>
      <c r="H128" s="135"/>
      <c r="I128" s="135"/>
      <c r="J128" s="135"/>
      <c r="K128" s="136"/>
    </row>
    <row r="129" spans="1:11" x14ac:dyDescent="0.25">
      <c r="A129" s="134"/>
      <c r="B129" s="135"/>
      <c r="C129" s="135"/>
      <c r="D129" s="135"/>
      <c r="E129" s="135"/>
      <c r="F129" s="135"/>
      <c r="G129" s="135"/>
      <c r="H129" s="135"/>
      <c r="I129" s="135"/>
      <c r="J129" s="135"/>
      <c r="K129" s="136"/>
    </row>
    <row r="130" spans="1:11" x14ac:dyDescent="0.25">
      <c r="A130" s="137"/>
      <c r="B130" s="138"/>
      <c r="C130" s="138"/>
      <c r="D130" s="138"/>
      <c r="E130" s="138"/>
      <c r="F130" s="138"/>
      <c r="G130" s="138"/>
      <c r="H130" s="138"/>
      <c r="I130" s="138"/>
      <c r="J130" s="138"/>
      <c r="K130" s="139"/>
    </row>
    <row r="131" spans="1:11" x14ac:dyDescent="0.25">
      <c r="A131" s="75"/>
      <c r="B131" s="75"/>
      <c r="C131" s="75"/>
      <c r="D131" s="75"/>
      <c r="E131" s="75"/>
      <c r="F131" s="75"/>
      <c r="G131" s="75"/>
      <c r="H131" s="75"/>
      <c r="I131" s="75"/>
      <c r="J131" s="75"/>
      <c r="K131" s="75"/>
    </row>
    <row r="132" spans="1:11" x14ac:dyDescent="0.25">
      <c r="A132" s="75"/>
      <c r="B132" s="75"/>
      <c r="C132" s="75"/>
      <c r="D132" s="75"/>
      <c r="E132" s="75"/>
      <c r="F132" s="75"/>
      <c r="G132" s="75"/>
      <c r="H132" s="75"/>
      <c r="I132" s="75"/>
      <c r="J132" s="75"/>
      <c r="K132" s="75"/>
    </row>
    <row r="133" spans="1:11" x14ac:dyDescent="0.25">
      <c r="A133" s="75"/>
      <c r="B133" s="75"/>
      <c r="C133" s="75"/>
      <c r="D133" s="75"/>
      <c r="E133" s="75"/>
      <c r="F133" s="75"/>
      <c r="G133" s="75"/>
      <c r="H133" s="75"/>
      <c r="I133" s="75"/>
      <c r="J133" s="75"/>
      <c r="K133" s="75"/>
    </row>
    <row r="134" spans="1:11" x14ac:dyDescent="0.25">
      <c r="A134" s="75"/>
      <c r="B134" s="75"/>
      <c r="C134" s="75"/>
      <c r="D134" s="75"/>
      <c r="E134" s="75"/>
      <c r="F134" s="75"/>
      <c r="G134" s="75"/>
      <c r="H134" s="75"/>
      <c r="I134" s="75"/>
      <c r="J134" s="75"/>
      <c r="K134" s="75"/>
    </row>
    <row r="135" spans="1:11" x14ac:dyDescent="0.25">
      <c r="A135" s="75"/>
      <c r="B135" s="75"/>
      <c r="C135" s="75"/>
      <c r="D135" s="75"/>
      <c r="E135" s="75"/>
      <c r="F135" s="75"/>
      <c r="G135" s="75"/>
      <c r="H135" s="75"/>
      <c r="I135" s="75"/>
      <c r="J135" s="75"/>
      <c r="K135" s="75"/>
    </row>
    <row r="136" spans="1:11" x14ac:dyDescent="0.25">
      <c r="A136" s="75"/>
      <c r="B136" s="75"/>
      <c r="C136" s="75"/>
      <c r="D136" s="75"/>
      <c r="E136" s="75"/>
      <c r="F136" s="75"/>
      <c r="G136" s="75"/>
      <c r="H136" s="75"/>
      <c r="I136" s="75"/>
      <c r="J136" s="75"/>
      <c r="K136" s="75"/>
    </row>
    <row r="137" spans="1:11" x14ac:dyDescent="0.25">
      <c r="A137" s="75"/>
      <c r="B137" s="75"/>
      <c r="C137" s="75"/>
      <c r="D137" s="75"/>
      <c r="E137" s="75"/>
      <c r="F137" s="75"/>
      <c r="G137" s="75"/>
      <c r="H137" s="75"/>
      <c r="I137" s="75"/>
      <c r="J137" s="75"/>
      <c r="K137" s="75"/>
    </row>
    <row r="138" spans="1:11" x14ac:dyDescent="0.25">
      <c r="A138" s="75"/>
      <c r="B138" s="75"/>
      <c r="C138" s="75"/>
      <c r="D138" s="75"/>
      <c r="E138" s="75"/>
      <c r="F138" s="75"/>
      <c r="G138" s="75"/>
      <c r="H138" s="75"/>
      <c r="I138" s="75"/>
      <c r="J138" s="75"/>
      <c r="K138" s="75"/>
    </row>
    <row r="139" spans="1:11" x14ac:dyDescent="0.25">
      <c r="A139" s="75"/>
      <c r="B139" s="75"/>
      <c r="C139" s="75"/>
      <c r="D139" s="75"/>
      <c r="E139" s="75"/>
      <c r="F139" s="75"/>
      <c r="G139" s="75"/>
      <c r="H139" s="75"/>
      <c r="I139" s="75"/>
      <c r="J139" s="75"/>
      <c r="K139" s="75"/>
    </row>
    <row r="140" spans="1:11" x14ac:dyDescent="0.25">
      <c r="A140" s="75"/>
      <c r="B140" s="75"/>
      <c r="C140" s="75"/>
      <c r="D140" s="75"/>
      <c r="E140" s="75"/>
      <c r="F140" s="75"/>
      <c r="G140" s="75"/>
      <c r="H140" s="75"/>
      <c r="I140" s="75"/>
      <c r="J140" s="75"/>
      <c r="K140" s="75"/>
    </row>
    <row r="141" spans="1:11" x14ac:dyDescent="0.25">
      <c r="A141" s="75"/>
      <c r="B141" s="75"/>
      <c r="C141" s="75"/>
      <c r="D141" s="75"/>
      <c r="E141" s="75"/>
      <c r="F141" s="75"/>
      <c r="G141" s="75"/>
      <c r="H141" s="75"/>
      <c r="I141" s="75"/>
      <c r="J141" s="75"/>
      <c r="K141" s="75"/>
    </row>
  </sheetData>
  <mergeCells count="10">
    <mergeCell ref="D2:K3"/>
    <mergeCell ref="D4:K4"/>
    <mergeCell ref="B6:J6"/>
    <mergeCell ref="A123:K130"/>
    <mergeCell ref="A23:K30"/>
    <mergeCell ref="A43:K50"/>
    <mergeCell ref="A63:K70"/>
    <mergeCell ref="A83:K90"/>
    <mergeCell ref="A103:K110"/>
    <mergeCell ref="A12:K14"/>
  </mergeCells>
  <pageMargins left="0.19685039370078741" right="0.19685039370078741" top="0" bottom="0.74803149606299213" header="0.31496062992125984" footer="0.31496062992125984"/>
  <pageSetup paperSize="9" orientation="portrait" horizontalDpi="300" verticalDpi="300" r:id="rId1"/>
  <headerFooter differentFirst="1"/>
  <rowBreaks count="6" manualBreakCount="6">
    <brk id="20" max="16383" man="1"/>
    <brk id="40" max="16383" man="1"/>
    <brk id="60" max="16383" man="1"/>
    <brk id="80" max="16383" man="1"/>
    <brk id="100" max="16383" man="1"/>
    <brk id="120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customXml/itemProps4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5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</vt:i4>
      </vt:variant>
    </vt:vector>
  </HeadingPairs>
  <TitlesOfParts>
    <vt:vector size="14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Relatório</vt:lpstr>
      <vt:lpstr>Relatório!Area_de_impressao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 Simioni Milani</cp:lastModifiedBy>
  <cp:lastPrinted>2022-12-15T23:31:48Z</cp:lastPrinted>
  <dcterms:created xsi:type="dcterms:W3CDTF">2022-05-11T01:44:06Z</dcterms:created>
  <dcterms:modified xsi:type="dcterms:W3CDTF">2023-02-24T19:29:50Z</dcterms:modified>
</cp:coreProperties>
</file>