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A875820-EDA7-46E8-95E7-C9BE6CC94604}"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Planilha1" sheetId="18" r:id="rId10"/>
  </sheets>
  <functionGroups builtInGroupCount="19"/>
  <definedNames>
    <definedName name="_xlcn.WorksheetConnection_MunicípiosSelecionadosA1G34" hidden="1">'Municípios Selecionados'!$A$1:$G$34</definedName>
    <definedName name="_xlcn.WorksheetConnection_MunicípiosSelecionadosA1L99"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81" i="10" l="1"/>
  <c r="BL181" i="10"/>
  <c r="BK181" i="10"/>
  <c r="BJ181" i="10"/>
  <c r="BI181" i="10"/>
  <c r="BH181" i="10"/>
  <c r="BG181" i="10"/>
  <c r="BF181" i="10"/>
  <c r="BE181" i="10"/>
  <c r="BD181" i="10"/>
  <c r="BC181" i="10"/>
  <c r="BB181" i="10"/>
  <c r="BA181" i="10"/>
  <c r="AZ181" i="10"/>
  <c r="AY181" i="10"/>
  <c r="AX181" i="10"/>
  <c r="AW181" i="10"/>
  <c r="AV181" i="10"/>
  <c r="AU181" i="10"/>
  <c r="AT181" i="10"/>
  <c r="AS181" i="10"/>
  <c r="AR181" i="10"/>
  <c r="AQ181" i="10"/>
  <c r="AP181" i="10"/>
  <c r="AO181" i="10"/>
  <c r="AN181" i="10"/>
  <c r="AM181" i="10"/>
  <c r="AL181" i="10"/>
  <c r="AK181" i="10"/>
  <c r="AJ181" i="10"/>
  <c r="AI181" i="10"/>
  <c r="AH181" i="10"/>
  <c r="AG181" i="10"/>
  <c r="AF181" i="10"/>
  <c r="AE181" i="10"/>
  <c r="AD181" i="10"/>
  <c r="AC181" i="10"/>
  <c r="AB181" i="10"/>
  <c r="AA181" i="10"/>
  <c r="Z181" i="10"/>
  <c r="Y181" i="10"/>
  <c r="X181" i="10"/>
  <c r="W181" i="10"/>
  <c r="V181" i="10"/>
  <c r="U181" i="10"/>
  <c r="T181" i="10"/>
  <c r="S181" i="10"/>
  <c r="R181" i="10"/>
  <c r="Q181" i="10"/>
  <c r="P181" i="10"/>
  <c r="O181" i="10"/>
  <c r="N181" i="10"/>
  <c r="M181" i="10"/>
  <c r="L181" i="10"/>
  <c r="K181" i="10"/>
  <c r="J181" i="10"/>
  <c r="I181" i="10"/>
  <c r="H181" i="10"/>
  <c r="G181" i="10"/>
  <c r="F181" i="10"/>
  <c r="BM164" i="10" l="1"/>
  <c r="BL164" i="10"/>
  <c r="BK164" i="10"/>
  <c r="BJ164" i="10"/>
  <c r="BI164" i="10"/>
  <c r="BH164" i="10"/>
  <c r="BG164" i="10"/>
  <c r="BF164" i="10"/>
  <c r="BE164" i="10"/>
  <c r="BD164" i="10"/>
  <c r="BC164" i="10"/>
  <c r="BB164" i="10"/>
  <c r="BA164" i="10"/>
  <c r="AZ164" i="10"/>
  <c r="AY164" i="10"/>
  <c r="AX164" i="10"/>
  <c r="AW164" i="10"/>
  <c r="AV164" i="10"/>
  <c r="AU164" i="10"/>
  <c r="AT164" i="10"/>
  <c r="AS164" i="10"/>
  <c r="AR164" i="10"/>
  <c r="AQ164" i="10"/>
  <c r="AP164" i="10"/>
  <c r="AO164" i="10"/>
  <c r="AN164" i="10"/>
  <c r="AM164" i="10"/>
  <c r="AL164" i="10"/>
  <c r="AK164" i="10"/>
  <c r="AJ164" i="10"/>
  <c r="AI164" i="10"/>
  <c r="AH164" i="10"/>
  <c r="AG164" i="10"/>
  <c r="AF164" i="10"/>
  <c r="AE164" i="10"/>
  <c r="AD164" i="10"/>
  <c r="AC164" i="10"/>
  <c r="AB164" i="10"/>
  <c r="AA164" i="10"/>
  <c r="Z164" i="10"/>
  <c r="Y164" i="10"/>
  <c r="X164" i="10"/>
  <c r="W164" i="10"/>
  <c r="V164" i="10"/>
  <c r="U164" i="10"/>
  <c r="T164" i="10"/>
  <c r="S164" i="10"/>
  <c r="R164" i="10"/>
  <c r="Q164" i="10"/>
  <c r="P164" i="10"/>
  <c r="O164" i="10"/>
  <c r="N164" i="10"/>
  <c r="M164" i="10"/>
  <c r="L164" i="10"/>
  <c r="K164" i="10"/>
  <c r="J164" i="10"/>
  <c r="I164" i="10"/>
  <c r="H164" i="10"/>
  <c r="G164" i="10"/>
  <c r="F164" i="10"/>
  <c r="BM147" i="10" l="1"/>
  <c r="BL147" i="10"/>
  <c r="BK147" i="10"/>
  <c r="BJ147" i="10"/>
  <c r="BI147" i="10"/>
  <c r="BH147" i="10"/>
  <c r="BG147" i="10"/>
  <c r="BF147" i="10"/>
  <c r="BE147" i="10"/>
  <c r="BD147" i="10"/>
  <c r="BC147" i="10"/>
  <c r="BB147" i="10"/>
  <c r="BA147" i="10"/>
  <c r="AZ147" i="10"/>
  <c r="AY147" i="10"/>
  <c r="AX147" i="10"/>
  <c r="AW147" i="10"/>
  <c r="AV147" i="10"/>
  <c r="AU147" i="10"/>
  <c r="AT147" i="10"/>
  <c r="AS147" i="10"/>
  <c r="AR147" i="10"/>
  <c r="AQ147" i="10"/>
  <c r="AP147" i="10"/>
  <c r="AO147" i="10"/>
  <c r="AN147" i="10"/>
  <c r="AM147" i="10"/>
  <c r="AL147" i="10"/>
  <c r="AK147" i="10"/>
  <c r="AJ147" i="10"/>
  <c r="AI147" i="10"/>
  <c r="AH147" i="10"/>
  <c r="AG147" i="10"/>
  <c r="AF147" i="10"/>
  <c r="AE147" i="10"/>
  <c r="AD147" i="10"/>
  <c r="AC147" i="10"/>
  <c r="AB147" i="10"/>
  <c r="AA147" i="10"/>
  <c r="Z147" i="10"/>
  <c r="Y147" i="10"/>
  <c r="X147" i="10"/>
  <c r="W147" i="10"/>
  <c r="V147" i="10"/>
  <c r="U147" i="10"/>
  <c r="T147" i="10"/>
  <c r="S147" i="10"/>
  <c r="R147" i="10"/>
  <c r="Q147" i="10"/>
  <c r="P147" i="10"/>
  <c r="O147" i="10"/>
  <c r="N147" i="10"/>
  <c r="M147" i="10"/>
  <c r="L147" i="10"/>
  <c r="K147" i="10"/>
  <c r="J147" i="10"/>
  <c r="I147" i="10"/>
  <c r="H147" i="10"/>
  <c r="G147" i="10"/>
  <c r="F147"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13" i="10" l="1"/>
  <c r="BL113" i="10"/>
  <c r="BK113" i="10"/>
  <c r="BJ113" i="10"/>
  <c r="BI113" i="10"/>
  <c r="BH113" i="10"/>
  <c r="BG113" i="10"/>
  <c r="BF113" i="10"/>
  <c r="BE113" i="10"/>
  <c r="BD113" i="10"/>
  <c r="BC113" i="10"/>
  <c r="BB113" i="10"/>
  <c r="BA113" i="10"/>
  <c r="AZ113" i="10"/>
  <c r="AY113" i="10"/>
  <c r="AX113" i="10"/>
  <c r="AW113" i="10"/>
  <c r="AV113" i="10"/>
  <c r="AU113" i="10"/>
  <c r="AT113" i="10"/>
  <c r="AS113" i="10"/>
  <c r="AR113" i="10"/>
  <c r="AQ113" i="10"/>
  <c r="AP113" i="10"/>
  <c r="AO113" i="10"/>
  <c r="AN113" i="10"/>
  <c r="AM113" i="10"/>
  <c r="AL113" i="10"/>
  <c r="AK113" i="10"/>
  <c r="AJ113" i="10"/>
  <c r="AI113" i="10"/>
  <c r="AH113" i="10"/>
  <c r="AG113" i="10"/>
  <c r="AF113" i="10"/>
  <c r="AE113" i="10"/>
  <c r="AD113" i="10"/>
  <c r="AC113" i="10"/>
  <c r="AB113" i="10"/>
  <c r="AA113" i="10"/>
  <c r="Z113" i="10"/>
  <c r="Y113" i="10"/>
  <c r="X113" i="10"/>
  <c r="W113" i="10"/>
  <c r="V113" i="10"/>
  <c r="U113" i="10"/>
  <c r="T113" i="10"/>
  <c r="S113" i="10"/>
  <c r="R113" i="10"/>
  <c r="Q113" i="10"/>
  <c r="P113" i="10"/>
  <c r="O113" i="10"/>
  <c r="N113" i="10"/>
  <c r="M113" i="10"/>
  <c r="L113" i="10"/>
  <c r="K113" i="10"/>
  <c r="J113" i="10"/>
  <c r="I113" i="10"/>
  <c r="H113" i="10"/>
  <c r="G113" i="10"/>
  <c r="F113" i="10"/>
  <c r="BM96" i="10" l="1"/>
  <c r="BL96" i="10"/>
  <c r="BK96" i="10"/>
  <c r="BJ96" i="10"/>
  <c r="BI96" i="10"/>
  <c r="BH96" i="10"/>
  <c r="BG96" i="10"/>
  <c r="BF96" i="10"/>
  <c r="BE96" i="10"/>
  <c r="BD96" i="10"/>
  <c r="BC96" i="10"/>
  <c r="BB96" i="10"/>
  <c r="BA96" i="10"/>
  <c r="AZ96" i="10"/>
  <c r="AY96" i="10"/>
  <c r="AX96" i="10"/>
  <c r="AW96" i="10"/>
  <c r="AV96" i="10"/>
  <c r="AU96" i="10"/>
  <c r="AT96" i="10"/>
  <c r="AS96" i="10"/>
  <c r="AR96" i="10"/>
  <c r="AQ96" i="10"/>
  <c r="AP96" i="10"/>
  <c r="AO96" i="10"/>
  <c r="AN96" i="10"/>
  <c r="AM96" i="10"/>
  <c r="AL96" i="10"/>
  <c r="AK96" i="10"/>
  <c r="AJ96" i="10"/>
  <c r="AI96" i="10"/>
  <c r="AH96" i="10"/>
  <c r="AG96" i="10"/>
  <c r="AF96" i="10"/>
  <c r="AE96" i="10"/>
  <c r="AD96" i="10"/>
  <c r="AC96" i="10"/>
  <c r="AB96" i="10"/>
  <c r="AA96" i="10"/>
  <c r="Z96" i="10"/>
  <c r="Y96" i="10"/>
  <c r="X96" i="10"/>
  <c r="W96" i="10"/>
  <c r="V96" i="10"/>
  <c r="U96" i="10"/>
  <c r="T96" i="10"/>
  <c r="S96" i="10"/>
  <c r="R96" i="10"/>
  <c r="Q96" i="10"/>
  <c r="P96" i="10"/>
  <c r="O96" i="10"/>
  <c r="N96" i="10"/>
  <c r="M96" i="10"/>
  <c r="L96" i="10"/>
  <c r="K96" i="10"/>
  <c r="J96" i="10"/>
  <c r="I96" i="10"/>
  <c r="H96" i="10"/>
  <c r="G96" i="10"/>
  <c r="F96" i="10"/>
  <c r="BM79" i="10" l="1"/>
  <c r="BL79" i="10"/>
  <c r="BK79" i="10"/>
  <c r="BJ79" i="10"/>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M62" i="10" l="1"/>
  <c r="BL62" i="10"/>
  <c r="BK62" i="10"/>
  <c r="BJ62" i="10"/>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M45" i="10" l="1"/>
  <c r="BL45" i="10"/>
  <c r="BK45" i="10"/>
  <c r="BJ45" i="10"/>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119" i="3" l="1"/>
  <c r="N120" i="3"/>
  <c r="N121" i="3"/>
  <c r="N122" i="3"/>
  <c r="N123" i="3"/>
  <c r="N124" i="3"/>
  <c r="N125" i="3"/>
  <c r="N126" i="3"/>
  <c r="N127" i="3"/>
  <c r="N128" i="3"/>
  <c r="N129" i="3"/>
  <c r="N103" i="3"/>
  <c r="N104" i="3"/>
  <c r="N105" i="3"/>
  <c r="N106" i="3"/>
  <c r="N107" i="3"/>
  <c r="N108" i="3"/>
  <c r="N109" i="3"/>
  <c r="N110" i="3"/>
  <c r="A50" i="16"/>
  <c r="D50" i="16" s="1"/>
  <c r="A44" i="16"/>
  <c r="G44" i="16" s="1"/>
  <c r="A45" i="16"/>
  <c r="F45" i="16" s="1"/>
  <c r="A46" i="16"/>
  <c r="E46" i="16" s="1"/>
  <c r="A47" i="16"/>
  <c r="D47" i="16" s="1"/>
  <c r="A48" i="16"/>
  <c r="G48" i="16" s="1"/>
  <c r="A49" i="16"/>
  <c r="F49" i="16" s="1"/>
  <c r="A43" i="16"/>
  <c r="E43" i="16" s="1"/>
  <c r="B39" i="16"/>
  <c r="I44" i="16" l="1"/>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
        </x15:connection>
      </ext>
    </extLst>
  </connection>
</connections>
</file>

<file path=xl/sharedStrings.xml><?xml version="1.0" encoding="utf-8"?>
<sst xmlns="http://schemas.openxmlformats.org/spreadsheetml/2006/main" count="21049" uniqueCount="10963">
  <si>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</si>
  <si>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</si>
  <si>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</si>
  <si>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</si>
  <si>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</si>
  <si>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</si>
  <si>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</si>
  <si>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</si>
  <si>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</si>
  <si>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</si>
  <si>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</si>
  <si>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</si>
  <si>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</si>
  <si>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</si>
  <si>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</si>
  <si>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</si>
  <si>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</si>
  <si>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</si>
  <si>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</si>
  <si>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</si>
  <si>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</si>
  <si>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</si>
  <si>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</si>
  <si>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</si>
  <si>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</si>
  <si>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</si>
  <si>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</si>
  <si>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</si>
  <si>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</si>
  <si>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</si>
  <si>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</si>
  <si>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</si>
  <si>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</si>
  <si>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</si>
  <si>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</si>
  <si>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</si>
  <si>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</si>
  <si>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</si>
  <si>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</si>
  <si>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</si>
  <si>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</si>
  <si>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</si>
  <si>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</si>
  <si>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</si>
  <si>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</si>
  <si>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</si>
  <si>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</si>
  <si>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</si>
  <si>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</si>
  <si>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</si>
  <si>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</si>
  <si>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</si>
  <si>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</si>
  <si>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</si>
  <si>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</si>
  <si>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</si>
  <si>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</si>
  <si>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</si>
  <si>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</si>
  <si>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</si>
  <si>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</si>
  <si>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</si>
  <si>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</si>
  <si>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</si>
  <si>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</si>
  <si>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</si>
  <si>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</si>
  <si>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</si>
  <si>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</si>
  <si>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</si>
  <si>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</si>
  <si>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</si>
  <si>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</si>
  <si>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</si>
  <si>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</si>
  <si>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</si>
  <si>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</si>
  <si>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</si>
  <si>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</si>
  <si>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</si>
  <si>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</si>
  <si>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</si>
  <si>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</si>
  <si>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</si>
  <si>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</si>
  <si>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</si>
  <si>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</si>
  <si>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</si>
  <si>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</si>
  <si>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</si>
  <si>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</si>
  <si>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</si>
  <si>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</si>
  <si>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</si>
  <si>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</si>
  <si>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</si>
  <si>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</si>
  <si>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</si>
  <si>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</si>
  <si>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</si>
  <si>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</si>
  <si>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</si>
  <si>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</si>
  <si>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</si>
  <si>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</si>
  <si>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</si>
  <si>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</si>
  <si>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</si>
  <si>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</si>
  <si>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</si>
  <si>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</si>
  <si>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</si>
  <si>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</si>
  <si>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</si>
  <si>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</si>
  <si>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</si>
  <si>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</si>
  <si>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</si>
  <si>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</si>
  <si>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</si>
  <si>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</si>
  <si>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</si>
  <si>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</si>
  <si>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</si>
  <si>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</si>
  <si>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</si>
  <si>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</si>
  <si>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</si>
  <si>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</si>
  <si>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</si>
  <si>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</si>
  <si>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</si>
  <si>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</si>
  <si>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</si>
  <si>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</si>
  <si>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</si>
  <si>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</si>
  <si>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</si>
  <si>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</si>
  <si>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</si>
  <si>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</si>
  <si>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</si>
  <si>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</si>
  <si>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</si>
  <si>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</si>
  <si>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</si>
  <si>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</si>
  <si>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</si>
  <si>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</si>
  <si>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</si>
  <si>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</si>
  <si>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</si>
  <si>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</si>
  <si>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</si>
  <si>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</si>
  <si>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</si>
  <si>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</si>
  <si>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</si>
  <si>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</si>
  <si>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</si>
  <si>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</si>
  <si>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</si>
  <si>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</si>
  <si>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</si>
  <si>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</si>
  <si>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</si>
  <si>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</si>
  <si>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</si>
  <si>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</si>
  <si>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</si>
  <si>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</si>
  <si>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</si>
  <si>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</si>
  <si>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</si>
  <si>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</si>
  <si>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</si>
  <si>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</si>
  <si>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</si>
  <si>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</si>
  <si>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</si>
  <si>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</si>
  <si>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</si>
  <si>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</si>
  <si>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</si>
  <si>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</si>
  <si>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</si>
  <si>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</si>
  <si>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</si>
  <si>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</si>
  <si>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</si>
  <si>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</si>
  <si>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</si>
  <si>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</si>
  <si>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</si>
  <si>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</si>
  <si>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</si>
  <si>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</si>
  <si>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</si>
  <si>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</si>
  <si>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</si>
  <si>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</si>
  <si>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</si>
  <si>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</si>
  <si>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</si>
  <si>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</si>
  <si>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</si>
  <si>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</si>
  <si>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</si>
  <si>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</si>
  <si>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</si>
  <si>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</si>
  <si>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</si>
  <si>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</si>
  <si>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</si>
  <si>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</si>
  <si>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</si>
  <si>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</si>
  <si>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</si>
  <si>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</si>
  <si>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</si>
  <si>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</si>
  <si>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</si>
  <si>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</si>
  <si>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</si>
  <si>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</si>
  <si>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</si>
  <si>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</si>
  <si>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</si>
  <si>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</si>
  <si>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</si>
  <si>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</si>
  <si>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</si>
  <si>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</si>
  <si>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</si>
  <si>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</si>
  <si>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</si>
  <si>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</si>
  <si>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</si>
  <si>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</si>
  <si>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</si>
  <si>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</si>
  <si>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</si>
  <si>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</si>
  <si>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</si>
  <si>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</si>
  <si>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</si>
  <si>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</si>
  <si>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</si>
  <si>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</si>
  <si>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</si>
  <si>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</si>
  <si>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</si>
  <si>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</si>
  <si>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</si>
  <si>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</si>
  <si>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</si>
  <si>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</si>
  <si>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</si>
  <si>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</si>
  <si>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</si>
  <si>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</si>
  <si>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</si>
  <si>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</si>
  <si>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</si>
  <si>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</si>
  <si>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</si>
  <si>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</si>
  <si>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</si>
  <si>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</si>
  <si>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</si>
  <si>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</si>
  <si>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</si>
  <si>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</si>
  <si>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</si>
  <si>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</si>
  <si>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</si>
  <si>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</si>
  <si>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</si>
  <si>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</si>
  <si>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</si>
  <si>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</si>
  <si>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</si>
  <si>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</si>
  <si>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</si>
  <si>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</si>
  <si>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</si>
  <si>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</si>
  <si>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</si>
  <si>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</si>
  <si>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</si>
  <si>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</si>
  <si>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</si>
  <si>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</si>
  <si>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</si>
  <si>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</si>
  <si>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</si>
  <si>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</si>
  <si>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</si>
  <si>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</si>
  <si>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</si>
  <si>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</si>
  <si>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</si>
  <si>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</si>
  <si>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</si>
  <si>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</si>
  <si>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</si>
  <si>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</si>
  <si>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</si>
  <si>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</si>
  <si>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</si>
  <si>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</si>
  <si>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</si>
  <si>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</si>
  <si>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</si>
  <si>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</si>
  <si>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</si>
  <si>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</si>
  <si>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</si>
  <si>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</si>
  <si>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</si>
  <si>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</si>
  <si>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</si>
  <si>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</si>
  <si>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</si>
  <si>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</si>
  <si>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</si>
  <si>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</si>
  <si>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</si>
  <si>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</si>
  <si>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</si>
  <si>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</si>
  <si>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</si>
  <si>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</si>
  <si>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</si>
  <si>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</si>
  <si>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</si>
  <si>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</si>
  <si>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</si>
  <si>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</si>
  <si>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</si>
  <si>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</si>
  <si>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</si>
  <si>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</si>
  <si>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</si>
  <si>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</si>
  <si>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</si>
  <si>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</si>
  <si>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</si>
  <si>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</si>
  <si>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</si>
  <si>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</si>
  <si>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</si>
  <si>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</si>
  <si>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</si>
  <si>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</si>
  <si>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</si>
  <si>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</si>
  <si>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</si>
  <si>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</si>
  <si>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</si>
  <si>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</si>
  <si>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</si>
  <si>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</si>
  <si>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</si>
  <si>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</si>
  <si>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</si>
  <si>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</si>
  <si>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</si>
  <si>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</si>
  <si>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</si>
  <si>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</si>
  <si>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</si>
  <si>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</si>
  <si>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</si>
  <si>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</si>
  <si>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</si>
  <si>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</si>
  <si>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</si>
  <si>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</si>
  <si>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</si>
  <si>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</si>
  <si>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</si>
  <si>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</si>
  <si>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</si>
  <si>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</si>
  <si>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</si>
  <si>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</si>
  <si>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</si>
  <si>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</si>
  <si>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</si>
  <si>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</si>
  <si>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</si>
  <si>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</si>
  <si>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</si>
  <si>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</si>
  <si>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</si>
  <si>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</si>
  <si>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</si>
  <si>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</si>
  <si>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</si>
  <si>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</si>
  <si>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</si>
  <si>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</si>
  <si>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</si>
  <si>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</si>
  <si>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</si>
  <si>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</si>
  <si>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</si>
  <si>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</si>
  <si>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</si>
  <si>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</si>
  <si>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</si>
  <si>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</si>
  <si>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</si>
  <si>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</si>
  <si>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</si>
  <si>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</si>
  <si>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</si>
  <si>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</si>
  <si>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</si>
  <si>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</si>
  <si>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</si>
  <si>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</si>
  <si>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</si>
  <si>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</si>
  <si>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</si>
  <si>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</si>
  <si>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</si>
  <si>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</si>
  <si>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</si>
  <si>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</si>
  <si>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</si>
  <si>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</si>
  <si>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</si>
  <si>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</si>
  <si>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</si>
  <si>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</si>
  <si>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</si>
  <si>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</si>
  <si>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</si>
  <si>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</si>
  <si>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</si>
  <si>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</si>
  <si>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</si>
  <si>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</si>
  <si>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</si>
  <si>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</si>
  <si>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</si>
  <si>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</si>
  <si>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</si>
  <si>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</si>
  <si>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</si>
  <si>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</si>
  <si>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</si>
  <si>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</si>
  <si>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</si>
  <si>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</si>
  <si>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</si>
  <si>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</si>
  <si>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</si>
  <si>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</si>
  <si>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</si>
  <si>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</si>
  <si>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</si>
  <si>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</si>
  <si>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</si>
  <si>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</si>
  <si>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</si>
  <si>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</si>
  <si>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</si>
  <si>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</si>
  <si>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</si>
  <si>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</si>
  <si>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</si>
  <si>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</si>
  <si>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</si>
  <si>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</si>
  <si>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</si>
  <si>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</si>
  <si>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</si>
  <si>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</si>
  <si>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</si>
  <si>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</si>
  <si>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</si>
  <si>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</si>
  <si>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</si>
  <si>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</si>
  <si>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</si>
  <si>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</si>
  <si>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</si>
  <si>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</si>
  <si>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</si>
  <si>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</si>
  <si>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</si>
  <si>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</si>
  <si>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</si>
  <si>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</si>
  <si>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</si>
  <si>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</si>
  <si>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</si>
  <si>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</si>
  <si>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</si>
  <si>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</si>
  <si>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</si>
  <si>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</si>
  <si>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</si>
  <si>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</si>
  <si>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</si>
  <si>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</si>
  <si>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</si>
  <si>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</si>
  <si>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</si>
  <si>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</si>
  <si>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</si>
  <si>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</si>
  <si>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</si>
  <si>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</si>
  <si>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</si>
  <si>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</si>
  <si>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</si>
  <si>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</si>
  <si>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</si>
  <si>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</si>
  <si>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</si>
  <si>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</si>
  <si>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</si>
  <si>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</si>
  <si>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</si>
  <si>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</si>
  <si>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</si>
  <si>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</si>
  <si>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</si>
  <si>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</si>
  <si>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</si>
  <si>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</si>
  <si>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</si>
  <si>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</si>
  <si>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</si>
  <si>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</si>
  <si>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</si>
  <si>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</si>
  <si>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</si>
  <si>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</si>
  <si>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</si>
  <si>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</si>
  <si>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</si>
  <si>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</si>
  <si>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</si>
  <si>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</si>
  <si>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</si>
  <si>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</si>
  <si>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</si>
  <si>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</si>
  <si>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</si>
  <si>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</si>
  <si>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</si>
  <si>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</si>
  <si>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</si>
  <si>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</si>
  <si>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</si>
  <si>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</si>
  <si>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</si>
  <si>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</si>
  <si>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</si>
  <si>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</si>
  <si>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</si>
  <si>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</si>
  <si>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</si>
  <si>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</si>
  <si>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</si>
  <si>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</si>
  <si>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</si>
  <si>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</si>
  <si>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</si>
  <si>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</si>
  <si>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</si>
  <si>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</si>
  <si>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</si>
  <si>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</si>
  <si>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</si>
  <si>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</si>
  <si>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</si>
  <si>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</si>
  <si>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</si>
  <si>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</si>
  <si>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</si>
  <si>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</si>
  <si>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</si>
  <si>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</si>
  <si>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</si>
  <si>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</si>
  <si>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</si>
  <si>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</si>
  <si>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</si>
  <si>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</si>
  <si>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</si>
  <si>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</si>
  <si>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</si>
  <si>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</si>
  <si>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</si>
  <si>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</si>
  <si>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</si>
  <si>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</si>
  <si>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</si>
  <si>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</si>
  <si>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</si>
  <si>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</si>
  <si>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</si>
  <si>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</si>
  <si>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</si>
  <si>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</si>
  <si>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</si>
  <si>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</si>
  <si>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</si>
  <si>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</si>
  <si>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</si>
  <si>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</si>
  <si>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</si>
  <si>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</si>
  <si>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</si>
  <si>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</si>
  <si>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</si>
  <si>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</si>
  <si>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</si>
  <si>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</si>
  <si>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</si>
  <si>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</si>
  <si>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</si>
  <si>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</si>
  <si>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</si>
  <si>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</si>
  <si>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</si>
  <si>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</si>
  <si>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</si>
  <si>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</si>
  <si>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</si>
  <si>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</si>
  <si>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</si>
  <si>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</si>
  <si>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</si>
  <si>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</si>
  <si>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</si>
  <si>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</si>
  <si>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</si>
  <si>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</si>
  <si>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</si>
  <si>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</si>
  <si>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</si>
  <si>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</si>
  <si>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</si>
  <si>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</si>
  <si>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</si>
  <si>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</si>
  <si>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</si>
  <si>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</si>
  <si>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</si>
  <si>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</si>
  <si>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</si>
  <si>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</si>
  <si>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</si>
  <si>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</si>
  <si>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</si>
  <si>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</si>
  <si>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</si>
  <si>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</si>
  <si>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</si>
  <si>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</si>
  <si>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</si>
  <si>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</si>
  <si>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</si>
  <si>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</si>
  <si>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</si>
  <si>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</si>
  <si>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</si>
  <si>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</si>
  <si>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</si>
  <si>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</si>
  <si>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</si>
  <si>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</si>
  <si>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</si>
  <si>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</si>
  <si>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</si>
  <si>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</si>
  <si>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</si>
  <si>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</si>
  <si>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</si>
  <si>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</si>
  <si>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</si>
  <si>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</si>
  <si>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</si>
  <si>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</si>
  <si>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</si>
  <si>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</si>
  <si>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</si>
  <si>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</si>
  <si>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</si>
  <si>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</si>
  <si>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</si>
  <si>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</si>
  <si>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</si>
  <si>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</si>
  <si>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</si>
  <si>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</si>
  <si>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</si>
  <si>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</si>
  <si>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</si>
  <si>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</si>
  <si>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</si>
  <si>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</si>
  <si>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</si>
  <si>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</si>
  <si>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</si>
  <si>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</si>
  <si>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</si>
  <si>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</si>
  <si>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</si>
  <si>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</si>
  <si>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</si>
  <si>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</si>
  <si>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</si>
  <si>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</si>
  <si>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</si>
  <si>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</si>
  <si>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</si>
  <si>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</si>
  <si>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</si>
  <si>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</si>
  <si>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</si>
  <si>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</si>
  <si>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</si>
  <si>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</si>
  <si>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</si>
  <si>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</si>
  <si>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</si>
  <si>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</si>
  <si>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</si>
  <si>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</si>
  <si>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</si>
  <si>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</si>
  <si>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</si>
  <si>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</si>
  <si>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</si>
  <si>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</si>
  <si>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</si>
  <si>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</si>
  <si>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</si>
  <si>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</si>
  <si>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</si>
  <si>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</si>
  <si>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</si>
  <si>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</si>
  <si>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</si>
  <si>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</si>
  <si>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</si>
  <si>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</si>
  <si>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</si>
  <si>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</si>
  <si>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</si>
  <si>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</si>
  <si>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</si>
  <si>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</si>
  <si>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</si>
  <si>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</si>
  <si>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</si>
  <si>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</si>
  <si>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</si>
  <si>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</si>
  <si>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</si>
  <si>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</si>
  <si>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</si>
  <si>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</si>
  <si>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</si>
  <si>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</si>
  <si>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</si>
  <si>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</si>
  <si>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</si>
  <si>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</si>
  <si>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</si>
  <si>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</si>
  <si>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</si>
  <si>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</si>
  <si>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</si>
  <si>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</si>
  <si>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</si>
  <si>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</si>
  <si>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</si>
  <si>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</si>
  <si>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</si>
  <si>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</si>
  <si>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</si>
  <si>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</si>
  <si>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</si>
  <si>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</si>
  <si>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</si>
  <si>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</si>
  <si>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</si>
  <si>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</si>
  <si>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</si>
  <si>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</si>
  <si>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</si>
  <si>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</si>
  <si>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</si>
  <si>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</si>
  <si>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</si>
  <si>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</si>
  <si>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</si>
  <si>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</si>
  <si>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</si>
  <si>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</si>
  <si>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</si>
  <si>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</si>
  <si>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</si>
  <si>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</si>
  <si>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</si>
  <si>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</si>
  <si>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</si>
  <si>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</si>
  <si>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</si>
  <si>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</si>
  <si>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</si>
  <si>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</si>
  <si>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</si>
  <si>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</si>
  <si>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</si>
  <si>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</si>
  <si>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</si>
  <si>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</si>
  <si>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</si>
  <si>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</si>
  <si>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</si>
  <si>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</si>
  <si>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</si>
  <si>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</si>
  <si>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</si>
  <si>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</si>
  <si>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</si>
  <si>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</si>
  <si>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</si>
  <si>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</si>
  <si>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</si>
  <si>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</si>
  <si>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</si>
  <si>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</si>
  <si>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</si>
  <si>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</si>
  <si>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</si>
  <si>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</si>
  <si>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</si>
  <si>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</si>
  <si>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</si>
  <si>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</si>
  <si>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</si>
  <si>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</si>
  <si>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</si>
  <si>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</si>
  <si>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</si>
  <si>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</si>
  <si>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</si>
  <si>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</si>
  <si>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</si>
  <si>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</si>
  <si>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</si>
  <si>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</si>
  <si>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</si>
  <si>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</si>
  <si>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</si>
  <si>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</si>
  <si>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</si>
  <si>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</si>
  <si>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</si>
  <si>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</si>
  <si>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</si>
  <si>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</si>
  <si>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</si>
  <si>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</si>
  <si>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</si>
  <si>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</si>
  <si>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</si>
  <si>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</si>
  <si>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</si>
  <si>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</si>
  <si>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</si>
  <si>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</si>
  <si>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</si>
  <si>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</si>
  <si>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</si>
  <si>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</si>
  <si>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</si>
  <si>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</si>
  <si>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</si>
  <si>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</si>
  <si>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</si>
  <si>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</si>
  <si>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</si>
  <si>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</si>
  <si>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</si>
  <si>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</si>
  <si>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</si>
  <si>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</si>
  <si>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</si>
  <si>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</si>
  <si>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</si>
  <si>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</si>
  <si>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</si>
  <si>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</si>
  <si>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</si>
  <si>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</si>
  <si>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</si>
  <si>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</si>
  <si>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</si>
  <si>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</si>
  <si>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</si>
  <si>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</si>
  <si>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</si>
  <si>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</si>
  <si>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</si>
  <si>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</si>
  <si>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</si>
  <si>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</si>
  <si>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</si>
  <si>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</si>
  <si>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</si>
  <si>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</si>
  <si>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</si>
  <si>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</si>
  <si>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</si>
  <si>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</si>
  <si>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</si>
  <si>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</si>
  <si>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</si>
  <si>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</si>
  <si>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</si>
  <si>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</si>
  <si>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</si>
  <si>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</si>
  <si>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</si>
  <si>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</si>
  <si>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</si>
  <si>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</si>
  <si>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</si>
  <si>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</si>
  <si>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</si>
  <si>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</si>
  <si>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</si>
  <si>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</si>
  <si>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</si>
  <si>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</si>
  <si>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</si>
  <si>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</si>
  <si>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</si>
  <si>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</si>
  <si>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</si>
  <si>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</si>
  <si>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</si>
  <si>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</si>
  <si>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</si>
  <si>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</si>
  <si>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</si>
  <si>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</si>
  <si>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</si>
  <si>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</si>
  <si>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</si>
  <si>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</si>
  <si>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</si>
  <si>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</si>
  <si>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</si>
  <si>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</si>
  <si>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</si>
  <si>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</si>
  <si>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</si>
  <si>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</si>
  <si>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</si>
  <si>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</si>
  <si>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</si>
  <si>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</si>
  <si>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</si>
  <si>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</si>
  <si>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</si>
  <si>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</si>
  <si>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</si>
  <si>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</si>
  <si>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</si>
  <si>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</si>
  <si>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</si>
  <si>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</si>
  <si>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</si>
  <si>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</si>
  <si>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</si>
  <si>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</si>
  <si>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</si>
  <si>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</si>
  <si>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</si>
  <si>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</si>
  <si>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</si>
  <si>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</si>
  <si>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</si>
  <si>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</si>
  <si>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</si>
  <si>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</si>
  <si>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</si>
  <si>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</si>
  <si>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</si>
  <si>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</si>
  <si>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</si>
  <si>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</si>
  <si>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</si>
  <si>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</si>
  <si>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</si>
  <si>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</si>
  <si>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</si>
  <si>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</si>
  <si>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</si>
  <si>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</si>
  <si>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</si>
  <si>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</si>
  <si>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</si>
  <si>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</si>
  <si>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</si>
  <si>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</si>
  <si>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</si>
  <si>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</si>
  <si>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</si>
  <si>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</si>
  <si>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</si>
  <si>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</si>
  <si>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</si>
  <si>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</si>
  <si>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</si>
  <si>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</si>
  <si>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</si>
  <si>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</si>
  <si>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</si>
  <si>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</si>
  <si>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</si>
  <si>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</si>
  <si>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</si>
  <si>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</si>
  <si>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</si>
  <si>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</si>
  <si>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</si>
  <si>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</si>
  <si>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</si>
  <si>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</si>
  <si>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</si>
  <si>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</si>
  <si>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</si>
  <si>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</si>
  <si>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</si>
  <si>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</si>
  <si>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</si>
  <si>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</si>
  <si>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</si>
  <si>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</si>
  <si>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</si>
  <si>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</si>
  <si>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</si>
  <si>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</si>
  <si>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</si>
  <si>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</si>
  <si>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</si>
  <si>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</si>
  <si>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</si>
  <si>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</si>
  <si>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</si>
  <si>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</si>
  <si>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</si>
  <si>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</si>
  <si>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</si>
  <si>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</si>
  <si>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</si>
  <si>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</si>
  <si>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</si>
  <si>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</si>
  <si>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</si>
  <si>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</si>
  <si>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</si>
  <si>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</si>
  <si>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</si>
  <si>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</si>
  <si>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</si>
  <si>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</si>
  <si>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</si>
  <si>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</si>
  <si>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</si>
  <si>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</si>
  <si>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</si>
  <si>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</si>
  <si>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</si>
  <si>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</si>
  <si>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</si>
  <si>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</si>
  <si>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</si>
  <si>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</si>
  <si>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</si>
  <si>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</si>
  <si>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</si>
  <si>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</si>
  <si>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</si>
  <si>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</si>
  <si>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</si>
  <si>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</si>
  <si>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</si>
  <si>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</si>
  <si>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</si>
  <si>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</si>
  <si>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</si>
  <si>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</si>
  <si>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</si>
  <si>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</si>
  <si>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</si>
  <si>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</si>
  <si>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</si>
  <si>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</si>
  <si>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</si>
  <si>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</si>
  <si>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</si>
  <si>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</si>
  <si>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</si>
  <si>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</si>
  <si>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</si>
  <si>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</si>
  <si>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</si>
  <si>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</si>
  <si>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</si>
  <si>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</si>
  <si>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</si>
  <si>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</si>
  <si>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</si>
  <si>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</si>
  <si>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</si>
  <si>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</si>
  <si>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</si>
  <si>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</si>
  <si>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</si>
  <si>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</si>
  <si>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</si>
  <si>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</si>
  <si>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</si>
  <si>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</si>
  <si>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</si>
  <si>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</si>
  <si>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</si>
  <si>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</si>
  <si>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</si>
  <si>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</si>
  <si>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</si>
  <si>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</si>
  <si>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</si>
  <si>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</si>
  <si>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</si>
  <si>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</si>
  <si>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</si>
  <si>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</si>
  <si>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</si>
  <si>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</si>
  <si>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</si>
  <si>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</si>
  <si>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</si>
  <si>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</si>
  <si>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</si>
  <si>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</si>
  <si>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</si>
  <si>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</si>
  <si>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</si>
  <si>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</si>
  <si>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</si>
  <si>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</si>
  <si>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</si>
  <si>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</si>
  <si>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</si>
  <si>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</si>
  <si>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</si>
  <si>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</si>
  <si>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</si>
  <si>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</si>
  <si>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</si>
  <si>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</si>
  <si>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</si>
  <si>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</si>
  <si>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</si>
  <si>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</si>
  <si>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</si>
  <si>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</si>
  <si>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</si>
  <si>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</si>
  <si>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</si>
  <si>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</si>
  <si>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</si>
  <si>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</si>
  <si>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</si>
  <si>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</si>
  <si>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</si>
  <si>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</si>
  <si>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</si>
  <si>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</si>
  <si>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</si>
  <si>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</si>
  <si>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</si>
  <si>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</si>
  <si>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</si>
  <si>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</si>
  <si>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</si>
  <si>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</si>
  <si>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</si>
  <si>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</si>
  <si>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</si>
  <si>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</si>
  <si>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</si>
  <si>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</si>
  <si>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</si>
  <si>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</si>
  <si>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</si>
  <si>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</si>
  <si>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</si>
  <si>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</si>
  <si>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</si>
  <si>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</si>
  <si>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</si>
  <si>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</si>
  <si>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</si>
  <si>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</si>
  <si>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</si>
  <si>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</si>
  <si>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</si>
  <si>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</si>
  <si>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</si>
  <si>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</si>
  <si>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</si>
  <si>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</si>
  <si>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</si>
  <si>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</si>
  <si>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</si>
  <si>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</si>
  <si>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</si>
  <si>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</si>
  <si>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</si>
  <si>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</si>
  <si>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</si>
  <si>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</si>
  <si>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</si>
  <si>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</si>
  <si>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</si>
  <si>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</si>
  <si>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</si>
  <si>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</si>
  <si>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</si>
  <si>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</si>
  <si>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</si>
  <si>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</si>
  <si>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</si>
  <si>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</si>
  <si>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</si>
  <si>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</si>
  <si>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</si>
  <si>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</si>
  <si>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</si>
  <si>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</si>
  <si>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</si>
  <si>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</si>
  <si>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</si>
  <si>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</si>
  <si>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</si>
  <si>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</si>
  <si>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</si>
  <si>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</si>
  <si>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</si>
  <si>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</si>
  <si>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</si>
  <si>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</si>
  <si>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</si>
  <si>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</si>
  <si>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</si>
  <si>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</si>
  <si>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</si>
  <si>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</si>
  <si>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</si>
  <si>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</si>
  <si>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</si>
  <si>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</si>
  <si>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</si>
  <si>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</si>
  <si>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</si>
  <si>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</si>
  <si>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</si>
  <si>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</si>
  <si>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</si>
  <si>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</si>
  <si>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</si>
  <si>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</si>
  <si>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</si>
  <si>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</si>
  <si>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</si>
  <si>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</si>
  <si>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</si>
  <si>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</si>
  <si>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</si>
  <si>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</si>
  <si>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</si>
  <si>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</si>
  <si>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</si>
  <si>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</si>
  <si>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</si>
  <si>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</si>
  <si>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</si>
  <si>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</si>
  <si>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</si>
  <si>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</si>
  <si>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</si>
  <si>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</si>
  <si>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</si>
  <si>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</si>
  <si>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</si>
  <si>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</si>
  <si>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</si>
  <si>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</si>
  <si>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</si>
  <si>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</si>
  <si>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</si>
  <si>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</si>
  <si>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</si>
  <si>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</si>
  <si>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</si>
  <si>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</si>
  <si>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</si>
  <si>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</si>
  <si>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</si>
  <si>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</si>
  <si>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</si>
  <si>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</si>
  <si>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</si>
  <si>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</si>
  <si>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</si>
  <si>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</si>
  <si>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</si>
  <si>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</si>
  <si>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</si>
  <si>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</si>
  <si>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</si>
  <si>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</si>
  <si>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</si>
  <si>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</si>
  <si>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</si>
  <si>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</si>
  <si>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</si>
  <si>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</si>
  <si>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</si>
  <si>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</si>
  <si>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</si>
  <si>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</si>
  <si>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</si>
  <si>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</si>
  <si>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</si>
  <si>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</si>
  <si>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</si>
  <si>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</si>
  <si>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</si>
  <si>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</si>
  <si>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</si>
  <si>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</si>
  <si>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</si>
  <si>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</si>
  <si>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</si>
  <si>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</si>
  <si>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</si>
  <si>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</si>
  <si>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</si>
  <si>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</si>
  <si>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</si>
  <si>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</si>
  <si>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</si>
  <si>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</si>
  <si>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</si>
  <si>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</si>
  <si>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</si>
  <si>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</si>
  <si>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</si>
  <si>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</si>
  <si>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</si>
  <si>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</si>
  <si>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</si>
  <si>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</si>
  <si>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</si>
  <si>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</si>
  <si>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</si>
  <si>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</si>
  <si>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</si>
  <si>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</si>
  <si>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</si>
  <si>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</si>
  <si>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</si>
  <si>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</si>
  <si>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</si>
  <si>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</si>
  <si>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</si>
  <si>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</si>
  <si>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</si>
  <si>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</si>
  <si>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</si>
  <si>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</si>
  <si>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</si>
  <si>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</si>
  <si>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</si>
  <si>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</si>
  <si>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</si>
  <si>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</si>
  <si>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</si>
  <si>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</si>
  <si>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</si>
  <si>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</si>
  <si>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</si>
  <si>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</si>
  <si>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</si>
  <si>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</si>
  <si>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</si>
  <si>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</si>
  <si>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</si>
  <si>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</si>
  <si>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</si>
  <si>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</si>
  <si>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</si>
  <si>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</si>
  <si>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</si>
  <si>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</si>
  <si>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</si>
  <si>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</si>
  <si>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</si>
  <si>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</si>
  <si>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</si>
  <si>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</si>
  <si>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</si>
  <si>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</si>
  <si>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</si>
  <si>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</si>
  <si>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</si>
  <si>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</si>
  <si>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</si>
  <si>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</si>
  <si>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</si>
  <si>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</si>
  <si>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</si>
  <si>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</si>
  <si>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</si>
  <si>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</si>
  <si>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</si>
  <si>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</si>
  <si>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</si>
  <si>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</si>
  <si>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</si>
  <si>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</si>
  <si>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</si>
  <si>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</si>
  <si>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</si>
  <si>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</si>
  <si>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</si>
  <si>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</si>
  <si>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</si>
  <si>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</si>
  <si>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</si>
  <si>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</si>
  <si>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</si>
  <si>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</si>
  <si>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</si>
  <si>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</si>
  <si>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</si>
  <si>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</si>
  <si>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</si>
  <si>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</si>
  <si>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</si>
  <si>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</si>
  <si>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</si>
  <si>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</si>
  <si>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</si>
  <si>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</si>
  <si>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</si>
  <si>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</si>
  <si>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</si>
  <si>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</si>
  <si>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</si>
  <si>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</si>
  <si>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</si>
  <si>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</si>
  <si>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</si>
  <si>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</si>
  <si>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</si>
  <si>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</si>
  <si>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</si>
  <si>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</si>
  <si>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</si>
  <si>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</si>
  <si>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</si>
  <si>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</si>
  <si>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</si>
  <si>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</si>
  <si>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</si>
  <si>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</si>
  <si>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</si>
  <si>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</si>
  <si>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</si>
  <si>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</si>
  <si>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</si>
  <si>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</si>
  <si>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</si>
  <si>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</si>
  <si>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</si>
  <si>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</si>
  <si>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</si>
  <si>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</si>
  <si>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</si>
  <si>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</si>
  <si>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</si>
  <si>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</si>
  <si>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</si>
  <si>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</si>
  <si>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</si>
  <si>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</si>
  <si>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</si>
  <si>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</si>
  <si>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</si>
  <si>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</si>
  <si>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</si>
  <si>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</si>
  <si>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</si>
  <si>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</si>
  <si>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</si>
  <si>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</si>
  <si>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</si>
  <si>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</si>
  <si>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</si>
  <si>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</si>
  <si>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</si>
  <si>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</si>
  <si>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</si>
  <si>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</si>
  <si>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</si>
  <si>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</si>
  <si>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</si>
  <si>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</si>
  <si>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</si>
  <si>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</si>
  <si>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</si>
  <si>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</si>
  <si>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</si>
  <si>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</si>
  <si>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</si>
  <si>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</si>
  <si>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</si>
  <si>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</si>
  <si>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</si>
  <si>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</si>
  <si>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</si>
  <si>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</si>
  <si>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</si>
  <si>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</si>
  <si>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</si>
  <si>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</si>
  <si>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</si>
  <si>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</si>
  <si>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</si>
  <si>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</si>
  <si>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</si>
  <si>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</si>
  <si>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</si>
  <si>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</si>
  <si>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</si>
  <si>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</si>
  <si>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</si>
  <si>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</si>
  <si>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</si>
  <si>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</si>
  <si>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</si>
  <si>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</si>
  <si>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</si>
  <si>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</si>
  <si>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</si>
  <si>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</si>
  <si>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</si>
  <si>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</si>
  <si>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</si>
  <si>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</si>
  <si>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</si>
  <si>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</si>
  <si>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</si>
  <si>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</si>
  <si>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</si>
  <si>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</si>
  <si>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</si>
  <si>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</si>
  <si>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</si>
  <si>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</si>
  <si>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</si>
  <si>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</si>
  <si>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</si>
  <si>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</si>
  <si>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</si>
  <si>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</si>
  <si>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</si>
  <si>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</si>
  <si>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</si>
  <si>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</si>
  <si>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</si>
  <si>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</si>
  <si>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</si>
  <si>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</si>
  <si>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</si>
  <si>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</si>
  <si>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</si>
  <si>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</si>
  <si>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</si>
  <si>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</si>
  <si>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</si>
  <si>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</si>
  <si>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</si>
  <si>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</si>
  <si>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</si>
  <si>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</si>
  <si>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</si>
  <si>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</si>
  <si>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</si>
  <si>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</si>
  <si>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</si>
  <si>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</si>
  <si>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</si>
  <si>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</si>
  <si>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</si>
  <si>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</si>
  <si>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</si>
  <si>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</si>
  <si>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</si>
  <si>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</si>
  <si>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</si>
  <si>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</si>
  <si>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</si>
  <si>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</si>
  <si>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</si>
  <si>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</si>
  <si>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</si>
  <si>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</si>
  <si>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</si>
  <si>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</si>
  <si>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</si>
  <si>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</si>
  <si>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</si>
  <si>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</si>
  <si>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</si>
  <si>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</si>
  <si>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</si>
  <si>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</si>
  <si>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</si>
  <si>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</si>
  <si>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</si>
  <si>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</si>
  <si>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</si>
  <si>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</si>
  <si>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</si>
  <si>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</si>
  <si>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</si>
  <si>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</si>
  <si>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</si>
  <si>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</si>
  <si>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</si>
  <si>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</si>
  <si>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</si>
  <si>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</si>
  <si>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</si>
  <si>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</si>
  <si>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</si>
  <si>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</si>
  <si>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</si>
  <si>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</si>
  <si>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</si>
  <si>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</si>
  <si>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</si>
  <si>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</si>
  <si>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</si>
  <si>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</si>
  <si>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</si>
  <si>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</si>
  <si>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</si>
  <si>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</si>
  <si>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</si>
  <si>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</si>
  <si>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</si>
  <si>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</si>
  <si>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</si>
  <si>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</si>
  <si>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</si>
  <si>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</si>
  <si>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</si>
  <si>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</si>
  <si>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</si>
  <si>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</si>
  <si>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</si>
  <si>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</si>
  <si>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</si>
  <si>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</si>
  <si>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</si>
  <si>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</si>
  <si>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</si>
  <si>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</si>
  <si>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</si>
  <si>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</si>
  <si>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</si>
  <si>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</si>
  <si>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</si>
  <si>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</si>
  <si>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</si>
  <si>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</si>
  <si>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</si>
  <si>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</si>
  <si>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</si>
  <si>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</si>
  <si>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</si>
  <si>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</si>
  <si>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</si>
  <si>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</si>
  <si>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</si>
  <si>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</si>
  <si>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</si>
  <si>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</si>
  <si>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</si>
  <si>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</si>
  <si>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</si>
  <si>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</si>
  <si>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</si>
  <si>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</si>
  <si>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</si>
  <si>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</si>
  <si>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</si>
  <si>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</si>
  <si>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</si>
  <si>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</si>
  <si>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</si>
  <si>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</si>
  <si>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</si>
  <si>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</si>
  <si>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</si>
  <si>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</si>
  <si>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</si>
  <si>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</si>
  <si>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</si>
  <si>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</si>
  <si>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</si>
  <si>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</si>
  <si>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</si>
  <si>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</si>
  <si>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</si>
  <si>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</si>
  <si>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</si>
  <si>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</si>
  <si>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</si>
  <si>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</si>
  <si>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</si>
  <si>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</si>
  <si>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</si>
  <si>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</si>
  <si>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</si>
  <si>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</si>
  <si>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</si>
  <si>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</si>
  <si>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</si>
  <si>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</si>
  <si>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</si>
  <si>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</si>
  <si>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</si>
  <si>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</si>
  <si>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</si>
  <si>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</si>
  <si>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</si>
  <si>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</si>
  <si>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</si>
  <si>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</si>
  <si>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</si>
  <si>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</si>
  <si>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</si>
  <si>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</si>
  <si>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</si>
  <si>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</si>
  <si>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</si>
  <si>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</si>
  <si>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</si>
  <si>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</si>
  <si>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</si>
  <si>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</si>
  <si>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</si>
  <si>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</si>
  <si>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</si>
  <si>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</si>
  <si>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</si>
  <si>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</si>
  <si>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</si>
  <si>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</si>
  <si>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</si>
  <si>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</si>
  <si>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</si>
  <si>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</si>
  <si>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</si>
  <si>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</si>
  <si>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</si>
  <si>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</si>
  <si>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</si>
  <si>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</si>
  <si>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</si>
  <si>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</si>
  <si>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</si>
  <si>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</si>
  <si>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</si>
  <si>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</si>
  <si>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</si>
  <si>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</si>
  <si>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</si>
  <si>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</si>
  <si>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</si>
  <si>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</si>
  <si>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</si>
  <si>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</si>
  <si>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</si>
  <si>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</si>
  <si>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</si>
  <si>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</si>
  <si>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</si>
  <si>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</si>
  <si>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</si>
  <si>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</si>
  <si>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</si>
  <si>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</si>
  <si>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</si>
  <si>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</si>
  <si>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</si>
  <si>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</si>
  <si>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</si>
  <si>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</si>
  <si>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</si>
  <si>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</si>
  <si>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</si>
  <si>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</si>
  <si>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</si>
  <si>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</si>
  <si>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</si>
  <si>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</si>
  <si>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</si>
  <si>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</si>
  <si>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</si>
  <si>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</si>
  <si>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</si>
  <si>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</si>
  <si>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</si>
  <si>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</si>
  <si>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</si>
  <si>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</si>
  <si>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</si>
  <si>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</si>
  <si>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</si>
  <si>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</si>
  <si>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</si>
  <si>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</si>
  <si>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</si>
  <si>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</si>
  <si>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</si>
  <si>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</si>
  <si>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</si>
  <si>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</si>
  <si>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</si>
  <si>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</si>
  <si>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</si>
  <si>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</si>
  <si>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</si>
  <si>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</si>
  <si>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</si>
  <si>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</si>
  <si>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</si>
  <si>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</si>
  <si>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</si>
  <si>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</si>
  <si>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</si>
  <si>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</si>
  <si>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</si>
  <si>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</si>
  <si>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</si>
  <si>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</si>
  <si>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</si>
  <si>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</si>
  <si>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</si>
  <si>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</si>
  <si>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</si>
  <si>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</si>
  <si>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</si>
  <si>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</si>
  <si>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</si>
  <si>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</si>
  <si>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</si>
  <si>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</si>
  <si>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</si>
  <si>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</si>
  <si>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</si>
  <si>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</si>
  <si>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</si>
  <si>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</si>
  <si>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</si>
  <si>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</si>
  <si>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</si>
  <si>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</si>
  <si>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</si>
  <si>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</si>
  <si>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</si>
  <si>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</si>
  <si>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</si>
  <si>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</si>
  <si>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</si>
  <si>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</si>
  <si>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</si>
  <si>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</si>
  <si>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</si>
  <si>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</si>
  <si>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</si>
  <si>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</si>
  <si>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</si>
  <si>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</si>
  <si>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</si>
  <si>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</si>
  <si>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</si>
  <si>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</si>
  <si>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</si>
  <si>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</si>
  <si>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</si>
  <si>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</si>
  <si>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</si>
  <si>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</si>
  <si>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</si>
  <si>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</si>
  <si>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</si>
  <si>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</si>
  <si>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</si>
  <si>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</si>
  <si>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</si>
  <si>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</si>
  <si>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</si>
  <si>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</si>
  <si>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</si>
  <si>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</si>
  <si>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</si>
  <si>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</si>
  <si>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</si>
  <si>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</si>
  <si>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</si>
  <si>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</si>
  <si>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</si>
  <si>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</si>
  <si>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</si>
  <si>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</si>
  <si>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</si>
  <si>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</si>
  <si>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</si>
  <si>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</si>
  <si>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</si>
  <si>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</si>
  <si>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</si>
  <si>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</si>
  <si>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</si>
  <si>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</si>
  <si>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</si>
  <si>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</si>
  <si>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</si>
  <si>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</si>
  <si>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</si>
  <si>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</si>
  <si>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</si>
  <si>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</si>
  <si>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</si>
  <si>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</si>
  <si>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</si>
  <si>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</si>
  <si>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</si>
  <si>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</si>
  <si>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</si>
  <si>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</si>
  <si>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</si>
  <si>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</si>
  <si>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</si>
  <si>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</si>
  <si>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</si>
  <si>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</si>
  <si>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</si>
  <si>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</si>
  <si>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</si>
  <si>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</si>
  <si>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</si>
  <si>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</si>
  <si>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</si>
  <si>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</si>
  <si>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</si>
  <si>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</si>
  <si>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</si>
  <si>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</si>
  <si>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</si>
  <si>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</si>
  <si>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</si>
  <si>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</si>
  <si>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</si>
  <si>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</si>
  <si>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</si>
  <si>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</si>
  <si>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</si>
  <si>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</si>
  <si>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</si>
  <si>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</si>
  <si>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</si>
  <si>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</si>
  <si>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</si>
  <si>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</si>
  <si>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</si>
  <si>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</si>
  <si>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</si>
  <si>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</si>
  <si>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</si>
  <si>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</si>
  <si>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</si>
  <si>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</si>
  <si>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</si>
  <si>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</si>
  <si>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</si>
  <si>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</si>
  <si>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</si>
  <si>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</si>
  <si>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</si>
  <si>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</si>
  <si>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</si>
  <si>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</si>
  <si>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</si>
  <si>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</si>
  <si>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</si>
  <si>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</si>
  <si>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</si>
  <si>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</si>
  <si>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</si>
  <si>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</si>
  <si>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</si>
  <si>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</si>
  <si>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</si>
  <si>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</si>
  <si>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</si>
  <si>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</si>
  <si>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</si>
  <si>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</si>
  <si>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</si>
  <si>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</si>
  <si>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</si>
  <si>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</si>
  <si>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</si>
  <si>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</si>
  <si>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</si>
  <si>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</si>
  <si>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</si>
  <si>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</si>
  <si>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</si>
  <si>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</si>
  <si>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</si>
  <si>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</si>
  <si>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</si>
  <si>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</si>
  <si>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</si>
  <si>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</si>
  <si>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</si>
  <si>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</si>
  <si>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</si>
  <si>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</si>
  <si>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</si>
  <si>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</si>
  <si>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</si>
  <si>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</si>
  <si>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</si>
  <si>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</si>
  <si>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</si>
  <si>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</si>
  <si>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</si>
  <si>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</si>
  <si>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</si>
  <si>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</si>
  <si>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</si>
  <si>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</si>
  <si>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</si>
  <si>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</si>
  <si>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</si>
  <si>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</si>
  <si>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</si>
  <si>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</si>
  <si>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</si>
  <si>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</si>
  <si>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</si>
  <si>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</si>
  <si>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</si>
  <si>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</si>
  <si>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</si>
  <si>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</si>
  <si>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</si>
  <si>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</si>
  <si>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</si>
  <si>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</si>
  <si>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</si>
  <si>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</si>
  <si>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</si>
  <si>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</si>
  <si>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</si>
  <si>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</si>
  <si>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</si>
  <si>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</si>
  <si>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</si>
  <si>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</si>
  <si>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</si>
  <si>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</si>
  <si>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</si>
  <si>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</si>
  <si>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</si>
  <si>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</si>
  <si>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</si>
  <si>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</si>
  <si>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</si>
  <si>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</si>
  <si>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</si>
  <si>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</si>
  <si>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</si>
  <si>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</si>
  <si>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</si>
  <si>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</si>
  <si>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</si>
  <si>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</si>
  <si>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</si>
  <si>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</si>
  <si>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</si>
  <si>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</si>
  <si>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</si>
  <si>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</si>
  <si>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</si>
  <si>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</si>
  <si>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</si>
  <si>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</si>
  <si>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</si>
  <si>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</si>
  <si>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</si>
  <si>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</si>
  <si>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</si>
  <si>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</si>
  <si>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</si>
  <si>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</si>
  <si>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</si>
  <si>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</si>
  <si>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</si>
  <si>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</si>
  <si>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</si>
  <si>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</si>
  <si>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</si>
  <si>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</si>
  <si>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</si>
  <si>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</si>
  <si>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</si>
  <si>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</si>
  <si>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</si>
  <si>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</si>
  <si>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</si>
  <si>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</si>
  <si>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</si>
  <si>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</si>
  <si>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</si>
  <si>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</si>
  <si>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</si>
  <si>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</si>
  <si>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</si>
  <si>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</si>
  <si>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</si>
  <si>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</si>
  <si>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</si>
  <si>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</si>
  <si>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</si>
  <si>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</si>
  <si>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</si>
  <si>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</si>
  <si>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</si>
  <si>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</si>
  <si>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</si>
  <si>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</si>
  <si>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</si>
  <si>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</si>
  <si>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</si>
  <si>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</si>
  <si>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</si>
  <si>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</si>
  <si>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</si>
  <si>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</si>
  <si>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</si>
  <si>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</si>
  <si>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</si>
  <si>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</si>
  <si>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</si>
  <si>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</si>
  <si>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</si>
  <si>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</si>
  <si>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</si>
  <si>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</si>
  <si>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</si>
  <si>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</si>
  <si>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</si>
  <si>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</si>
  <si>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</si>
  <si>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</si>
  <si>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</si>
  <si>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</si>
  <si>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</si>
  <si>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</si>
  <si>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</si>
  <si>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</si>
  <si>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</si>
  <si>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</si>
  <si>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</si>
  <si>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</si>
  <si>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</si>
  <si>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</si>
  <si>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</si>
  <si>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</si>
  <si>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</si>
  <si>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</si>
  <si>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</si>
  <si>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</si>
  <si>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</si>
  <si>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</si>
  <si>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</si>
  <si>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</si>
  <si>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</si>
  <si>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</si>
  <si>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</si>
  <si>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</si>
  <si>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</si>
  <si>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</si>
  <si>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</si>
  <si>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</si>
  <si>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</si>
  <si>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</si>
  <si>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</si>
  <si>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</si>
  <si>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</si>
  <si>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</si>
  <si>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</si>
  <si>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</si>
  <si>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</si>
  <si>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</si>
  <si>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</si>
  <si>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</si>
  <si>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</si>
  <si>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</si>
  <si>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</si>
  <si>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</si>
  <si>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</si>
  <si>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</si>
  <si>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</si>
  <si>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</si>
  <si>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</si>
  <si>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</si>
  <si>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</si>
  <si>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</si>
  <si>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</si>
  <si>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</si>
  <si>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</si>
  <si>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</si>
  <si>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</si>
  <si>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</si>
  <si>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</si>
  <si>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</si>
  <si>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</si>
  <si>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</si>
  <si>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</si>
  <si>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</si>
  <si>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</si>
  <si>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</si>
  <si>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</si>
  <si>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</si>
  <si>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</si>
  <si>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</si>
  <si>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</si>
  <si>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</si>
  <si>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</si>
  <si>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</si>
  <si>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</si>
  <si>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</si>
  <si>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</si>
  <si>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</si>
  <si>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</si>
  <si>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</si>
  <si>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</si>
  <si>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</si>
  <si>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</si>
  <si>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</si>
  <si>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</si>
  <si>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</si>
  <si>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</si>
  <si>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</si>
  <si>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</si>
  <si>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</si>
  <si>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</si>
  <si>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</si>
  <si>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</si>
  <si>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</si>
  <si>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</si>
  <si>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</si>
  <si>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</si>
  <si>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</si>
  <si>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</si>
  <si>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</si>
  <si>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</si>
  <si>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</si>
  <si>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</si>
  <si>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</si>
  <si>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</si>
  <si>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</si>
  <si>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</si>
  <si>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</si>
  <si>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</si>
  <si>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</si>
  <si>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</si>
  <si>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</si>
  <si>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</si>
  <si>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</si>
  <si>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</si>
  <si>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</si>
  <si>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</si>
  <si>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</si>
  <si>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</si>
  <si>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</si>
  <si>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</si>
  <si>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</si>
  <si>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</si>
  <si>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</si>
  <si>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</si>
  <si>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</si>
  <si>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</si>
  <si>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</si>
  <si>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</si>
  <si>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</si>
  <si>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</si>
  <si>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</si>
  <si>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</si>
  <si>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</si>
  <si>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</si>
  <si>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</si>
  <si>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</si>
  <si>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</si>
  <si>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</si>
  <si>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</si>
  <si>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</si>
  <si>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</si>
  <si>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</si>
  <si>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</si>
  <si>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</si>
  <si>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</si>
  <si>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</si>
  <si>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</si>
  <si>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</si>
  <si>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</si>
  <si>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</si>
  <si>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</si>
  <si>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</si>
  <si>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</si>
  <si>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</si>
  <si>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</si>
  <si>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</si>
  <si>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</si>
  <si>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</si>
  <si>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</si>
  <si>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</si>
  <si>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</si>
  <si>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</si>
  <si>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</si>
  <si>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</si>
  <si>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</si>
  <si>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</si>
  <si>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</si>
  <si>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</si>
  <si>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</si>
  <si>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</si>
  <si>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</si>
  <si>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</si>
  <si>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</si>
  <si>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</si>
  <si>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</si>
  <si>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</si>
  <si>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</si>
  <si>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</si>
  <si>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</si>
  <si>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</si>
  <si>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</si>
  <si>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</si>
  <si>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</si>
  <si>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</si>
  <si>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</si>
  <si>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</si>
  <si>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</si>
  <si>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</si>
  <si>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</si>
  <si>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</si>
  <si>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</si>
  <si>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</si>
  <si>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</si>
  <si>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</si>
  <si>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</si>
  <si>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</si>
  <si>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</si>
  <si>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</si>
  <si>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</si>
  <si>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</si>
  <si>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</si>
  <si>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</si>
  <si>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</si>
  <si>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</si>
  <si>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</si>
  <si>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</si>
  <si>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</si>
  <si>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</si>
  <si>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</si>
  <si>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</si>
  <si>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</si>
  <si>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</si>
  <si>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</si>
  <si>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</si>
  <si>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</si>
  <si>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</si>
  <si>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</si>
  <si>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</si>
  <si>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</si>
  <si>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</si>
  <si>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</si>
  <si>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</si>
  <si>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</si>
  <si>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</si>
  <si>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</si>
  <si>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</si>
  <si>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</si>
  <si>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</si>
  <si>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</si>
  <si>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</si>
  <si>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</si>
  <si>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</si>
  <si>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</si>
  <si>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</si>
  <si>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</si>
  <si>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</si>
  <si>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</si>
  <si>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</si>
  <si>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</si>
  <si>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</si>
  <si>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</si>
  <si>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</si>
  <si>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</si>
  <si>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</si>
  <si>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</si>
  <si>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</si>
  <si>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</si>
  <si>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</si>
  <si>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</si>
  <si>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</si>
  <si>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</si>
  <si>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</si>
  <si>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</si>
  <si>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</si>
  <si>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</si>
  <si>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</si>
  <si>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</si>
  <si>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</si>
  <si>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</si>
  <si>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</si>
  <si>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</si>
  <si>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</si>
  <si>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</si>
  <si>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</si>
  <si>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</si>
  <si>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</si>
  <si>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</si>
  <si>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</si>
  <si>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</si>
  <si>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</si>
  <si>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</si>
  <si>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</si>
  <si>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</si>
  <si>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</si>
  <si>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</si>
  <si>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</si>
  <si>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</si>
  <si>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</si>
  <si>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</si>
  <si>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</si>
  <si>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</si>
  <si>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</si>
  <si>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</si>
  <si>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</si>
  <si>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</si>
  <si>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</si>
  <si>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</si>
  <si>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</si>
  <si>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</si>
  <si>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</si>
  <si>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</si>
  <si>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</si>
  <si>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</si>
  <si>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</si>
  <si>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</si>
  <si>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</si>
  <si>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</si>
  <si>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</si>
  <si>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</si>
  <si>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</si>
  <si>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</si>
  <si>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</si>
  <si>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</si>
  <si>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</si>
  <si>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</si>
  <si>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</si>
  <si>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</si>
  <si>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</si>
  <si>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</si>
  <si>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</si>
  <si>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</si>
  <si>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</si>
  <si>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</si>
  <si>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</si>
  <si>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</si>
  <si>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</si>
  <si>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</si>
  <si>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</si>
  <si>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</si>
  <si>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</si>
  <si>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</si>
  <si>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</si>
  <si>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</si>
  <si>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</si>
  <si>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</si>
  <si>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</si>
  <si>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</si>
  <si>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</si>
  <si>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</si>
  <si>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</si>
  <si>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</si>
  <si>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</si>
  <si>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</si>
  <si>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</si>
  <si>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</si>
  <si>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</si>
  <si>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</si>
  <si>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</si>
  <si>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</si>
  <si>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</si>
  <si>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</si>
  <si>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</si>
  <si>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</si>
  <si>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</si>
  <si>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</si>
  <si>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</si>
  <si>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</si>
  <si>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</si>
  <si>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</si>
  <si>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</si>
  <si>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</si>
  <si>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</si>
  <si>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</si>
  <si>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</si>
  <si>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</si>
  <si>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</si>
  <si>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</si>
  <si>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</si>
  <si>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</si>
  <si>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</si>
  <si>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</si>
  <si>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</si>
  <si>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</si>
  <si>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</si>
  <si>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</si>
  <si>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</si>
  <si>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</si>
  <si>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</si>
  <si>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</si>
  <si>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</si>
  <si>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</si>
  <si>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</si>
  <si>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</si>
  <si>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</si>
  <si>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</si>
  <si>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</si>
  <si>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</si>
  <si>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</si>
  <si>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</si>
  <si>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</si>
  <si>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</si>
  <si>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</si>
  <si>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</si>
  <si>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</si>
  <si>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</si>
  <si>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</si>
  <si>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</si>
  <si>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</si>
  <si>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</si>
  <si>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</si>
  <si>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</si>
  <si>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</si>
  <si>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</si>
  <si>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</si>
  <si>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</si>
  <si>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</si>
  <si>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</si>
  <si>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</si>
  <si>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</si>
  <si>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</si>
  <si>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</si>
  <si>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</si>
  <si>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</si>
  <si>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</si>
  <si>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</si>
  <si>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</si>
  <si>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</si>
  <si>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</si>
  <si>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</si>
  <si>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</si>
  <si>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</si>
  <si>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</si>
  <si>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</si>
  <si>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</si>
  <si>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</si>
  <si>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</si>
  <si>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</si>
  <si>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</si>
  <si>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</si>
  <si>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</si>
  <si>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</si>
  <si>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</si>
  <si>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</si>
  <si>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</si>
  <si>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</si>
  <si>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</si>
  <si>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</si>
  <si>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</si>
  <si>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</si>
  <si>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</si>
  <si>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</si>
  <si>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</si>
  <si>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</si>
  <si>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</si>
  <si>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</si>
  <si>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</si>
  <si>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</si>
  <si>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</si>
  <si>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</si>
  <si>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</si>
  <si>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</si>
  <si>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</si>
  <si>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</si>
  <si>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</si>
  <si>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</si>
  <si>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</si>
  <si>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</si>
  <si>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</si>
  <si>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</si>
  <si>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</si>
  <si>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</si>
  <si>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</si>
  <si>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</si>
  <si>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</si>
  <si>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</si>
  <si>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</si>
  <si>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</si>
  <si>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</si>
  <si>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</si>
  <si>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</si>
  <si>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</si>
  <si>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</si>
  <si>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</si>
  <si>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</si>
  <si>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</si>
  <si>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</si>
  <si>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</si>
  <si>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</si>
  <si>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</si>
  <si>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</si>
  <si>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</si>
  <si>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</si>
  <si>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</si>
  <si>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</si>
  <si>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</si>
  <si>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</si>
  <si>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</si>
  <si>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</si>
  <si>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</si>
  <si>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</si>
  <si>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</si>
  <si>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</si>
  <si>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</si>
  <si>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</si>
  <si>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</si>
  <si>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</si>
  <si>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</si>
  <si>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</si>
  <si>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</si>
  <si>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</si>
  <si>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</si>
  <si>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</si>
  <si>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</si>
  <si>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</si>
  <si>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</si>
  <si>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</si>
  <si>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</si>
  <si>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</si>
  <si>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</si>
  <si>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</si>
  <si>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</si>
  <si>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</si>
  <si>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</si>
  <si>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</si>
  <si>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</si>
  <si>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</si>
  <si>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</si>
  <si>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</si>
  <si>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</si>
  <si>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</si>
  <si>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</si>
  <si>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</si>
  <si>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</si>
  <si>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</si>
  <si>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</si>
  <si>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</si>
  <si>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</si>
  <si>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</si>
  <si>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</si>
  <si>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</si>
  <si>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</si>
  <si>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</si>
  <si>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</si>
  <si>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</si>
  <si>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</si>
  <si>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</si>
  <si>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</si>
  <si>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</si>
  <si>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</si>
  <si>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</si>
  <si>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</si>
  <si>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</si>
  <si>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</si>
  <si>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</si>
  <si>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</si>
  <si>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</si>
  <si>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</si>
  <si>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</si>
  <si>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</si>
  <si>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</si>
  <si>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</si>
  <si>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</si>
  <si>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</si>
  <si>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</si>
  <si>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</si>
  <si>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</si>
  <si>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</si>
  <si>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</si>
  <si>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</si>
  <si>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</si>
  <si>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</si>
  <si>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</si>
  <si>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</si>
  <si>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</si>
  <si>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</si>
  <si>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</si>
  <si>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</si>
  <si>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</si>
  <si>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</si>
  <si>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</si>
  <si>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</si>
  <si>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</si>
  <si>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</si>
  <si>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</si>
  <si>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</si>
  <si>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</si>
  <si>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</si>
  <si>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</si>
  <si>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</si>
  <si>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</si>
  <si>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</si>
  <si>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</si>
  <si>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</si>
  <si>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</si>
  <si>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</si>
  <si>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</si>
  <si>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</si>
  <si>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</si>
  <si>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</si>
  <si>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</si>
  <si>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</si>
  <si>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</si>
  <si>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</si>
  <si>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</si>
  <si>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</si>
  <si>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</si>
  <si>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</si>
  <si>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</si>
  <si>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</si>
  <si>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</si>
  <si>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</si>
  <si>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</si>
  <si>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</si>
  <si>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</si>
  <si>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</si>
  <si>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</si>
  <si>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</si>
  <si>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</si>
  <si>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</si>
  <si>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</si>
  <si>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</si>
  <si>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</si>
  <si>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</si>
  <si>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</si>
  <si>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</si>
  <si>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</si>
  <si>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</si>
  <si>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</si>
  <si>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</si>
  <si>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</si>
  <si>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</si>
  <si>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</si>
  <si>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</si>
  <si>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</si>
  <si>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</si>
  <si>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</si>
  <si>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</si>
  <si>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</si>
  <si>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</si>
  <si>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</si>
  <si>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</si>
  <si>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</si>
  <si>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</si>
  <si>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</si>
  <si>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</si>
  <si>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</si>
  <si>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</si>
  <si>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</si>
  <si>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</si>
  <si>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</si>
  <si>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</si>
  <si>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</si>
  <si>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</si>
  <si>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</si>
  <si>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</si>
  <si>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</si>
  <si>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</si>
  <si>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</si>
  <si>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</si>
  <si>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</si>
  <si>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</si>
  <si>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</si>
  <si>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</si>
  <si>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</si>
  <si>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</si>
  <si>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</si>
  <si>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</si>
  <si>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</si>
  <si>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</si>
  <si>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</si>
  <si>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</si>
  <si>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</si>
  <si>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</si>
  <si>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</si>
  <si>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</si>
  <si>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</si>
  <si>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</si>
  <si>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</si>
  <si>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</si>
  <si>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</si>
  <si>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</si>
  <si>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</si>
  <si>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</si>
  <si>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</si>
  <si>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</si>
  <si>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</si>
  <si>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</si>
  <si>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</si>
  <si>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</si>
  <si>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</si>
  <si>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</si>
  <si>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</si>
  <si>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</si>
  <si>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</si>
  <si>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</si>
  <si>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</si>
  <si>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</si>
  <si>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</si>
  <si>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</si>
  <si>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</si>
  <si>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</si>
  <si>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</si>
  <si>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</si>
  <si>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</si>
  <si>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</si>
  <si>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</si>
  <si>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</si>
  <si>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</si>
  <si>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</si>
  <si>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</si>
  <si>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</si>
  <si>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</si>
  <si>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</si>
  <si>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</si>
  <si>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</si>
  <si>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</si>
  <si>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</si>
  <si>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</si>
  <si>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</si>
  <si>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</si>
  <si>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</si>
  <si>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</si>
  <si>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</si>
  <si>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</si>
  <si>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</si>
  <si>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</si>
  <si>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</si>
  <si>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</si>
  <si>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</si>
  <si>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</si>
  <si>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</si>
  <si>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</si>
  <si>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</si>
  <si>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</si>
  <si>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</si>
  <si>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</si>
  <si>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</si>
  <si>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</si>
  <si>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</si>
  <si>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</si>
  <si>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</si>
  <si>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</si>
  <si>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</si>
  <si>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</si>
  <si>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</si>
  <si>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</si>
  <si>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</si>
  <si>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</si>
  <si>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</si>
  <si>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</si>
  <si>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</si>
  <si>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</si>
  <si>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</si>
  <si>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</si>
  <si>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</si>
  <si>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</si>
  <si>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</si>
  <si>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</si>
  <si>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</si>
  <si>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</si>
  <si>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</si>
  <si>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</si>
  <si>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</si>
  <si>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</si>
  <si>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</si>
  <si>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</si>
  <si>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</si>
  <si>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</si>
  <si>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</si>
  <si>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</si>
  <si>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</si>
  <si>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</si>
  <si>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</si>
  <si>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</si>
  <si>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</si>
  <si>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</si>
  <si>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</si>
  <si>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</si>
  <si>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</si>
  <si>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</si>
  <si>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</si>
  <si>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</si>
  <si>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</si>
  <si>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</si>
  <si>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</si>
  <si>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</si>
  <si>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</si>
  <si>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</si>
  <si>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</si>
  <si>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</si>
  <si>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</si>
  <si>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</si>
  <si>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</si>
  <si>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</si>
  <si>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</si>
  <si>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</si>
  <si>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</si>
  <si>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</si>
  <si>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</si>
  <si>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</si>
  <si>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</si>
  <si>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</si>
  <si>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</si>
  <si>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</si>
  <si>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</si>
  <si>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</si>
  <si>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</si>
  <si>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</si>
  <si>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</si>
  <si>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</si>
  <si>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</si>
  <si>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</si>
  <si>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</si>
  <si>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</si>
  <si>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</si>
  <si>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</si>
  <si>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</si>
  <si>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</si>
  <si>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</si>
  <si>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</si>
  <si>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</si>
  <si>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</si>
  <si>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</si>
  <si>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</si>
  <si>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</si>
  <si>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</si>
  <si>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</si>
  <si>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</si>
  <si>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</si>
  <si>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</si>
  <si>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</si>
  <si>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</si>
  <si>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</si>
  <si>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</si>
  <si>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</si>
  <si>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</si>
  <si>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</si>
  <si>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</si>
  <si>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</si>
  <si>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</si>
  <si>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</si>
  <si>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</si>
  <si>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</si>
  <si>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</si>
  <si>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</si>
  <si>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</si>
  <si>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</si>
  <si>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</si>
  <si>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</si>
  <si>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</si>
  <si>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</si>
  <si>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</si>
  <si>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</si>
  <si>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</si>
  <si>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</si>
  <si>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</si>
  <si>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</si>
  <si>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</si>
  <si>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</si>
  <si>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</si>
  <si>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</si>
  <si>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</si>
  <si>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</si>
  <si>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</si>
  <si>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</si>
  <si>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</si>
  <si>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</si>
  <si>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</si>
  <si>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</si>
  <si>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</si>
  <si>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</si>
  <si>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</si>
  <si>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</si>
  <si>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</si>
  <si>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</si>
  <si>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</si>
  <si>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</si>
  <si>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</si>
  <si>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</si>
  <si>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</si>
  <si>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</si>
  <si>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</si>
  <si>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</si>
  <si>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</si>
  <si>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</si>
  <si>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</si>
  <si>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</si>
  <si>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</si>
  <si>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</si>
  <si>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</si>
  <si>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</si>
  <si>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</si>
  <si>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</si>
  <si>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</si>
  <si>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</si>
  <si>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</si>
  <si>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</si>
  <si>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</si>
  <si>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</si>
  <si>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</si>
  <si>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</si>
  <si>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</si>
  <si>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</si>
  <si>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</si>
  <si>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</si>
  <si>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</si>
  <si>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</si>
  <si>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</si>
  <si>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</si>
  <si>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</si>
  <si>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</si>
  <si>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</si>
  <si>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</si>
  <si>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</si>
  <si>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</si>
  <si>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</si>
  <si>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</si>
  <si>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</si>
  <si>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</si>
  <si>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</si>
  <si>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</si>
  <si>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</si>
  <si>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</si>
  <si>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</si>
  <si>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</si>
  <si>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</si>
  <si>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</si>
  <si>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</si>
  <si>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</si>
  <si>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</si>
  <si>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</si>
  <si>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</si>
  <si>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</si>
  <si>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</si>
  <si>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</si>
  <si>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</si>
  <si>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</si>
  <si>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</si>
  <si>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</si>
  <si>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</si>
  <si>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</si>
  <si>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</si>
  <si>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</si>
  <si>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</si>
  <si>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</si>
  <si>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</si>
  <si>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</si>
  <si>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</si>
  <si>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</si>
  <si>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</si>
  <si>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</si>
  <si>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</si>
  <si>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</si>
  <si>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</si>
  <si>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</si>
  <si>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</si>
  <si>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</si>
  <si>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</si>
  <si>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</si>
  <si>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</si>
  <si>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</si>
  <si>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</si>
  <si>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</si>
  <si>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</si>
  <si>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</si>
  <si>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</si>
  <si>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</si>
  <si>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</si>
  <si>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</si>
  <si>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</si>
  <si>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</si>
  <si>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</si>
  <si>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</si>
  <si>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</si>
  <si>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</si>
  <si>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</si>
  <si>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</si>
  <si>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</si>
  <si>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</si>
  <si>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</si>
  <si>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</si>
  <si>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</si>
  <si>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</si>
  <si>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</si>
  <si>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</si>
  <si>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</si>
  <si>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</si>
  <si>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</si>
  <si>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</si>
  <si>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</si>
  <si>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</si>
  <si>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</si>
  <si>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</si>
  <si>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</si>
  <si>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</si>
  <si>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</si>
  <si>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</si>
  <si>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</si>
  <si>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</si>
  <si>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</si>
  <si>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</si>
  <si>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</si>
  <si>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</si>
  <si>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</si>
  <si>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</si>
  <si>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</si>
  <si>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</si>
  <si>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</si>
  <si>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</si>
  <si>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</si>
  <si>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</si>
  <si>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</si>
  <si>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</si>
  <si>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</si>
  <si>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</si>
  <si>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</si>
  <si>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</si>
  <si>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</si>
  <si>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</si>
  <si>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</si>
  <si>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</si>
  <si>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</si>
  <si>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</si>
  <si>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</si>
  <si>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</si>
  <si>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</si>
  <si>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</si>
  <si>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</si>
  <si>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</si>
  <si>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</si>
  <si>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</si>
  <si>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</si>
  <si>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</si>
  <si>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</si>
  <si>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</si>
  <si>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</si>
  <si>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</si>
  <si>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</si>
  <si>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</si>
  <si>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</si>
  <si>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</si>
  <si>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</si>
  <si>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</si>
  <si>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</si>
  <si>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</si>
  <si>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</si>
  <si>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</si>
  <si>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</si>
  <si>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</si>
  <si>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</si>
  <si>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</si>
  <si>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</si>
  <si>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</si>
  <si>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</si>
  <si>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</si>
  <si>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</si>
  <si>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</si>
  <si>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</si>
  <si>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</si>
  <si>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</si>
  <si>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</si>
  <si>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</si>
  <si>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</si>
  <si>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</si>
  <si>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</si>
  <si>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</si>
  <si>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</si>
  <si>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</si>
  <si>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</si>
  <si>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</si>
  <si>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</si>
  <si>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</si>
  <si>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</si>
  <si>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</si>
  <si>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</si>
  <si>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</si>
  <si>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</si>
  <si>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</si>
  <si>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</si>
  <si>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</si>
  <si>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</si>
  <si>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</si>
  <si>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</si>
  <si>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</si>
  <si>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</si>
  <si>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</si>
  <si>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</si>
  <si>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</si>
  <si>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</si>
  <si>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</si>
  <si>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</si>
  <si>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</si>
  <si>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</si>
  <si>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</si>
  <si>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</si>
  <si>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</si>
  <si>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</si>
  <si>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</si>
  <si>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</si>
  <si>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</si>
  <si>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</si>
  <si>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</si>
  <si>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</si>
  <si>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</si>
  <si>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</si>
  <si>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</si>
  <si>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</si>
  <si>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</si>
  <si>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</si>
  <si>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</si>
  <si>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</si>
  <si>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</si>
  <si>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</si>
  <si>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</si>
  <si>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</si>
  <si>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</si>
  <si>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</si>
  <si>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</si>
  <si>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</si>
  <si>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</si>
  <si>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</si>
  <si>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</si>
  <si>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</si>
  <si>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</si>
  <si>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</si>
  <si>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</si>
  <si>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</si>
  <si>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</si>
  <si>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</si>
  <si>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</si>
  <si>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</si>
  <si>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</si>
  <si>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</si>
  <si>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</si>
  <si>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</si>
  <si>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</si>
  <si>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</si>
  <si>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</si>
  <si>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</si>
  <si>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</si>
  <si>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</si>
  <si>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</si>
  <si>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</si>
  <si>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</si>
  <si>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</si>
  <si>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</si>
  <si>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</si>
  <si>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</si>
  <si>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</si>
  <si>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</si>
  <si>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</si>
  <si>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</si>
  <si>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</si>
  <si>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</si>
  <si>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</si>
  <si>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</si>
  <si>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</si>
  <si>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</si>
  <si>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</si>
  <si>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</si>
  <si>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</si>
  <si>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</si>
  <si>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</si>
  <si>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</si>
  <si>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</si>
  <si>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</si>
  <si>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</si>
  <si>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</si>
  <si>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</si>
  <si>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</si>
  <si>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</si>
  <si>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</si>
  <si>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</si>
  <si>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</si>
  <si>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</si>
  <si>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</si>
  <si>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</si>
  <si>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</si>
  <si>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</si>
  <si>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</si>
  <si>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</si>
  <si>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</si>
  <si>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</si>
  <si>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</si>
  <si>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</si>
  <si>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</si>
  <si>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</si>
  <si>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</si>
  <si>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</si>
  <si>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</si>
  <si>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</si>
  <si>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</si>
  <si>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</si>
  <si>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</si>
  <si>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</si>
  <si>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</si>
  <si>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</si>
  <si>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</si>
  <si>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</si>
  <si>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</si>
  <si>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</si>
  <si>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</si>
  <si>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</si>
  <si>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</si>
  <si>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</si>
  <si>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</si>
  <si>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</si>
  <si>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</si>
  <si>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</si>
  <si>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</si>
  <si>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</si>
  <si>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</si>
  <si>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</si>
  <si>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</si>
  <si>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</si>
  <si>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</si>
  <si>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</si>
  <si>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</si>
  <si>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</si>
  <si>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</si>
  <si>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</si>
  <si>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</si>
  <si>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</si>
  <si>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</si>
  <si>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</si>
  <si>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</si>
  <si>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</si>
  <si>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</si>
  <si>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</si>
  <si>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</si>
  <si>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</si>
  <si>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</si>
  <si>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</si>
  <si>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</si>
  <si>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</si>
  <si>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</si>
  <si>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</si>
  <si>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</si>
  <si>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</si>
  <si>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</si>
  <si>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</si>
  <si>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</si>
  <si>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</si>
  <si>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</si>
  <si>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</si>
  <si>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</si>
  <si>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</si>
  <si>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</si>
  <si>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</si>
  <si>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</si>
  <si>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</si>
  <si>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</si>
  <si>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</si>
  <si>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</si>
  <si>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</si>
  <si>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</si>
  <si>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</si>
  <si>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</si>
  <si>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</si>
  <si>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</si>
  <si>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</si>
  <si>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</si>
  <si>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</si>
  <si>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</si>
  <si>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</si>
  <si>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</si>
  <si>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</si>
  <si>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</si>
  <si>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</si>
  <si>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</si>
  <si>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</si>
  <si>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</si>
  <si>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</si>
  <si>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</si>
  <si>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</si>
  <si>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</si>
  <si>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</si>
  <si>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</si>
  <si>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</si>
  <si>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</si>
  <si>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</si>
  <si>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</si>
  <si>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</si>
  <si>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</si>
  <si>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</si>
  <si>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</si>
  <si>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</si>
  <si>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</si>
  <si>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</si>
  <si>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</si>
  <si>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</si>
  <si>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</si>
  <si>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</si>
  <si>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</si>
  <si>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</si>
  <si>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</si>
  <si>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</si>
  <si>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</si>
  <si>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</si>
  <si>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</si>
  <si>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</si>
  <si>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</si>
  <si>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</si>
  <si>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</si>
  <si>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</si>
  <si>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</si>
  <si>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</si>
  <si>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</si>
  <si>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</si>
  <si>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</si>
  <si>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</si>
  <si>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</si>
  <si>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</si>
  <si>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</si>
  <si>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</si>
  <si>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</si>
  <si>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</si>
  <si>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</si>
  <si>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</si>
  <si>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</si>
  <si>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</si>
  <si>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</si>
  <si>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</si>
  <si>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</si>
  <si>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</si>
  <si>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</si>
  <si>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</si>
  <si>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</si>
  <si>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</si>
  <si>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</si>
  <si>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</si>
  <si>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</si>
  <si>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</si>
  <si>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</si>
  <si>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</si>
  <si>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</si>
  <si>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</si>
  <si>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</si>
  <si>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</si>
  <si>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</si>
  <si>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</si>
  <si>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</si>
  <si>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</si>
  <si>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</si>
  <si>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</si>
  <si>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</si>
  <si>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</si>
  <si>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</si>
  <si>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</si>
  <si>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</si>
  <si>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</si>
  <si>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</si>
  <si>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</si>
  <si>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</si>
  <si>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</si>
  <si>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</si>
  <si>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</si>
  <si>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</si>
  <si>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</si>
  <si>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</si>
  <si>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</si>
  <si>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</si>
  <si>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</si>
  <si>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</si>
  <si>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</si>
  <si>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</si>
  <si>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</si>
  <si>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</si>
  <si>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</si>
  <si>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</si>
  <si>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</si>
  <si>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</si>
  <si>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</si>
  <si>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</si>
  <si>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</si>
  <si>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</si>
  <si>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</si>
  <si>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</si>
  <si>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</si>
  <si>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</si>
  <si>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</si>
  <si>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</si>
  <si>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</si>
  <si>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</si>
  <si>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</si>
  <si>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</si>
  <si>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</si>
  <si>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</si>
  <si>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</si>
  <si>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</si>
  <si>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</si>
  <si>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</si>
  <si>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</si>
  <si>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</si>
  <si>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</si>
  <si>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</si>
  <si>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</si>
  <si>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</si>
  <si>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</si>
  <si>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</si>
  <si>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</si>
  <si>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</si>
  <si>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</si>
  <si>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</si>
  <si>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</si>
  <si>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</si>
  <si>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</si>
  <si>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</si>
  <si>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</si>
  <si>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</si>
  <si>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</si>
  <si>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</si>
  <si>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</si>
  <si>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</si>
  <si>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</si>
  <si>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</si>
  <si>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</si>
  <si>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</si>
  <si>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</si>
  <si>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</si>
  <si>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</si>
  <si>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</si>
  <si>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</si>
  <si>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</si>
  <si>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</si>
  <si>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</si>
  <si>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</si>
  <si>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</si>
  <si>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</si>
  <si>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</si>
  <si>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</si>
  <si>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</si>
  <si>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</si>
  <si>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</si>
  <si>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</si>
  <si>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</si>
  <si>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</si>
  <si>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</si>
  <si>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</si>
  <si>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</si>
  <si>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</si>
  <si>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</si>
  <si>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</si>
  <si>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</si>
  <si>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</si>
  <si>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</si>
  <si>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</si>
  <si>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</si>
  <si>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</si>
  <si>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</si>
  <si>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</si>
  <si>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</si>
  <si>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</si>
  <si>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</si>
  <si>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</si>
  <si>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</si>
  <si>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</si>
  <si>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</si>
  <si>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</si>
  <si>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</si>
  <si>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</si>
  <si>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</si>
  <si>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</si>
  <si>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</si>
  <si>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</si>
  <si>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</si>
  <si>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</si>
  <si>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</si>
  <si>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</si>
  <si>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</si>
  <si>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</si>
  <si>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</si>
  <si>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</si>
  <si>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</si>
  <si>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</si>
  <si>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</si>
  <si>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</si>
  <si>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</si>
  <si>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</si>
  <si>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</si>
  <si>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</si>
  <si>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</si>
  <si>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</si>
  <si>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</si>
  <si>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</si>
  <si>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</si>
  <si>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</si>
  <si>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</si>
  <si>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</si>
  <si>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</si>
  <si>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</si>
  <si>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</si>
  <si>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</si>
  <si>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</si>
  <si>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</si>
  <si>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</si>
  <si>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</si>
  <si>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</si>
  <si>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</si>
  <si>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</si>
  <si>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</si>
  <si>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</si>
  <si>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</si>
  <si>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</si>
  <si>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</si>
  <si>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</si>
  <si>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</si>
  <si>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</si>
  <si>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</si>
  <si>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</si>
  <si>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</si>
  <si>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</si>
  <si>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</si>
  <si>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</si>
  <si>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</si>
  <si>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</si>
  <si>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</si>
  <si>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</si>
  <si>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</si>
  <si>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</si>
  <si>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</si>
  <si>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</si>
  <si>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</si>
  <si>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</si>
  <si>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</si>
  <si>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</si>
  <si>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</si>
  <si>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</si>
  <si>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</si>
  <si>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</si>
  <si>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</si>
  <si>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</si>
  <si>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</si>
  <si>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</si>
  <si>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</si>
  <si>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</si>
  <si>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</si>
  <si>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</si>
  <si>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</si>
  <si>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</si>
  <si>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</si>
  <si>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</si>
  <si>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</si>
  <si>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</si>
  <si>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</si>
  <si>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</si>
  <si>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</si>
  <si>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</si>
  <si>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</si>
  <si>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</si>
  <si>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</si>
  <si>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</si>
  <si>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</si>
  <si>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</si>
  <si>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</si>
  <si>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</si>
  <si>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</si>
  <si>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</si>
  <si>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</si>
  <si>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</si>
  <si>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</si>
  <si>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</si>
  <si>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</si>
  <si>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</si>
  <si>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</si>
  <si>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</si>
  <si>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</si>
  <si>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</si>
  <si>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</si>
  <si>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</si>
  <si>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</si>
  <si>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</si>
  <si>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</si>
  <si>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</si>
  <si>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</si>
  <si>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</si>
  <si>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</si>
  <si>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</si>
  <si>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</si>
  <si>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</si>
  <si>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</si>
  <si>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</si>
  <si>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</si>
  <si>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</si>
  <si>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</si>
  <si>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</si>
  <si>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</si>
  <si>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</si>
  <si>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</si>
  <si>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</si>
  <si>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</si>
  <si>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</si>
  <si>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</si>
  <si>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</si>
  <si>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</si>
  <si>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</si>
  <si>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</si>
  <si>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</si>
  <si>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</si>
  <si>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</si>
  <si>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</si>
  <si>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</si>
  <si>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</si>
  <si>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</si>
  <si>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</si>
  <si>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</si>
  <si>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</si>
  <si>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</si>
  <si>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</si>
  <si>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</si>
  <si>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</si>
  <si>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</si>
  <si>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</si>
  <si>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</si>
  <si>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</si>
  <si>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</si>
  <si>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</si>
  <si>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</si>
  <si>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</si>
  <si>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</si>
  <si>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</si>
  <si>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</si>
  <si>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</si>
  <si>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</si>
  <si>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</si>
  <si>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</si>
  <si>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</si>
  <si>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</si>
  <si>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</si>
  <si>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</si>
  <si>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</si>
  <si>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</si>
  <si>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</si>
  <si>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</si>
  <si>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</si>
  <si>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</si>
  <si>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</si>
  <si>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</si>
  <si>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</si>
  <si>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</si>
  <si>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</si>
  <si>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</si>
  <si>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</si>
  <si>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</si>
  <si>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</si>
  <si>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</si>
  <si>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</si>
  <si>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</si>
  <si>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</si>
  <si>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</si>
  <si>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</si>
  <si>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</si>
  <si>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</si>
  <si>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</si>
  <si>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</si>
  <si>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</si>
  <si>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</si>
  <si>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</si>
  <si>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</si>
  <si>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</si>
  <si>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</si>
  <si>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</si>
  <si>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</si>
  <si>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</si>
  <si>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</si>
  <si>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</si>
  <si>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</si>
  <si>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</si>
  <si>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</si>
  <si>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</si>
  <si>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</si>
  <si>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</si>
  <si>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</si>
  <si>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</si>
  <si>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</si>
  <si>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</si>
  <si>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</si>
  <si>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</si>
  <si>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</si>
  <si>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</si>
  <si>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</si>
  <si>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</si>
  <si>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</si>
  <si>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</si>
  <si>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</si>
  <si>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</si>
  <si>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</si>
  <si>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</si>
  <si>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</si>
  <si>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</si>
  <si>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</si>
  <si>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</si>
  <si>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</si>
  <si>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</si>
  <si>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</si>
  <si>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</si>
  <si>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</si>
  <si>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</si>
  <si>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</si>
  <si>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</si>
  <si>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</si>
  <si>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</si>
  <si>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</si>
  <si>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</si>
  <si>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</si>
  <si>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</si>
  <si>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</si>
  <si>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</si>
  <si>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</si>
  <si>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</si>
  <si>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</si>
  <si>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</si>
  <si>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</si>
  <si>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</si>
  <si>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</si>
  <si>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</si>
  <si>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</si>
  <si>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</si>
  <si>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</si>
  <si>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</si>
  <si>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</si>
  <si>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</si>
  <si>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</si>
  <si>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</si>
  <si>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</si>
  <si>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</si>
  <si>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</si>
  <si>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</si>
  <si>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</si>
  <si>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</si>
  <si>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</si>
  <si>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</si>
  <si>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</si>
  <si>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</si>
  <si>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</si>
  <si>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</si>
  <si>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</si>
  <si>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</si>
  <si>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</si>
  <si>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</si>
  <si>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</si>
  <si>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</si>
  <si>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</si>
  <si>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</si>
  <si>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</si>
  <si>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</si>
  <si>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</si>
  <si>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</si>
  <si>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</si>
  <si>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</si>
  <si>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</si>
  <si>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</si>
  <si>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</si>
  <si>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</si>
  <si>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</si>
  <si>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</si>
  <si>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</si>
  <si>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</si>
  <si>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</si>
  <si>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</si>
  <si>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</si>
  <si>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</si>
  <si>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</si>
  <si>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</si>
  <si>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</si>
  <si>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</si>
  <si>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</si>
  <si>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</si>
  <si>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</si>
  <si>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</si>
  <si>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</si>
  <si>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</si>
  <si>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</si>
  <si>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</si>
  <si>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</si>
  <si>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</si>
  <si>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</si>
  <si>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</si>
  <si>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</si>
  <si>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</si>
  <si>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</si>
  <si>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</si>
  <si>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</si>
  <si>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</si>
  <si>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</si>
  <si>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</si>
  <si>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</si>
  <si>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</si>
  <si>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</si>
  <si>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</si>
  <si>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</si>
  <si>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</si>
  <si>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</si>
  <si>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</si>
  <si>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</si>
  <si>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</si>
  <si>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</si>
  <si>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</si>
  <si>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</si>
  <si>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</si>
  <si>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</si>
  <si>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</si>
  <si>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</si>
  <si>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</si>
  <si>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</si>
  <si>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</si>
  <si>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</si>
  <si>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</si>
  <si>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</si>
  <si>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</si>
  <si>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</si>
  <si>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</si>
  <si>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</si>
  <si>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</si>
  <si>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</si>
  <si>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</si>
  <si>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</si>
  <si>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</si>
  <si>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</si>
  <si>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</si>
  <si>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</si>
  <si>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</si>
  <si>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</si>
  <si>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</si>
  <si>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</si>
  <si>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</si>
  <si>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</si>
  <si>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</si>
  <si>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</si>
  <si>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</si>
  <si>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</si>
  <si>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</si>
  <si>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</si>
  <si>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</si>
  <si>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</si>
  <si>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</si>
  <si>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</si>
  <si>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</si>
  <si>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</si>
  <si>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</si>
  <si>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</si>
  <si>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</si>
  <si>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</si>
  <si>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</si>
  <si>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</si>
  <si>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</si>
  <si>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</si>
  <si>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</si>
  <si>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</si>
  <si>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</si>
  <si>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</si>
  <si>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</si>
  <si>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</si>
  <si>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</si>
  <si>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</si>
  <si>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</si>
  <si>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</si>
  <si>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</si>
  <si>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</si>
  <si>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</si>
  <si>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</si>
  <si>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</si>
  <si>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</si>
  <si>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</si>
  <si>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</si>
  <si>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</si>
  <si>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</si>
  <si>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</si>
  <si>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</si>
  <si>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</si>
  <si>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</si>
  <si>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</si>
  <si>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</si>
  <si>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</si>
  <si>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</si>
  <si>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</si>
  <si>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</si>
  <si>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</si>
  <si>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</si>
  <si>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</si>
  <si>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</si>
  <si>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</si>
  <si>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</si>
  <si>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</si>
  <si>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</si>
  <si>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</si>
  <si>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</si>
  <si>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</si>
  <si>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</si>
  <si>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</si>
  <si>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</si>
  <si>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</si>
  <si>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</si>
  <si>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</si>
  <si>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</si>
  <si>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</si>
  <si>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</si>
  <si>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</si>
  <si>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</si>
  <si>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</si>
  <si>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</si>
  <si>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</si>
  <si>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</si>
  <si>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</si>
  <si>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</si>
  <si>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</si>
  <si>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</si>
  <si>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</si>
  <si>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</si>
  <si>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</si>
  <si>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</si>
  <si>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</si>
  <si>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</si>
  <si>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</si>
  <si>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</si>
  <si>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</si>
  <si>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</si>
  <si>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</si>
  <si>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</si>
  <si>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</si>
  <si>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</si>
  <si>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</si>
  <si>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</si>
  <si>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</si>
  <si>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</si>
  <si>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</si>
  <si>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</si>
  <si>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</si>
  <si>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</si>
  <si>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</si>
  <si>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</si>
  <si>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</si>
  <si>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</si>
  <si>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</si>
  <si>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</si>
  <si>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</si>
  <si>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</si>
  <si>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</si>
  <si>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</si>
  <si>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</si>
  <si>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</si>
  <si>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</si>
  <si>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</si>
  <si>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</si>
  <si>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</si>
  <si>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</si>
  <si>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</si>
  <si>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</si>
  <si>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</si>
  <si>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</si>
  <si>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</si>
  <si>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</si>
  <si>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</si>
  <si>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</si>
  <si>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</si>
  <si>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</si>
  <si>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</si>
  <si>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</si>
  <si>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</si>
  <si>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</si>
  <si>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</si>
  <si>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</si>
  <si>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</si>
  <si>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</si>
  <si>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</si>
  <si>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</si>
  <si>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</si>
  <si>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</si>
  <si>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</si>
  <si>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</si>
  <si>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</si>
  <si>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</si>
  <si>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</si>
  <si>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</si>
  <si>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</si>
  <si>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</si>
  <si>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</si>
  <si>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</si>
  <si>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</si>
  <si>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</si>
  <si>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</si>
  <si>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</si>
  <si>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</si>
  <si>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</si>
  <si>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</si>
  <si>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</si>
  <si>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</si>
  <si>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</si>
  <si>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</si>
  <si>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</si>
  <si>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</si>
  <si>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</si>
  <si>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</si>
  <si>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</si>
  <si>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</si>
  <si>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</si>
  <si>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</si>
  <si>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</si>
  <si>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</si>
  <si>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</si>
  <si>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</si>
  <si>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</si>
  <si>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</si>
  <si>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</si>
  <si>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</si>
  <si>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</si>
  <si>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</si>
  <si>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</si>
  <si>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</si>
  <si>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</si>
  <si>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</si>
  <si>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</si>
  <si>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</si>
  <si>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</si>
  <si>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</si>
  <si>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</si>
  <si>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</si>
  <si>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</si>
  <si>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</si>
  <si>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</si>
  <si>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</si>
  <si>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</si>
  <si>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</si>
  <si>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</si>
  <si>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</si>
  <si>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</si>
  <si>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</si>
  <si>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</si>
  <si>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</si>
  <si>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</si>
  <si>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</si>
  <si>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</si>
  <si>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</si>
  <si>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</si>
  <si>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</si>
  <si>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</si>
  <si>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</si>
  <si>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</si>
  <si>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</si>
  <si>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</si>
  <si>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</si>
  <si>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</si>
  <si>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</si>
  <si>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</si>
  <si>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</si>
  <si>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</si>
  <si>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</si>
  <si>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</si>
  <si>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</si>
  <si>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</si>
  <si>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</si>
  <si>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</si>
  <si>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</si>
  <si>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</si>
  <si>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</si>
  <si>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</si>
  <si>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</si>
  <si>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</si>
  <si>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</si>
  <si>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</si>
  <si>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</si>
  <si>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</si>
  <si>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</si>
  <si>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</si>
  <si>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</si>
  <si>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</si>
  <si>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</si>
  <si>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</si>
  <si>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</si>
  <si>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</si>
  <si>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</si>
  <si>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</si>
  <si>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</si>
  <si>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</si>
  <si>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</si>
  <si>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</si>
  <si>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</si>
  <si>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</si>
  <si>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</si>
  <si>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</si>
  <si>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</si>
  <si>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</si>
  <si>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</si>
  <si>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</si>
  <si>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</si>
  <si>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</si>
  <si>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</si>
  <si>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</si>
  <si>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</si>
  <si>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</si>
  <si>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</si>
  <si>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</si>
  <si>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</si>
  <si>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</si>
  <si>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</si>
  <si>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</si>
  <si>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</si>
  <si>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</si>
  <si>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</si>
  <si>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</si>
  <si>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</si>
  <si>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</si>
  <si>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</si>
  <si>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</si>
  <si>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</si>
  <si>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</si>
  <si>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</si>
  <si>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</si>
  <si>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</si>
  <si>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</si>
  <si>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</si>
  <si>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</si>
  <si>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</si>
  <si>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</si>
  <si>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</si>
  <si>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</si>
  <si>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</si>
  <si>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</si>
  <si>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</si>
  <si>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</si>
  <si>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</si>
  <si>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</si>
  <si>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</si>
  <si>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</si>
  <si>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</si>
  <si>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</si>
  <si>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</si>
  <si>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</si>
  <si>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</si>
  <si>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</si>
  <si>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</si>
  <si>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</si>
  <si>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</si>
  <si>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</si>
  <si>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</si>
  <si>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</si>
  <si>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</si>
  <si>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</si>
  <si>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</si>
  <si>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</si>
  <si>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</si>
  <si>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</si>
  <si>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</si>
  <si>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</si>
  <si>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</si>
  <si>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</si>
  <si>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</si>
  <si>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</si>
  <si>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</si>
  <si>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</si>
  <si>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</si>
  <si>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</si>
  <si>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</si>
  <si>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</si>
  <si>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</si>
  <si>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</si>
  <si>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</si>
  <si>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</si>
  <si>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</si>
  <si>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</si>
  <si>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</si>
  <si>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</si>
  <si>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</si>
  <si>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</si>
  <si>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</si>
  <si>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</si>
  <si>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</si>
  <si>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</si>
  <si>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</si>
  <si>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</si>
  <si>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</si>
  <si>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</si>
  <si>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</si>
  <si>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</si>
  <si>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</si>
  <si>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</si>
  <si>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</si>
  <si>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</si>
  <si>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</si>
  <si>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</si>
  <si>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</si>
  <si>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</si>
  <si>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</si>
  <si>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</si>
  <si>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</si>
  <si>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</si>
  <si>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</si>
  <si>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</si>
  <si>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</si>
  <si>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</si>
  <si>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</si>
  <si>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</si>
  <si>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</si>
  <si>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</si>
  <si>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</si>
  <si>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</si>
  <si>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</si>
  <si>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</si>
  <si>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</si>
  <si>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</si>
  <si>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</si>
  <si>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</si>
  <si>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</si>
  <si>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</si>
  <si>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</si>
  <si>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</si>
  <si>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</si>
  <si>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</si>
  <si>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</si>
  <si>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</si>
  <si>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</si>
  <si>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</si>
  <si>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</si>
  <si>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</si>
  <si>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</si>
  <si>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</si>
  <si>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</si>
  <si>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</si>
  <si>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</si>
  <si>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</si>
  <si>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</si>
  <si>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</si>
  <si>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</si>
  <si>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</si>
  <si>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</si>
  <si>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</si>
  <si>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</si>
  <si>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</si>
  <si>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</si>
  <si>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</si>
  <si>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</si>
  <si>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</si>
  <si>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</si>
  <si>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</si>
  <si>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</si>
  <si>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</si>
  <si>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</si>
  <si>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</si>
  <si>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</si>
  <si>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</si>
  <si>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</si>
  <si>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</si>
  <si>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</si>
  <si>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</si>
  <si>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</si>
  <si>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</si>
  <si>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</si>
  <si>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</si>
  <si>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</si>
  <si>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</si>
  <si>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</si>
  <si>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</si>
  <si>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</si>
  <si>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</si>
  <si>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</si>
  <si>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</si>
  <si>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</si>
  <si>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</si>
  <si>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</si>
  <si>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</si>
  <si>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</si>
  <si>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</si>
  <si>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</si>
  <si>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</si>
  <si>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</si>
  <si>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</si>
  <si>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</si>
  <si>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</si>
  <si>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</si>
  <si>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</si>
  <si>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</si>
  <si>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</si>
  <si>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</si>
  <si>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</si>
  <si>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</si>
  <si>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</si>
  <si>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</si>
  <si>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</si>
  <si>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</si>
  <si>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</si>
  <si>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</si>
  <si>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</si>
  <si>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</si>
  <si>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</si>
  <si>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</si>
  <si>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</si>
  <si>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</si>
  <si>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</si>
  <si>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</si>
  <si>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</si>
  <si>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</si>
  <si>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</si>
  <si>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</si>
  <si>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</si>
  <si>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</si>
  <si>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</si>
  <si>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</si>
  <si>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</si>
  <si>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</si>
  <si>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</si>
  <si>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</si>
  <si>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</si>
  <si>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</si>
  <si>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</si>
  <si>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</si>
  <si>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</si>
  <si>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</si>
  <si>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</si>
  <si>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</si>
  <si>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</si>
  <si>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</si>
  <si>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</si>
  <si>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</si>
  <si>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</si>
  <si>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</si>
  <si>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</si>
  <si>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</si>
  <si>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</si>
  <si>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</si>
  <si>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</si>
  <si>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</si>
  <si>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</si>
  <si>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</si>
  <si>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</si>
  <si>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</si>
  <si>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</si>
  <si>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</si>
  <si>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</si>
  <si>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</si>
  <si>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</si>
  <si>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</si>
  <si>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</si>
  <si>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</si>
  <si>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</si>
  <si>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</si>
  <si>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</si>
  <si>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</si>
  <si>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</si>
  <si>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</si>
  <si>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</si>
  <si>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</si>
  <si>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</si>
  <si>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</si>
  <si>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</si>
  <si>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</si>
  <si>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</si>
  <si>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</si>
  <si>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</si>
  <si>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</si>
  <si>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</si>
  <si>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</si>
  <si>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</si>
  <si>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</si>
  <si>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</si>
  <si>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</si>
  <si>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</si>
  <si>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</si>
  <si>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</si>
  <si>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</si>
  <si>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</si>
  <si>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</si>
  <si>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</si>
  <si>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</si>
  <si>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</si>
  <si>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</si>
  <si>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</si>
  <si>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</si>
  <si>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</si>
  <si>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</si>
  <si>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</si>
  <si>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</si>
  <si>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</si>
  <si>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</si>
  <si>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</si>
  <si>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</si>
  <si>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</si>
  <si>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</si>
  <si>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</si>
  <si>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</si>
  <si>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</si>
  <si>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</si>
  <si>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</si>
  <si>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</si>
  <si>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</si>
  <si>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</si>
  <si>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</si>
  <si>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</si>
  <si>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</si>
  <si>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</si>
  <si>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</si>
  <si>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</si>
  <si>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</si>
  <si>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</si>
  <si>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</si>
  <si>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</si>
  <si>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</si>
  <si>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</si>
  <si>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</si>
  <si>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</si>
  <si>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</si>
  <si>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</si>
  <si>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</si>
  <si>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</si>
  <si>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</si>
  <si>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</si>
  <si>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</si>
  <si>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</si>
  <si>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</si>
  <si>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</si>
  <si>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</si>
  <si>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</si>
  <si>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</si>
  <si>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</si>
  <si>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</si>
  <si>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</si>
  <si>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</si>
  <si>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</si>
  <si>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</si>
  <si>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</si>
  <si>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</si>
  <si>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</si>
  <si>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</si>
  <si>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</si>
  <si>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</si>
  <si>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</si>
  <si>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</si>
  <si>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</si>
  <si>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</si>
  <si>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</si>
  <si>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</si>
  <si>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</si>
  <si>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</si>
  <si>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</si>
  <si>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</si>
  <si>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</si>
  <si>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</si>
  <si>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</si>
  <si>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</si>
  <si>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</si>
  <si>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</si>
  <si>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</si>
  <si>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</si>
  <si>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</si>
  <si>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</si>
  <si>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</si>
  <si>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</si>
  <si>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</si>
  <si>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</si>
  <si>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</si>
  <si>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</si>
  <si>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</si>
  <si>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</si>
  <si>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</si>
  <si>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</si>
  <si>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</si>
  <si>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</si>
  <si>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</si>
  <si>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</si>
  <si>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</si>
  <si>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</si>
  <si>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</si>
  <si>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</si>
  <si>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</si>
  <si>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</si>
  <si>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</si>
  <si>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</si>
  <si>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</si>
  <si>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</si>
  <si>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</si>
  <si>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</si>
  <si>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</si>
  <si>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</si>
  <si>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</si>
  <si>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</si>
  <si>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</si>
  <si>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</si>
  <si>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</si>
  <si>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</si>
  <si>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</si>
  <si>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</si>
  <si>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</si>
  <si>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</si>
  <si>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</si>
  <si>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</si>
  <si>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</si>
  <si>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</si>
  <si>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</si>
  <si>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</si>
  <si>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</si>
  <si>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</si>
  <si>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</si>
  <si>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</si>
  <si>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</si>
  <si>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</si>
  <si>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</si>
  <si>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</si>
  <si>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</si>
  <si>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</si>
  <si>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</si>
  <si>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</si>
  <si>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</si>
  <si>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</si>
  <si>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</si>
  <si>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</si>
  <si>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</si>
  <si>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</si>
  <si>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</si>
  <si>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</si>
  <si>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</si>
  <si>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</si>
  <si>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</si>
  <si>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</si>
  <si>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</si>
  <si>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</si>
  <si>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</si>
  <si>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</si>
  <si>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</si>
  <si>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</si>
  <si>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</si>
  <si>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</si>
  <si>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</si>
  <si>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</si>
  <si>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</si>
  <si>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</si>
  <si>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</si>
  <si>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</si>
  <si>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</si>
  <si>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</si>
  <si>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</si>
  <si>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</si>
  <si>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</si>
  <si>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</si>
  <si>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</si>
  <si>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</si>
  <si>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</si>
  <si>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</si>
  <si>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</si>
  <si>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</si>
  <si>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</si>
  <si>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</si>
  <si>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</si>
  <si>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</si>
  <si>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</si>
  <si>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</si>
  <si>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</si>
  <si>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</si>
  <si>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</si>
  <si>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</si>
  <si>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</si>
  <si>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</si>
  <si>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</si>
  <si>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</si>
  <si>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</si>
  <si>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</si>
  <si>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</si>
  <si>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</si>
  <si>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</si>
  <si>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</si>
  <si>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</si>
  <si>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</si>
  <si>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</si>
  <si>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</si>
  <si>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</si>
  <si>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</si>
  <si>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</si>
  <si>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</si>
  <si>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</si>
  <si>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</si>
  <si>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</si>
  <si>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</si>
  <si>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</si>
  <si>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</si>
  <si>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</si>
  <si>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</si>
  <si>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</si>
  <si>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</si>
  <si>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</si>
  <si>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</si>
  <si>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</si>
  <si>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</si>
  <si>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</si>
  <si>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</si>
  <si>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</si>
  <si>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</si>
  <si>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</si>
  <si>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</si>
  <si>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</si>
  <si>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</si>
  <si>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</si>
  <si>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</si>
  <si>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</si>
  <si>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</si>
  <si>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</si>
  <si>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</si>
  <si>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</si>
  <si>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</si>
  <si>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</si>
  <si>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</si>
  <si>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</si>
  <si>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</si>
  <si>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</si>
  <si>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</si>
  <si>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</si>
  <si>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</si>
  <si>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</si>
  <si>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</si>
  <si>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</si>
  <si>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</si>
  <si>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</si>
  <si>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</si>
  <si>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</si>
  <si>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</si>
  <si>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</si>
  <si>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</si>
  <si>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</si>
  <si>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</si>
  <si>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</si>
  <si>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</si>
  <si>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</si>
  <si>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</si>
  <si>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</si>
  <si>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</si>
  <si>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</si>
  <si>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</si>
  <si>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</si>
  <si>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</si>
  <si>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</si>
  <si>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</si>
  <si>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</si>
  <si>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</si>
  <si>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</si>
  <si>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</si>
  <si>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</si>
  <si>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</si>
  <si>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</si>
  <si>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</si>
  <si>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</si>
  <si>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</si>
  <si>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</si>
  <si>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</si>
  <si>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</si>
  <si>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</si>
  <si>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</si>
  <si>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</si>
  <si>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</si>
  <si>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</si>
  <si>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</si>
  <si>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</si>
  <si>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</si>
  <si>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</si>
  <si>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</si>
  <si>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</si>
  <si>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</si>
  <si>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</si>
  <si>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</si>
  <si>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</si>
  <si>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</si>
  <si>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</si>
  <si>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</si>
  <si>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</si>
  <si>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</si>
  <si>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</si>
  <si>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</si>
  <si>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</si>
  <si>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</si>
  <si>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</si>
  <si>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</si>
  <si>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</si>
  <si>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</si>
  <si>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</si>
  <si>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</si>
  <si>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</si>
  <si>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</si>
  <si>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</si>
  <si>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</si>
  <si>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</si>
  <si>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</si>
  <si>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</si>
  <si>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</si>
  <si>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</si>
  <si>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</si>
  <si>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</si>
  <si>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</si>
  <si>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</si>
  <si>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</si>
  <si>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</si>
  <si>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</si>
  <si>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</si>
  <si>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</si>
  <si>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</si>
  <si>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</si>
  <si>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</si>
  <si>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</si>
  <si>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</si>
  <si>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</si>
  <si>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</si>
  <si>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</si>
  <si>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</si>
  <si>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</si>
  <si>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</si>
  <si>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</si>
  <si>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</si>
  <si>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</si>
  <si>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</si>
  <si>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</si>
  <si>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</si>
  <si>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</si>
  <si>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</si>
  <si>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</si>
  <si>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</si>
  <si>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</si>
  <si>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</si>
  <si>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</si>
  <si>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</si>
  <si>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</si>
  <si>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</si>
  <si>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</si>
  <si>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</si>
  <si>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</si>
  <si>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</si>
  <si>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</si>
  <si>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</si>
  <si>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</si>
  <si>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</si>
  <si>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</si>
  <si>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</si>
  <si>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</si>
  <si>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</si>
  <si>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</si>
  <si>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</si>
  <si>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</si>
  <si>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</si>
  <si>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</si>
  <si>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</si>
  <si>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</si>
  <si>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</si>
  <si>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</si>
  <si>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</si>
  <si>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</si>
  <si>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</si>
  <si>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</si>
  <si>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</si>
  <si>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</si>
  <si>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</si>
  <si>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</si>
  <si>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</si>
  <si>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</si>
  <si>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</si>
  <si>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</si>
  <si>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</si>
  <si>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</si>
  <si>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</si>
  <si>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</si>
  <si>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</si>
  <si>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</si>
  <si>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</si>
  <si>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</si>
  <si>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</si>
  <si>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</si>
  <si>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</si>
  <si>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</si>
  <si>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</si>
  <si>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</si>
  <si>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</si>
  <si>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</si>
  <si>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</si>
  <si>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</si>
  <si>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</si>
  <si>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</si>
  <si>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</si>
  <si>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</si>
  <si>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</si>
  <si>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</si>
  <si>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</si>
  <si>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</si>
  <si>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</si>
  <si>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</si>
  <si>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</si>
  <si>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</si>
  <si>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</si>
  <si>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</si>
  <si>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</si>
  <si>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</si>
  <si>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</si>
  <si>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</si>
  <si>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</si>
  <si>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</si>
  <si>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</si>
  <si>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</si>
  <si>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</si>
  <si>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</si>
  <si>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</si>
  <si>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</si>
  <si>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</si>
  <si>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</si>
  <si>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</si>
  <si>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</si>
  <si>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</si>
  <si>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</si>
  <si>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</si>
  <si>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</si>
  <si>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</si>
  <si>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</si>
  <si>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</si>
  <si>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</si>
  <si>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</si>
  <si>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</si>
  <si>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</si>
  <si>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</si>
  <si>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</si>
  <si>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</si>
  <si>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</si>
  <si>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</si>
  <si>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</si>
  <si>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</si>
  <si>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</si>
  <si>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</si>
  <si>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</si>
  <si>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</si>
  <si>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</si>
  <si>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</si>
  <si>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</si>
  <si>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</si>
  <si>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</si>
  <si>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</si>
  <si>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</si>
  <si>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</si>
  <si>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</si>
  <si>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</si>
  <si>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</si>
  <si>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</si>
  <si>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</si>
  <si>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</si>
  <si>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</si>
  <si>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</si>
  <si>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</si>
  <si>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</si>
  <si>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</si>
  <si>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</si>
  <si>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</si>
  <si>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</si>
  <si>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</si>
  <si>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</si>
  <si>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</si>
  <si>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</si>
  <si>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</si>
  <si>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</si>
  <si>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</si>
  <si>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</si>
  <si>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</si>
  <si>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</si>
  <si>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</si>
  <si>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</si>
  <si>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</si>
  <si>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</si>
  <si>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</si>
  <si>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</si>
  <si>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</si>
  <si>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</si>
  <si>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</si>
  <si>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</si>
  <si>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</si>
  <si>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</si>
  <si>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</si>
  <si>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</si>
  <si>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</si>
  <si>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</si>
  <si>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</si>
  <si>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</si>
  <si>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</si>
  <si>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</si>
  <si>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</si>
  <si>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</si>
  <si>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</si>
  <si>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</si>
  <si>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</si>
  <si>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</si>
  <si>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</si>
  <si>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</si>
  <si>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</si>
  <si>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</si>
  <si>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</si>
  <si>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</si>
  <si>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</si>
  <si>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</si>
  <si>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</si>
  <si>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</si>
  <si>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</si>
  <si>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</si>
  <si>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</si>
  <si>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</si>
  <si>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</si>
  <si>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</si>
  <si>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</si>
  <si>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</si>
  <si>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</si>
  <si>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</si>
  <si>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</si>
  <si>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</si>
  <si>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</si>
  <si>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</si>
  <si>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</si>
  <si>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</si>
  <si>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</si>
  <si>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</si>
  <si>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</si>
  <si>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</si>
  <si>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</si>
  <si>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</si>
  <si>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</si>
  <si>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</si>
  <si>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</si>
  <si>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</si>
  <si>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</si>
  <si>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</si>
  <si>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</si>
  <si>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</si>
  <si>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</si>
  <si>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</si>
  <si>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</si>
  <si>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</si>
  <si>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</si>
  <si>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</si>
  <si>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</si>
  <si>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</si>
  <si>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</si>
  <si>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</si>
  <si>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</si>
  <si>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</si>
  <si>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</si>
  <si>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</si>
  <si>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</si>
  <si>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</si>
  <si>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</si>
  <si>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</si>
  <si>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</si>
  <si>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</si>
  <si>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</si>
  <si>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</si>
  <si>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</si>
  <si>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</si>
  <si>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</si>
  <si>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</si>
  <si>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</si>
  <si>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</si>
  <si>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</si>
  <si>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</si>
  <si>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</si>
  <si>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</si>
  <si>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</si>
  <si>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</si>
  <si>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</si>
  <si>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</si>
  <si>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</si>
  <si>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</si>
  <si>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</si>
  <si>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</si>
  <si>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</si>
  <si>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</si>
  <si>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</si>
  <si>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</si>
  <si>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</si>
  <si>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</si>
  <si>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</si>
  <si>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</si>
  <si>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</si>
  <si>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</si>
  <si>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</si>
  <si>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</si>
  <si>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</si>
  <si>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</si>
  <si>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</si>
  <si>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</si>
  <si>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</si>
  <si>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</si>
  <si>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</si>
  <si>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</si>
  <si>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</si>
  <si>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</si>
  <si>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</si>
  <si>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</si>
  <si>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</si>
  <si>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</si>
  <si>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</si>
  <si>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</si>
  <si>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</si>
  <si>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</si>
  <si>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</si>
  <si>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</si>
  <si>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</si>
  <si>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</si>
  <si>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</si>
  <si>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</si>
  <si>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</si>
  <si>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</si>
  <si>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</si>
  <si>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</si>
  <si>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</si>
  <si>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</si>
  <si>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</si>
  <si>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</si>
  <si>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</si>
  <si>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</si>
  <si>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</si>
  <si>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</si>
  <si>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</si>
  <si>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</si>
  <si>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</si>
  <si>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</si>
  <si>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</si>
  <si>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</si>
  <si>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</si>
  <si>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</si>
  <si>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</si>
  <si>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</si>
  <si>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</si>
  <si>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</si>
  <si>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</si>
  <si>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</si>
  <si>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</si>
  <si>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</si>
  <si>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</si>
  <si>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</si>
  <si>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</si>
  <si>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</si>
  <si>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</si>
  <si>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</si>
  <si>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</si>
  <si>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</si>
  <si>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</si>
  <si>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</si>
  <si>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</si>
  <si>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</si>
  <si>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</si>
  <si>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</si>
  <si>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</si>
  <si>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</si>
  <si>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</si>
  <si>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</si>
  <si>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</si>
  <si>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</si>
  <si>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</si>
  <si>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</si>
  <si>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</si>
  <si>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</si>
  <si>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</si>
  <si>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</si>
  <si>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</si>
  <si>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</si>
  <si>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</si>
  <si>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</si>
  <si>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</si>
  <si>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</si>
  <si>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</si>
  <si>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</si>
  <si>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</si>
  <si>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</si>
  <si>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</si>
  <si>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</si>
  <si>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</si>
  <si>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</si>
  <si>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</si>
  <si>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</si>
  <si>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</si>
  <si>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</si>
  <si>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</si>
  <si>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</si>
  <si>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</si>
  <si>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</si>
  <si>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</si>
  <si>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</si>
  <si>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</si>
  <si>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</si>
  <si>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</si>
  <si>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</si>
  <si>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</si>
  <si>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</si>
  <si>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</si>
  <si>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</si>
  <si>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</si>
  <si>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</si>
  <si>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</si>
  <si>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</si>
  <si>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</si>
  <si>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</si>
  <si>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</si>
  <si>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</si>
  <si>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</si>
  <si>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</si>
  <si>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</si>
  <si>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</si>
  <si>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</si>
  <si>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</si>
  <si>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</si>
  <si>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</si>
  <si>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</si>
  <si>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</si>
  <si>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</si>
  <si>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</si>
  <si>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</si>
  <si>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</si>
  <si>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</si>
  <si>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</si>
  <si>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</si>
  <si>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</si>
  <si>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</si>
  <si>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</si>
  <si>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</si>
  <si>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</si>
  <si>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</si>
  <si>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</si>
  <si>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</si>
  <si>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</si>
  <si>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</si>
  <si>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</si>
  <si>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</si>
  <si>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</si>
  <si>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</si>
  <si>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</si>
  <si>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</si>
  <si>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</si>
  <si>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</si>
  <si>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</si>
  <si>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</si>
  <si>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</si>
  <si>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</si>
  <si>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</si>
  <si>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</si>
  <si>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</si>
  <si>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</si>
  <si>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</si>
  <si>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</si>
  <si>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</si>
  <si>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</si>
  <si>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</si>
  <si>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</si>
  <si>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</si>
  <si>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</si>
  <si>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</si>
  <si>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</si>
  <si>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</si>
  <si>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</si>
  <si>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</si>
  <si>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</si>
  <si>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</si>
  <si>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</si>
  <si>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</si>
  <si>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</si>
  <si>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</si>
  <si>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</si>
  <si>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</si>
  <si>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</si>
  <si>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</si>
  <si>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</si>
  <si>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</si>
  <si>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</si>
  <si>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</si>
  <si>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</si>
  <si>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</si>
  <si>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</si>
  <si>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</si>
  <si>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</si>
  <si>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</si>
  <si>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</si>
  <si>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</si>
  <si>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</si>
  <si>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</si>
  <si>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</si>
  <si>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</si>
  <si>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</si>
  <si>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</si>
  <si>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</si>
  <si>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</si>
  <si>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</si>
  <si>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</si>
  <si>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</si>
  <si>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</si>
  <si>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</si>
  <si>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</si>
  <si>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</si>
  <si>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</si>
  <si>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</si>
  <si>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</si>
  <si>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</si>
  <si>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</si>
  <si>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</si>
  <si>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</si>
  <si>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</si>
  <si>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</si>
  <si>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</si>
  <si>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</si>
  <si>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</si>
  <si>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</si>
  <si>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</si>
  <si>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</si>
  <si>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</si>
  <si>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</si>
  <si>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</si>
  <si>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</si>
  <si>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</si>
  <si>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</si>
  <si>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</si>
  <si>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</si>
  <si>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</si>
  <si>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</si>
  <si>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</si>
  <si>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</si>
  <si>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</si>
  <si>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</si>
  <si>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</si>
  <si>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</si>
  <si>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</si>
  <si>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</si>
  <si>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</si>
  <si>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</si>
  <si>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</si>
  <si>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</si>
  <si>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</si>
  <si>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</si>
  <si>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</si>
  <si>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</si>
  <si>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</si>
  <si>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</si>
  <si>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</si>
  <si>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</si>
  <si>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</si>
  <si>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</si>
  <si>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</si>
  <si>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</si>
  <si>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</si>
  <si>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</si>
  <si>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</si>
  <si>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</si>
  <si>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</si>
  <si>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</si>
  <si>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</si>
  <si>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</si>
  <si>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</si>
  <si>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</si>
  <si>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</si>
  <si>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</si>
  <si>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</si>
  <si>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</si>
  <si>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</si>
  <si>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</si>
  <si>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</si>
  <si>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</si>
  <si>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</si>
  <si>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</si>
  <si>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</si>
  <si>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</si>
  <si>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</si>
  <si>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</si>
  <si>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</si>
  <si>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</si>
  <si>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</si>
  <si>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</si>
  <si>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</si>
  <si>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</si>
  <si>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</si>
  <si>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</si>
  <si>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</si>
  <si>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</si>
  <si>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</si>
  <si>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</si>
  <si>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</si>
  <si>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</si>
  <si>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</si>
  <si>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</si>
  <si>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</si>
  <si>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</si>
  <si>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</si>
  <si>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</si>
  <si>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</si>
  <si>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</si>
  <si>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</si>
  <si>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</si>
  <si>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</si>
  <si>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</si>
  <si>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</si>
  <si>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</si>
  <si>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</si>
  <si>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</si>
  <si>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</si>
  <si>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</si>
  <si>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</si>
  <si>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</si>
  <si>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</si>
  <si>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</si>
  <si>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</si>
  <si>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</si>
  <si>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</si>
  <si>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</si>
  <si>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</si>
  <si>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</si>
  <si>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</si>
  <si>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</si>
  <si>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</si>
  <si>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</si>
  <si>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</si>
  <si>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</si>
  <si>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</si>
  <si>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</si>
  <si>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</si>
  <si>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</si>
  <si>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</si>
  <si>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</si>
  <si>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</si>
  <si>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</si>
  <si>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</si>
  <si>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</si>
  <si>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</si>
  <si>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</si>
  <si>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</si>
  <si>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</si>
  <si>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</si>
  <si>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</si>
  <si>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</si>
  <si>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</si>
  <si>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</si>
  <si>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</si>
  <si>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</si>
  <si>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</si>
  <si>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</si>
  <si>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</si>
  <si>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</si>
  <si>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</si>
  <si>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</si>
  <si>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</si>
  <si>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</si>
  <si>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</si>
  <si>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</si>
  <si>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</si>
  <si>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</si>
  <si>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</si>
  <si>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</si>
  <si>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</si>
  <si>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</si>
  <si>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</si>
  <si>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</si>
  <si>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</si>
  <si>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</si>
  <si>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</si>
  <si>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</si>
  <si>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</si>
  <si>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</si>
  <si>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</si>
  <si>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</si>
  <si>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</si>
  <si>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</si>
  <si>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</si>
  <si>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</si>
  <si>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</si>
  <si>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</si>
  <si>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</si>
  <si>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</si>
  <si>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</si>
  <si>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</si>
  <si>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</si>
  <si>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</si>
  <si>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</si>
  <si>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</si>
  <si>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</si>
  <si>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</si>
  <si>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</si>
  <si>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</si>
  <si>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</si>
  <si>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</si>
  <si>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</si>
  <si>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</si>
  <si>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</si>
  <si>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</si>
  <si>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</si>
  <si>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</si>
  <si>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</si>
  <si>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</si>
  <si>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</si>
  <si>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</si>
  <si>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</si>
  <si>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</si>
  <si>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</si>
  <si>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</si>
  <si>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</si>
  <si>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</si>
  <si>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</si>
  <si>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</si>
  <si>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</si>
  <si>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</si>
  <si>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</si>
  <si>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</si>
  <si>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</si>
  <si>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</si>
  <si>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</si>
  <si>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</si>
  <si>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</si>
  <si>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</si>
  <si>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</si>
  <si>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</si>
  <si>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</si>
  <si>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</si>
  <si>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</si>
  <si>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</si>
  <si>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</si>
  <si>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</si>
  <si>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</si>
  <si>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</si>
  <si>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</si>
  <si>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</si>
  <si>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</si>
  <si>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</si>
  <si>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</si>
  <si>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</si>
  <si>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</si>
  <si>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</si>
  <si>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</si>
  <si>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</si>
  <si>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</si>
  <si>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</si>
  <si>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</si>
  <si>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</si>
  <si>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</si>
  <si>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</si>
  <si>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</si>
  <si>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</si>
  <si>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</si>
  <si>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</si>
  <si>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</si>
  <si>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</si>
  <si>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</si>
  <si>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</si>
  <si>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</si>
  <si>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</si>
  <si>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</si>
  <si>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</si>
  <si>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</si>
  <si>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</si>
  <si>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</si>
  <si>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</si>
  <si>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</si>
  <si>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</si>
  <si>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</si>
  <si>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</si>
  <si>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</si>
  <si>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</si>
  <si>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</si>
  <si>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</si>
  <si>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</si>
  <si>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</si>
  <si>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</si>
  <si>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</si>
  <si>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</si>
  <si>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</si>
  <si>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</si>
  <si>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</si>
  <si>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</si>
  <si>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</si>
  <si>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</si>
  <si>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</si>
  <si>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</si>
  <si>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</si>
  <si>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</si>
  <si>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</si>
  <si>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</si>
  <si>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</si>
  <si>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</si>
  <si>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</si>
  <si>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</si>
  <si>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</si>
  <si>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</si>
  <si>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</si>
  <si>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</si>
  <si>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</si>
  <si>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</si>
  <si>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</si>
  <si>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</si>
  <si>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</si>
  <si>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</si>
  <si>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</si>
  <si>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</si>
  <si>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</si>
  <si>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</si>
  <si>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</si>
  <si>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</si>
  <si>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</si>
  <si>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</si>
  <si>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</si>
  <si>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</si>
  <si>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</si>
  <si>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</si>
  <si>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</si>
  <si>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</si>
  <si>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</si>
  <si>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</si>
  <si>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</si>
  <si>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</si>
  <si>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</si>
  <si>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</si>
  <si>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</si>
  <si>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</si>
  <si>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</si>
  <si>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</si>
  <si>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</si>
  <si>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</si>
  <si>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</si>
  <si>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</si>
  <si>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</si>
  <si>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</si>
  <si>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</si>
  <si>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</si>
  <si>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</si>
  <si>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</si>
  <si>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</si>
  <si>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</si>
  <si>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</si>
  <si>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</si>
  <si>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</si>
  <si>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</si>
  <si>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</si>
  <si>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</si>
  <si>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</si>
  <si>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</si>
  <si>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</si>
  <si>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</si>
  <si>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</si>
  <si>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</si>
  <si>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</si>
  <si>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</si>
  <si>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</si>
  <si>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</si>
  <si>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</si>
  <si>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</si>
  <si>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</si>
  <si>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</si>
  <si>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</si>
  <si>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</si>
  <si>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</si>
  <si>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</si>
  <si>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</si>
  <si>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</si>
  <si>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</si>
  <si>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</si>
  <si>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</si>
  <si>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</si>
  <si>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</si>
  <si>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</si>
  <si>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</si>
  <si>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</si>
  <si>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</si>
  <si>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</si>
  <si>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</si>
  <si>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</si>
  <si>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</si>
  <si>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</si>
  <si>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</si>
  <si>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</si>
  <si>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</si>
  <si>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</si>
  <si>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</si>
  <si>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</si>
  <si>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</si>
  <si>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</si>
  <si>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</si>
  <si>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</si>
  <si>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</si>
  <si>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</si>
  <si>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</si>
  <si>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</si>
  <si>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</si>
  <si>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</si>
  <si>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</si>
  <si>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</si>
  <si>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</si>
  <si>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</si>
  <si>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</si>
  <si>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</si>
  <si>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</si>
  <si>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</si>
  <si>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</si>
  <si>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</si>
  <si>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</si>
  <si>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</si>
  <si>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</si>
  <si>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</si>
  <si>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</si>
  <si>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</si>
  <si>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</si>
  <si>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</si>
  <si>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</si>
  <si>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</si>
  <si>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</si>
  <si>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</si>
  <si>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</si>
  <si>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</si>
  <si>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</si>
  <si>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</si>
  <si>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</si>
  <si>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</si>
  <si>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</si>
  <si>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</si>
  <si>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</si>
  <si>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</si>
  <si>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</si>
  <si>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</si>
  <si>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</si>
  <si>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</si>
  <si>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</si>
  <si>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</si>
  <si>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</si>
  <si>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</si>
  <si>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</si>
  <si>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</si>
  <si>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</si>
  <si>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</si>
  <si>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</si>
  <si>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</si>
  <si>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</si>
  <si>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</si>
  <si>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</si>
  <si>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</si>
  <si>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</si>
  <si>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</si>
  <si>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</si>
  <si>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</si>
  <si>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</si>
  <si>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</si>
  <si>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</si>
  <si>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</si>
  <si>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</si>
  <si>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</si>
  <si>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</si>
  <si>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</si>
  <si>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</si>
  <si>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</si>
  <si>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</si>
  <si>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</si>
  <si>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</si>
  <si>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</si>
  <si>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</si>
  <si>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</si>
  <si>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</si>
  <si>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</si>
  <si>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</si>
  <si>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</si>
  <si>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</si>
  <si>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</si>
  <si>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</si>
  <si>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</si>
  <si>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</si>
  <si>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</si>
  <si>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</si>
  <si>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</si>
  <si>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</si>
  <si>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</si>
  <si>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</si>
  <si>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</si>
  <si>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</si>
  <si>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</si>
  <si>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</si>
  <si>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</si>
  <si>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</si>
  <si>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</si>
  <si>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</si>
  <si>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</si>
  <si>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</si>
  <si>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</si>
  <si>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</si>
  <si>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</si>
  <si>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</si>
  <si>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</si>
  <si>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</si>
  <si>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</si>
  <si>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</si>
  <si>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</si>
  <si>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</si>
  <si>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</si>
  <si>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</si>
  <si>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</si>
  <si>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</si>
  <si>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</si>
  <si>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</si>
  <si>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</si>
  <si>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</si>
  <si>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</si>
  <si>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</si>
  <si>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</si>
  <si>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</si>
  <si>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</si>
  <si>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</si>
  <si>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</si>
  <si>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</si>
  <si>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</si>
  <si>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</si>
  <si>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</si>
  <si>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</si>
  <si>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</si>
  <si>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</si>
  <si>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</si>
  <si>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</si>
  <si>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</si>
  <si>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</si>
  <si>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</si>
  <si>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</si>
  <si>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</si>
  <si>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</si>
  <si>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</si>
  <si>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</si>
  <si>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</si>
  <si>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</si>
  <si>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</si>
  <si>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</si>
  <si>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</si>
  <si>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</si>
  <si>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</si>
  <si>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</si>
  <si>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</si>
  <si>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</si>
  <si>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</si>
  <si>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</si>
  <si>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</si>
  <si>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</si>
  <si>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</si>
  <si>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</si>
  <si>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</si>
  <si>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</si>
  <si>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</si>
  <si>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</si>
  <si>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</si>
  <si>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</si>
  <si>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</si>
  <si>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</si>
  <si>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</si>
  <si>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</si>
  <si>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</si>
  <si>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</si>
  <si>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</si>
  <si>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</si>
  <si>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</si>
  <si>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</si>
  <si>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</si>
  <si>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</si>
  <si>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</si>
  <si>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</si>
  <si>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</si>
  <si>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</si>
  <si>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</si>
  <si>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</si>
  <si>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</si>
  <si>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</si>
  <si>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</si>
  <si>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</si>
  <si>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</si>
  <si>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</si>
  <si>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</si>
  <si>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</si>
  <si>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</si>
  <si>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</si>
  <si>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</si>
  <si>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</si>
  <si>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</si>
  <si>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</si>
  <si>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</si>
  <si>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</si>
  <si>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</si>
  <si>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</si>
  <si>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</si>
  <si>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</si>
  <si>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</si>
  <si>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</si>
  <si>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</si>
  <si>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</si>
  <si>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</si>
  <si>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</si>
  <si>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</si>
  <si>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</si>
  <si>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</si>
  <si>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</si>
  <si>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</si>
  <si>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</si>
  <si>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</si>
  <si>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</si>
  <si>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</si>
  <si>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</si>
  <si>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</si>
  <si>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</si>
  <si>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</si>
  <si>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</si>
  <si>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</si>
  <si>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</si>
  <si>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</si>
  <si>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</si>
  <si>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</si>
  <si>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</si>
  <si>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</si>
  <si>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</si>
  <si>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</si>
  <si>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</si>
  <si>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</si>
  <si>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</si>
  <si>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</si>
  <si>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</si>
  <si>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</si>
  <si>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</si>
  <si>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</si>
  <si>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</si>
  <si>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</si>
  <si>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</si>
  <si>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</si>
  <si>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</si>
  <si>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</si>
  <si>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</si>
  <si>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</si>
  <si>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</si>
  <si>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</si>
  <si>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</si>
  <si>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</si>
  <si>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</si>
  <si>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</si>
  <si>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</si>
  <si>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</si>
  <si>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</si>
  <si>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</si>
  <si>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</si>
  <si>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</si>
  <si>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</si>
  <si>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</si>
  <si>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</si>
  <si>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</si>
  <si>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</si>
  <si>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</si>
  <si>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</si>
  <si>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</si>
  <si>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</si>
  <si>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</si>
  <si>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</si>
  <si>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</si>
  <si>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</si>
  <si>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</si>
  <si>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</si>
  <si>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</si>
  <si>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</si>
  <si>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</si>
  <si>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</si>
  <si>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</si>
  <si>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</si>
  <si>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</si>
  <si>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</si>
  <si>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</si>
  <si>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</si>
  <si>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</si>
  <si>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</si>
  <si>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</si>
  <si>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</si>
  <si>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</si>
  <si>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</si>
  <si>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</si>
  <si>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</si>
  <si>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</si>
  <si>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</si>
  <si>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</si>
  <si>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</si>
  <si>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</si>
  <si>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</si>
  <si>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</si>
  <si>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</si>
  <si>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</si>
  <si>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</si>
  <si>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</si>
  <si>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</si>
  <si>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</si>
  <si>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</si>
  <si>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</si>
  <si>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</si>
  <si>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</si>
  <si>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</si>
  <si>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</si>
  <si>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</si>
  <si>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</si>
  <si>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</si>
  <si>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</si>
  <si>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</si>
  <si>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</si>
  <si>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</si>
  <si>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</si>
  <si>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</si>
  <si>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</si>
  <si>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</si>
  <si>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</si>
  <si>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</si>
  <si>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</si>
  <si>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</si>
  <si>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</si>
  <si>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</si>
  <si>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</si>
  <si>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</si>
  <si>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</si>
  <si>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</si>
  <si>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</si>
  <si>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</si>
  <si>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</si>
  <si>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</si>
  <si>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</si>
  <si>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</si>
  <si>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</si>
  <si>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</si>
  <si>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</si>
  <si>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</si>
  <si>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</si>
  <si>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</si>
  <si>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</si>
  <si>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</si>
  <si>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</si>
  <si>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</si>
  <si>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</si>
  <si>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</si>
  <si>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</si>
  <si>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</si>
  <si>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</si>
  <si>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</si>
  <si>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</si>
  <si>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</si>
  <si>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</si>
  <si>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</si>
  <si>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</si>
  <si>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</si>
  <si>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</si>
  <si>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</si>
  <si>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</si>
  <si>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</si>
  <si>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</si>
  <si>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</si>
  <si>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</si>
  <si>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</si>
  <si>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</si>
  <si>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</si>
  <si>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</si>
  <si>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</si>
  <si>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</si>
  <si>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</si>
  <si>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</si>
  <si>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</si>
  <si>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</si>
  <si>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</si>
  <si>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</si>
  <si>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</si>
  <si>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</si>
  <si>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</si>
  <si>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</si>
  <si>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</si>
  <si>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</si>
  <si>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</si>
  <si>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</si>
  <si>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</si>
  <si>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</si>
  <si>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</si>
  <si>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</si>
  <si>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</si>
  <si>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</si>
  <si>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</si>
  <si>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</si>
  <si>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</si>
  <si>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</si>
  <si>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</si>
  <si>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</si>
  <si>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</si>
  <si>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</si>
  <si>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</si>
  <si>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</si>
  <si>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</si>
  <si>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</si>
  <si>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</si>
  <si>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</si>
  <si>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</si>
  <si>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</si>
  <si>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</si>
  <si>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</si>
  <si>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</si>
  <si>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</si>
  <si>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</si>
  <si>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</si>
  <si>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</si>
  <si>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</si>
  <si>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</si>
  <si>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</si>
  <si>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</si>
  <si>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</si>
  <si>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</si>
  <si>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</si>
  <si>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</si>
  <si>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</si>
  <si>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</si>
  <si>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</si>
  <si>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</si>
  <si>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</si>
  <si>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</si>
  <si>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</si>
  <si>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</si>
  <si>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</si>
  <si>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</si>
  <si>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</si>
  <si>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</si>
  <si>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</si>
  <si>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</si>
  <si>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</si>
  <si>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</si>
  <si>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</si>
  <si>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</si>
  <si>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</si>
  <si>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</si>
  <si>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</si>
  <si>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</si>
  <si>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</si>
  <si>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</si>
  <si>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</si>
  <si>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</si>
  <si>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</si>
  <si>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</si>
  <si>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</si>
  <si>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</si>
  <si>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</si>
  <si>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</si>
  <si>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</si>
  <si>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</si>
  <si>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</si>
  <si>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</si>
  <si>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</si>
  <si>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</si>
  <si>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</si>
  <si>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</si>
  <si>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</si>
  <si>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</si>
  <si>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</si>
  <si>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</si>
  <si>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</si>
  <si>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</si>
  <si>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</si>
  <si>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</si>
  <si>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</si>
  <si>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</si>
  <si>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</si>
  <si>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</si>
  <si>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</si>
  <si>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</si>
  <si>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</si>
  <si>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</si>
  <si>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</si>
  <si>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</si>
  <si>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</si>
  <si>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</si>
  <si>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</si>
  <si>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</si>
  <si>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</si>
  <si>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</si>
  <si>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</si>
  <si>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</si>
  <si>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</si>
  <si>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</si>
  <si>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</si>
  <si>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</si>
  <si>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</si>
  <si>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</si>
  <si>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</si>
  <si>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</si>
  <si>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</si>
  <si>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</si>
  <si>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</si>
  <si>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</si>
  <si>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</si>
  <si>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</si>
  <si>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</si>
  <si>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</si>
  <si>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</si>
  <si>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</si>
  <si>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</si>
  <si>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</si>
  <si>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</si>
  <si>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</si>
  <si>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</si>
  <si>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</si>
  <si>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</si>
  <si>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</si>
  <si>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</si>
  <si>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</si>
  <si>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</si>
  <si>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</si>
  <si>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</si>
  <si>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</si>
  <si>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</si>
  <si>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</si>
  <si>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</si>
  <si>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</si>
  <si>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</si>
  <si>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</si>
  <si>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</si>
  <si>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</si>
  <si>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</si>
  <si>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</si>
  <si>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</si>
  <si>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</si>
  <si>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</si>
  <si>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</si>
  <si>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</si>
  <si>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</si>
  <si>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</si>
  <si>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</si>
  <si>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</si>
  <si>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</si>
  <si>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</si>
  <si>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</si>
  <si>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</si>
  <si>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</si>
  <si>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</si>
  <si>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</si>
  <si>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</si>
  <si>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</si>
  <si>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</si>
  <si>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</si>
  <si>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</si>
  <si>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</si>
  <si>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</si>
  <si>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</si>
  <si>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</si>
  <si>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</si>
  <si>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</si>
  <si>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</si>
  <si>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</si>
  <si>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</si>
  <si>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</si>
  <si>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</si>
  <si>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</si>
  <si>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</si>
  <si>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</si>
  <si>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</si>
  <si>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</si>
  <si>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</si>
  <si>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</si>
  <si>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</si>
  <si>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</si>
  <si>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</si>
  <si>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</si>
  <si>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</si>
  <si>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</si>
  <si>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</si>
  <si>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</si>
  <si>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</si>
  <si>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</si>
  <si>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</si>
  <si>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</si>
  <si>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</si>
  <si>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</si>
  <si>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</si>
  <si>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</si>
  <si>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</si>
  <si>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</si>
  <si>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</si>
  <si>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</si>
  <si>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</si>
  <si>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</si>
  <si>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</si>
  <si>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</si>
  <si>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</si>
  <si>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</si>
  <si>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</si>
  <si>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</si>
  <si>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</si>
  <si>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</si>
  <si>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</si>
  <si>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</si>
  <si>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</si>
  <si>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</si>
  <si>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</si>
  <si>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</si>
  <si>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</si>
  <si>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</si>
  <si>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</si>
  <si>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</si>
  <si>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</si>
  <si>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</si>
  <si>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</si>
  <si>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</si>
  <si>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</si>
  <si>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</si>
  <si>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</si>
  <si>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</si>
  <si>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</si>
  <si>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</si>
  <si>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</si>
  <si>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</si>
  <si>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</si>
  <si>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</si>
  <si>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</si>
  <si>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</si>
  <si>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</si>
  <si>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</si>
  <si>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</si>
  <si>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</si>
  <si>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</si>
  <si>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</si>
  <si>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</si>
  <si>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</si>
  <si>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</si>
  <si>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</si>
  <si>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</si>
  <si>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</si>
  <si>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</si>
  <si>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</si>
  <si>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</si>
  <si>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</si>
  <si>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</si>
  <si>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</si>
  <si>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</si>
  <si>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</si>
  <si>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</si>
  <si>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</si>
  <si>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</si>
  <si>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</si>
  <si>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</si>
  <si>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</si>
  <si>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</si>
  <si>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</si>
  <si>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</si>
  <si>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</si>
  <si>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</si>
  <si>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</si>
  <si>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</si>
  <si>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</si>
  <si>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</si>
  <si>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</si>
  <si>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</si>
  <si>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</si>
  <si>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</si>
  <si>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</si>
  <si>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</si>
  <si>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</si>
  <si>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</si>
  <si>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</si>
  <si>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</si>
  <si>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</si>
  <si>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</si>
  <si>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</si>
  <si>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</si>
  <si>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</si>
  <si>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</si>
  <si>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</si>
  <si>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</si>
  <si>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</si>
  <si>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</si>
  <si>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</si>
  <si>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</si>
  <si>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</si>
  <si>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</si>
  <si>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</si>
  <si>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</si>
  <si>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</si>
  <si>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</si>
  <si>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</si>
  <si>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</si>
  <si>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</si>
  <si>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</si>
  <si>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</si>
  <si>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</si>
  <si>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</si>
  <si>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</si>
  <si>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</si>
  <si>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</si>
  <si>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</si>
  <si>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</si>
  <si>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</si>
  <si>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</si>
  <si>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</si>
  <si>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</si>
  <si>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</si>
  <si>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</si>
  <si>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</si>
  <si>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</si>
  <si>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</si>
  <si>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</si>
  <si>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</si>
  <si>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</si>
  <si>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</si>
  <si>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</si>
  <si>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</si>
  <si>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</si>
  <si>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</si>
  <si>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</si>
  <si>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</si>
  <si>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</si>
  <si>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</si>
  <si>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</si>
  <si>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</si>
  <si>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</si>
  <si>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</si>
  <si>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</si>
  <si>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</si>
  <si>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</si>
  <si>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</si>
  <si>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</si>
  <si>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</si>
  <si>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</si>
  <si>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</si>
  <si>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</si>
  <si>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</si>
  <si>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</si>
  <si>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</si>
  <si>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</si>
  <si>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</si>
  <si>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</si>
  <si>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</si>
  <si>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</si>
  <si>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</si>
  <si>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</si>
  <si>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</si>
  <si>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</si>
  <si>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</si>
  <si>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</si>
  <si>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</si>
  <si>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</si>
  <si>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</si>
  <si>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</si>
  <si>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</si>
  <si>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</si>
  <si>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</si>
  <si>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</si>
  <si>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</si>
  <si>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</si>
  <si>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</si>
  <si>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</si>
  <si>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</si>
  <si>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</si>
  <si>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</si>
  <si>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</si>
  <si>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</si>
  <si>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</si>
  <si>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</si>
  <si>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</si>
  <si>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</si>
  <si>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</si>
  <si>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</si>
  <si>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</si>
  <si>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</si>
  <si>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</si>
  <si>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</si>
  <si>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</si>
  <si>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</si>
  <si>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</si>
  <si>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</si>
  <si>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</si>
  <si>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</si>
  <si>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</si>
  <si>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</si>
  <si>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</si>
  <si>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</si>
  <si>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</si>
  <si>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</si>
  <si>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</si>
  <si>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</si>
  <si>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</si>
  <si>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</si>
  <si>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</si>
  <si>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</si>
  <si>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</si>
  <si>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</si>
  <si>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</si>
  <si>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</si>
  <si>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</si>
  <si>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</si>
  <si>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</si>
  <si>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</si>
  <si>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</si>
  <si>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</si>
  <si>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</si>
  <si>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</si>
  <si>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</si>
  <si>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</si>
  <si>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</si>
  <si>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</si>
  <si>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</si>
  <si>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</si>
  <si>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</si>
  <si>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</si>
  <si>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</si>
  <si>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</si>
  <si>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</si>
  <si>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</si>
  <si>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</si>
  <si>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</si>
  <si>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</si>
  <si>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</si>
  <si>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</si>
  <si>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</si>
  <si>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</si>
  <si>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</si>
  <si>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</si>
  <si>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</si>
  <si>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</si>
  <si>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</si>
  <si>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</si>
  <si>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</si>
  <si>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</si>
  <si>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</si>
  <si>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</si>
  <si>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</si>
  <si>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</si>
  <si>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</si>
  <si>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</si>
  <si>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</si>
  <si>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</si>
  <si>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</si>
  <si>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</si>
  <si>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</si>
  <si>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</si>
  <si>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</si>
  <si>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</si>
  <si>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</si>
  <si>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</si>
  <si>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</si>
  <si>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</si>
  <si>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</si>
  <si>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</si>
  <si>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</si>
  <si>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</si>
  <si>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</si>
  <si>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</si>
  <si>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</si>
  <si>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</si>
  <si>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</si>
  <si>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</si>
  <si>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</si>
  <si>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</si>
  <si>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</si>
  <si>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</si>
  <si>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</si>
  <si>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</si>
  <si>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</si>
  <si>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</si>
  <si>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</si>
  <si>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</si>
  <si>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</si>
  <si>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</si>
  <si>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</si>
  <si>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</si>
  <si>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</si>
  <si>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</si>
  <si>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</si>
  <si>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</si>
  <si>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</si>
  <si>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</si>
  <si>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</si>
  <si>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</si>
  <si>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</si>
  <si>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</si>
  <si>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</si>
  <si>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</si>
  <si>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</si>
  <si>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</si>
  <si>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</si>
  <si>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</si>
  <si>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</si>
  <si>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</si>
  <si>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</si>
  <si>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</si>
  <si>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</si>
  <si>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</si>
  <si>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</si>
  <si>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</si>
  <si>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</si>
  <si>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</si>
  <si>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</si>
  <si>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</si>
  <si>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</si>
  <si>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</si>
  <si>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</si>
  <si>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</si>
  <si>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</si>
  <si>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</si>
  <si>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</si>
  <si>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</si>
  <si>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</si>
  <si>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</si>
  <si>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</si>
  <si>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</si>
  <si>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</si>
  <si>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</si>
  <si>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</si>
  <si>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</si>
  <si>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</si>
  <si>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</si>
  <si>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</si>
  <si>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</si>
  <si>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</si>
  <si>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</si>
  <si>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</si>
  <si>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</si>
  <si>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</si>
  <si>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</si>
  <si>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</si>
  <si>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</si>
  <si>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</si>
  <si>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</si>
  <si>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</si>
  <si>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</si>
  <si>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</si>
  <si>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</si>
  <si>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</si>
  <si>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</si>
  <si>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</si>
  <si>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</si>
  <si>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</si>
  <si>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</si>
  <si>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</si>
  <si>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</si>
  <si>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</si>
  <si>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</si>
  <si>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</si>
  <si>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</si>
  <si>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</si>
  <si>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</si>
  <si>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</si>
  <si>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</si>
  <si>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</si>
  <si>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</si>
  <si>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</si>
  <si>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</si>
  <si>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</si>
  <si>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</si>
  <si>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</si>
  <si>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</si>
  <si>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</si>
  <si>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</si>
  <si>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</si>
  <si>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</si>
  <si>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</si>
  <si>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</si>
  <si>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</si>
  <si>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</si>
  <si>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</si>
  <si>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</si>
  <si>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</si>
  <si>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</si>
  <si>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</si>
  <si>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</si>
  <si>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</si>
  <si>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</si>
  <si>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</si>
  <si>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</si>
  <si>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</si>
  <si>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</si>
  <si>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</si>
  <si>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</si>
  <si>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</si>
  <si>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</si>
  <si>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</si>
  <si>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</si>
  <si>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</si>
  <si>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</si>
  <si>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</si>
  <si>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</si>
  <si>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</si>
  <si>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</si>
  <si>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</si>
  <si>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</si>
  <si>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</si>
  <si>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</si>
  <si>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</si>
  <si>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</si>
  <si>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</si>
  <si>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</si>
  <si>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</si>
  <si>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</si>
  <si>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</si>
  <si>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</si>
  <si>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</si>
  <si>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</si>
  <si>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</si>
  <si>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</si>
  <si>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</si>
  <si>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</si>
  <si>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</si>
  <si>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</si>
  <si>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</si>
  <si>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</si>
  <si>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</si>
  <si>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</si>
  <si>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</si>
  <si>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</si>
  <si>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</si>
  <si>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</si>
  <si>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</si>
  <si>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</si>
  <si>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</si>
  <si>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</si>
  <si>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</si>
  <si>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</si>
  <si>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</si>
  <si>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</si>
  <si>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</si>
  <si>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</si>
  <si>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</si>
  <si>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</si>
  <si>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</si>
  <si>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</si>
  <si>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</si>
  <si>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</si>
  <si>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</si>
  <si>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</si>
  <si>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</si>
  <si>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</si>
  <si>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</si>
  <si>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</si>
  <si>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</si>
  <si>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</si>
  <si>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</si>
  <si>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</si>
  <si>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</si>
  <si>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</si>
  <si>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</si>
  <si>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</si>
  <si>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</si>
  <si>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</si>
  <si>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</si>
  <si>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</si>
  <si>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</si>
  <si>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</si>
  <si>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</si>
  <si>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</si>
  <si>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</si>
  <si>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</si>
  <si>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</si>
  <si>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</si>
  <si>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</si>
  <si>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</si>
  <si>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</si>
  <si>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</si>
  <si>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</si>
  <si>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</si>
  <si>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</si>
  <si>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</si>
  <si>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</si>
  <si>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</si>
  <si>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</si>
  <si>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</si>
  <si>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</si>
  <si>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</si>
  <si>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</si>
  <si>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</si>
  <si>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</si>
  <si>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</si>
  <si>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</si>
  <si>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</si>
  <si>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</si>
  <si>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</si>
  <si>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</si>
  <si>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</si>
  <si>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</si>
  <si>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</si>
  <si>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</si>
  <si>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</si>
  <si>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</si>
  <si>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</si>
  <si>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</si>
  <si>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</si>
  <si>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</si>
  <si>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</si>
  <si>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</si>
  <si>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</si>
  <si>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</si>
  <si>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</si>
  <si>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</si>
  <si>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</si>
  <si>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</si>
  <si>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</si>
  <si>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</si>
  <si>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</si>
  <si>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</si>
  <si>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</si>
  <si>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</si>
  <si>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</si>
  <si>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</si>
  <si>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</si>
  <si>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</si>
  <si>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</si>
  <si>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</si>
  <si>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</si>
  <si>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</si>
  <si>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</si>
  <si>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</si>
  <si>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</si>
  <si>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</si>
  <si>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</si>
  <si>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</si>
  <si>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</si>
  <si>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</si>
  <si>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</si>
  <si>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</si>
  <si>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</si>
  <si>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</si>
  <si>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</si>
  <si>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</si>
  <si>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</si>
  <si>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</si>
  <si>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</si>
  <si>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</si>
  <si>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</si>
  <si>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</si>
  <si>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</si>
  <si>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</si>
  <si>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</si>
  <si>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</si>
  <si>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</si>
  <si>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</si>
  <si>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</si>
  <si>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</si>
  <si>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</si>
  <si>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</si>
  <si>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</si>
  <si>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</si>
  <si>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</si>
  <si>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</si>
  <si>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</si>
  <si>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</si>
  <si>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</si>
  <si>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</si>
  <si>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</si>
  <si>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</si>
  <si>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</si>
  <si>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</si>
  <si>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</si>
  <si>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</si>
  <si>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</si>
  <si>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</si>
  <si>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</si>
  <si>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</si>
  <si>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</si>
  <si>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</si>
  <si>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</si>
  <si>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</si>
  <si>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</si>
  <si>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</si>
  <si>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</si>
  <si>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</si>
  <si>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</si>
  <si>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</si>
  <si>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</si>
  <si>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</si>
  <si>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</si>
  <si>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</si>
  <si>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</si>
  <si>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</si>
  <si>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</si>
  <si>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</si>
  <si>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</si>
  <si>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</si>
  <si>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</si>
  <si>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</si>
  <si>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</si>
  <si>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</si>
  <si>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</si>
  <si>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</si>
  <si>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</si>
  <si>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</si>
  <si>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</si>
  <si>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</si>
  <si>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</si>
  <si>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</si>
  <si>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</si>
  <si>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</si>
  <si>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</si>
  <si>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</si>
  <si>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</si>
  <si>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</si>
  <si>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</si>
  <si>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</si>
  <si>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</si>
  <si>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</si>
  <si>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</si>
  <si>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</si>
  <si>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</si>
  <si>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</si>
  <si>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</si>
  <si>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</si>
  <si>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</si>
  <si>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</si>
  <si>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</si>
  <si>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</si>
  <si>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</si>
  <si>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</si>
  <si>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</si>
  <si>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</si>
  <si>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</si>
  <si>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</si>
  <si>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</si>
  <si>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</si>
  <si>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</si>
  <si>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</si>
  <si>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</si>
  <si>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</si>
  <si>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</si>
  <si>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</si>
  <si>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</si>
  <si>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</si>
  <si>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</si>
  <si>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</si>
  <si>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</si>
  <si>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</si>
  <si>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</si>
  <si>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</si>
  <si>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</si>
  <si>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</si>
  <si>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</si>
  <si>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</si>
  <si>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</si>
  <si>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</si>
  <si>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</si>
  <si>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</si>
  <si>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</si>
  <si>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</si>
  <si>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</si>
  <si>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</si>
  <si>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</si>
  <si>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</si>
  <si>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</si>
  <si>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</si>
  <si>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</si>
  <si>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</si>
  <si>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</si>
  <si>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</si>
  <si>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</si>
  <si>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</si>
  <si>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</si>
  <si>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</si>
  <si>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</si>
  <si>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</si>
  <si>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</si>
  <si>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</si>
  <si>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</si>
  <si>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</si>
  <si>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</si>
  <si>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</si>
  <si>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</si>
  <si>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</si>
  <si>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</si>
  <si>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</si>
  <si>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</si>
  <si>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</si>
  <si>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</si>
  <si>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</si>
  <si>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</si>
  <si>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</si>
  <si>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</si>
  <si>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</si>
  <si>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</si>
  <si>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</si>
  <si>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</si>
  <si>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</si>
  <si>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</si>
  <si>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</si>
  <si>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</si>
  <si>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</si>
  <si>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</si>
  <si>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</si>
  <si>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</si>
  <si>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</si>
  <si>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</si>
  <si>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</si>
  <si>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</si>
  <si>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</si>
  <si>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</si>
  <si>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</si>
  <si>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</si>
  <si>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</si>
  <si>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</si>
  <si>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</si>
  <si>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</si>
  <si>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</si>
  <si>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</si>
  <si>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</si>
  <si>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</si>
  <si>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</si>
  <si>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</si>
  <si>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</si>
  <si>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</si>
  <si>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</si>
  <si>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</si>
  <si>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</si>
  <si>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</si>
  <si>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</si>
  <si>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</si>
  <si>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</si>
  <si>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</si>
  <si>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</si>
  <si>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</si>
  <si>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</si>
  <si>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</si>
  <si>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</si>
  <si>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</si>
  <si>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</si>
  <si>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</si>
  <si>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</si>
  <si>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</si>
  <si>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</si>
  <si>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</si>
  <si>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</si>
  <si>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</si>
  <si>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</si>
  <si>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</si>
  <si>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</si>
  <si>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</si>
  <si>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</si>
  <si>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</si>
  <si>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</si>
  <si>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</si>
  <si>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</si>
  <si>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</si>
  <si>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</si>
  <si>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</si>
  <si>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</si>
  <si>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</si>
  <si>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</si>
  <si>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</si>
  <si>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</si>
  <si>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</si>
  <si>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</si>
  <si>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</si>
  <si>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</si>
  <si>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</si>
  <si>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</si>
  <si>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</si>
  <si>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</si>
  <si>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</si>
  <si>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</si>
  <si>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</si>
  <si>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</si>
  <si>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</si>
  <si>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</si>
  <si>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</si>
  <si>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</si>
  <si>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</si>
  <si>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</si>
  <si>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</si>
  <si>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</si>
  <si>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</si>
  <si>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</si>
  <si>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</si>
  <si>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</si>
  <si>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</si>
  <si>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</si>
  <si>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</si>
  <si>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</si>
  <si>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</si>
  <si>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</si>
  <si>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</si>
  <si>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</si>
  <si>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</si>
  <si>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</si>
  <si>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</si>
  <si>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</si>
  <si>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</si>
  <si>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</si>
  <si>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</si>
  <si>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</si>
  <si>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</si>
  <si>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</si>
  <si>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</si>
  <si>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</si>
  <si>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</si>
  <si>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</si>
  <si>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</si>
  <si>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</si>
  <si>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</si>
  <si>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</si>
  <si>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</si>
  <si>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</si>
  <si>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</si>
  <si>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</si>
  <si>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</si>
  <si>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</si>
  <si>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</si>
  <si>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</si>
  <si>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</si>
  <si>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</si>
  <si>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</si>
  <si>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</si>
  <si>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</si>
  <si>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</si>
  <si>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</si>
  <si>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</si>
  <si>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</si>
  <si>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</si>
  <si>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</si>
  <si>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</si>
  <si>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</si>
  <si>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</si>
  <si>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</si>
  <si>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</si>
  <si>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</si>
  <si>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</si>
  <si>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</si>
  <si>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</si>
  <si>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</si>
  <si>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</si>
  <si>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</si>
  <si>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</si>
  <si>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</si>
  <si>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</si>
  <si>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</si>
  <si>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</si>
  <si>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</si>
  <si>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</si>
  <si>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</si>
  <si>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</si>
  <si>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</si>
  <si>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</si>
  <si>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</si>
  <si>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</si>
  <si>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</si>
  <si>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</si>
  <si>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</si>
  <si>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</si>
  <si>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</si>
  <si>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</si>
  <si>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</si>
  <si>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</si>
  <si>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</si>
  <si>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</si>
  <si>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</si>
  <si>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</si>
  <si>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</si>
  <si>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</si>
  <si>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</si>
  <si>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</si>
  <si>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</si>
  <si>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</si>
  <si>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</si>
  <si>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</si>
  <si>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</si>
  <si>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</si>
  <si>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</si>
  <si>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</si>
  <si>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</si>
  <si>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</si>
  <si>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</si>
  <si>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</si>
  <si>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</si>
  <si>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</si>
  <si>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</si>
  <si>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</si>
  <si>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</si>
  <si>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</si>
  <si>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</si>
  <si>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</si>
  <si>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</si>
  <si>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</si>
  <si>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</si>
  <si>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</si>
  <si>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</si>
  <si>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</si>
  <si>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</si>
  <si>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</si>
  <si>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</si>
  <si>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</si>
  <si>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</si>
  <si>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</si>
  <si>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</si>
  <si>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</si>
  <si>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</si>
  <si>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</si>
  <si>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</si>
  <si>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</si>
  <si>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</si>
  <si>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</si>
  <si>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</si>
  <si>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</si>
  <si>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</si>
  <si>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</si>
  <si>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</si>
  <si>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</si>
  <si>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</si>
  <si>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</si>
  <si>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</si>
  <si>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</si>
  <si>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</si>
  <si>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</si>
  <si>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</si>
  <si>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</si>
  <si>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</si>
  <si>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</si>
  <si>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</si>
  <si>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</si>
  <si>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</si>
  <si>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</si>
  <si>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</si>
  <si>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</si>
  <si>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</si>
  <si>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</si>
  <si>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</si>
  <si>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</si>
  <si>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</si>
  <si>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</si>
  <si>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</si>
  <si>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</si>
  <si>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</si>
  <si>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</si>
  <si>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</si>
  <si>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</si>
  <si>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</si>
  <si>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</si>
  <si>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</si>
  <si>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</si>
  <si>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</si>
  <si>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</si>
  <si>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</si>
  <si>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</si>
  <si>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</si>
  <si>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</si>
  <si>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</si>
  <si>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</si>
  <si>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</si>
  <si>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</si>
  <si>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</si>
  <si>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</si>
  <si>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</si>
  <si>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</si>
  <si>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</si>
  <si>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</si>
  <si>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</si>
  <si>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</si>
  <si>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</si>
  <si>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</si>
  <si>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</si>
  <si>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</si>
  <si>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</si>
  <si>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</si>
  <si>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</si>
  <si>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</si>
  <si>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</si>
  <si>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</si>
  <si>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</si>
  <si>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</si>
  <si>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</si>
  <si>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</si>
  <si>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</si>
  <si>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</si>
  <si>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</si>
  <si>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</si>
  <si>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</si>
  <si>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</si>
  <si>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</si>
  <si>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</si>
  <si>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</si>
  <si>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</si>
  <si>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</si>
  <si>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</si>
  <si>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</si>
  <si>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</si>
  <si>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</si>
  <si>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</si>
  <si>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</si>
  <si>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</si>
  <si>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</si>
  <si>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</si>
  <si>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</si>
  <si>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</si>
  <si>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</si>
  <si>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</si>
  <si>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</si>
  <si>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</si>
  <si>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</si>
  <si>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</si>
  <si>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</si>
  <si>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</si>
  <si>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</si>
  <si>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</si>
  <si>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</si>
  <si>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</si>
  <si>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</si>
  <si>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</si>
  <si>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</si>
  <si>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</si>
  <si>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</si>
  <si>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</si>
  <si>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</si>
  <si>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</si>
  <si>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</si>
  <si>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</si>
  <si>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</si>
  <si>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</si>
  <si>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</si>
  <si>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</si>
  <si>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</si>
  <si>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</si>
  <si>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</si>
  <si>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</si>
  <si>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</si>
  <si>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</si>
  <si>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</si>
  <si>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</si>
  <si>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</si>
  <si>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</si>
  <si>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</si>
  <si>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</si>
  <si>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</si>
  <si>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</si>
  <si>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</si>
  <si>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</si>
  <si>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</si>
  <si>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</si>
  <si>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</si>
  <si>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</si>
  <si>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</si>
  <si>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</si>
  <si>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</si>
  <si>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</si>
  <si>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</si>
  <si>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</si>
  <si>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</si>
  <si>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</si>
  <si>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</si>
  <si>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</si>
  <si>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</si>
  <si>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</si>
  <si>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</si>
  <si>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</si>
  <si>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</si>
  <si>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</si>
  <si>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</si>
  <si>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</si>
  <si>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</si>
  <si>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</si>
  <si>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</si>
  <si>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</si>
  <si>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</si>
  <si>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</si>
  <si>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</si>
  <si>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</si>
  <si>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</si>
  <si>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</si>
  <si>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</si>
  <si>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</si>
  <si>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</si>
  <si>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</si>
  <si>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</si>
  <si>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</si>
  <si>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</si>
  <si>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</si>
  <si>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</si>
  <si>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</si>
  <si>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</si>
  <si>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</si>
  <si>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</si>
  <si>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</si>
  <si>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</si>
  <si>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</si>
  <si>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</si>
  <si>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</si>
  <si>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</si>
  <si>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</si>
  <si>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</si>
  <si>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</si>
  <si>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</si>
  <si>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</si>
  <si>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</si>
  <si>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</si>
  <si>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</si>
  <si>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</si>
  <si>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</si>
  <si>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</si>
  <si>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</si>
  <si>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</si>
  <si>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</si>
  <si>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</si>
  <si>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</si>
  <si>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</si>
  <si>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</si>
  <si>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</si>
  <si>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</si>
  <si>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</si>
  <si>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</si>
  <si>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</si>
  <si>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</si>
  <si>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</si>
  <si>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</si>
  <si>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</si>
  <si>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</si>
  <si>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</si>
  <si>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</si>
  <si>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</si>
  <si>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</si>
  <si>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</si>
  <si>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</si>
  <si>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</si>
  <si>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</si>
  <si>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</si>
  <si>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</si>
  <si>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</si>
  <si>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</si>
  <si>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</si>
  <si>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</si>
  <si>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</si>
  <si>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</si>
  <si>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</si>
  <si>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</si>
  <si>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</si>
  <si>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</si>
  <si>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</si>
  <si>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</si>
  <si>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</si>
  <si>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</si>
  <si>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</si>
  <si>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</si>
  <si>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</si>
  <si>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</si>
  <si>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</si>
  <si>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</si>
  <si>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</si>
  <si>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</si>
  <si>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</si>
  <si>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</si>
  <si>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</si>
  <si>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</si>
  <si>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</si>
  <si>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</si>
  <si>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</si>
  <si>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</si>
  <si>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</si>
  <si>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</si>
  <si>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</si>
  <si>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</si>
  <si>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</si>
  <si>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</si>
  <si>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</si>
  <si>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</si>
  <si>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</si>
  <si>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</si>
  <si>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</si>
  <si>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</si>
  <si>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</si>
  <si>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</si>
  <si>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</si>
  <si>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</si>
  <si>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</si>
  <si>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</si>
  <si>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</si>
  <si>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</si>
  <si>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</si>
  <si>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</si>
  <si>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</si>
  <si>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</si>
  <si>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</si>
  <si>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</si>
  <si>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</si>
  <si>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</si>
  <si>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</si>
  <si>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</si>
  <si>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</si>
  <si>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</si>
  <si>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</si>
  <si>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</si>
  <si>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</si>
  <si>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</si>
  <si>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</si>
  <si>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</si>
  <si>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</si>
  <si>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</si>
  <si>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</si>
  <si>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</si>
  <si>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</si>
  <si>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</si>
  <si>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</si>
  <si>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</si>
  <si>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</si>
  <si>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</si>
  <si>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</si>
  <si>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</si>
  <si>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</si>
  <si>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</si>
  <si>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</si>
  <si>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</si>
  <si>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</si>
  <si>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</si>
  <si>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</si>
  <si>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</si>
  <si>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</si>
  <si>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</si>
  <si>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</si>
  <si>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</si>
  <si>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</si>
  <si>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</si>
  <si>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</si>
  <si>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</si>
  <si>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</si>
  <si>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</si>
  <si>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</si>
  <si>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</si>
  <si>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</si>
  <si>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</si>
  <si>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</si>
  <si>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</si>
  <si>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</si>
  <si>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</si>
  <si>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</si>
  <si>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</si>
  <si>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</si>
  <si>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</si>
  <si>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</si>
  <si>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</si>
  <si>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</si>
  <si>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</si>
  <si>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</si>
  <si>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</si>
  <si>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</si>
  <si>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</si>
  <si>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</si>
  <si>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</si>
  <si>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</si>
  <si>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</si>
  <si>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</si>
  <si>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</si>
  <si>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</si>
  <si>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</si>
  <si>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</si>
  <si>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</si>
  <si>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</si>
  <si>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</si>
  <si>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</si>
  <si>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</si>
  <si>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</si>
  <si>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</si>
  <si>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</si>
  <si>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</si>
  <si>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</si>
  <si>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</si>
  <si>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</si>
  <si>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</si>
  <si>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</si>
  <si>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</si>
  <si>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</si>
  <si>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</si>
  <si>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</si>
  <si>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</si>
  <si>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</si>
  <si>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</si>
  <si>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</si>
  <si>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</si>
  <si>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</si>
  <si>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</si>
  <si>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</si>
  <si>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</si>
  <si>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</si>
  <si>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</si>
  <si>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</si>
  <si>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</si>
  <si>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</si>
  <si>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</si>
  <si>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</si>
  <si>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</si>
  <si>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</si>
  <si>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</si>
  <si>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</si>
  <si>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</si>
  <si>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</si>
  <si>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</si>
  <si>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</si>
  <si>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</si>
  <si>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</si>
  <si>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</si>
  <si>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</si>
  <si>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</si>
  <si>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</si>
  <si>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</si>
  <si>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</si>
  <si>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</si>
  <si>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</si>
  <si>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</si>
  <si>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</si>
  <si>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</si>
  <si>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</si>
  <si>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</si>
  <si>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</si>
  <si>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</si>
  <si>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</si>
  <si>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</si>
  <si>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</si>
  <si>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</si>
  <si>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</si>
  <si>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</si>
  <si>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</si>
  <si>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</si>
  <si>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</si>
  <si>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</si>
  <si>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</si>
  <si>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</si>
  <si>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</si>
  <si>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</si>
  <si>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</si>
  <si>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</si>
  <si>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</si>
  <si>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</si>
  <si>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</si>
  <si>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</si>
  <si>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</si>
  <si>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</si>
  <si>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</si>
  <si>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</si>
  <si>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</si>
  <si>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</si>
  <si>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</si>
  <si>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</si>
  <si>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</si>
  <si>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</si>
  <si>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</si>
  <si>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</si>
  <si>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</si>
  <si>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</si>
  <si>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</si>
  <si>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</si>
  <si>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</si>
  <si>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</si>
  <si>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</si>
  <si>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</si>
  <si>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</si>
  <si>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</si>
  <si>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</si>
  <si>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</si>
  <si>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</si>
  <si>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</si>
  <si>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</si>
  <si>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</si>
  <si>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</si>
  <si>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</si>
  <si>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</si>
  <si>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</si>
  <si>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</si>
  <si>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</si>
  <si>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</si>
  <si>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</si>
  <si>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</si>
  <si>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</si>
  <si>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</si>
  <si>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</si>
  <si>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</si>
  <si>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</si>
  <si>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</si>
  <si>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</si>
  <si>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</si>
  <si>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</si>
  <si>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</si>
  <si>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</si>
  <si>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</si>
  <si>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</si>
  <si>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</si>
  <si>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</si>
  <si>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</si>
  <si>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</si>
  <si>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</si>
  <si>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</si>
  <si>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</si>
  <si>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</si>
  <si>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</si>
  <si>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</si>
  <si>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</si>
  <si>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</si>
  <si>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</si>
  <si>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</si>
  <si>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</si>
  <si>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</si>
  <si>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</si>
  <si>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</si>
  <si>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</si>
  <si>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</si>
  <si>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</si>
  <si>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</si>
  <si>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</si>
  <si>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</si>
  <si>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</si>
  <si>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</si>
  <si>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</si>
  <si>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</si>
  <si>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</si>
  <si>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</si>
  <si>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</si>
  <si>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</si>
  <si>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</si>
  <si>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</si>
  <si>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</si>
  <si>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</si>
  <si>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</si>
  <si>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</si>
  <si>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</si>
  <si>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</si>
  <si>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</si>
  <si>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</si>
  <si>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</si>
  <si>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</si>
  <si>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</si>
  <si>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</si>
  <si>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</si>
  <si>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</si>
  <si>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</si>
  <si>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</si>
  <si>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</si>
  <si>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</si>
  <si>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</si>
  <si>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</si>
  <si>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</si>
  <si>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</si>
  <si>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</si>
  <si>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</si>
  <si>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</si>
  <si>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</si>
  <si>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</si>
  <si>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</si>
  <si>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</si>
  <si>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</si>
  <si>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</si>
  <si>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</si>
  <si>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</si>
  <si>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</si>
  <si>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</si>
  <si>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</si>
  <si>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</si>
  <si>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</si>
  <si>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</si>
  <si>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</si>
  <si>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</si>
  <si>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</si>
  <si>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</si>
  <si>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</si>
  <si>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</si>
  <si>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</si>
  <si>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</si>
  <si>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</si>
  <si>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</si>
  <si>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</si>
  <si>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</si>
  <si>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</si>
  <si>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</si>
  <si>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</si>
  <si>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</si>
  <si>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</si>
  <si>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</si>
  <si>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</si>
  <si>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</si>
  <si>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</si>
  <si>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</si>
  <si>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</si>
  <si>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</si>
  <si>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</si>
  <si>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</si>
  <si>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</si>
  <si>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</si>
  <si>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</si>
  <si>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</si>
  <si>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</si>
  <si>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</si>
  <si>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</si>
  <si>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</si>
  <si>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</si>
  <si>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</si>
  <si>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</si>
  <si>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</si>
  <si>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</si>
  <si>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</si>
  <si>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</si>
  <si>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</si>
  <si>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</si>
  <si>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</si>
  <si>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</si>
  <si>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</si>
  <si>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</si>
  <si>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</si>
  <si>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</si>
  <si>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</si>
  <si>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</si>
  <si>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</si>
  <si>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</si>
  <si>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</si>
  <si>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</si>
  <si>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</si>
  <si>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</si>
  <si>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</si>
  <si>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</si>
  <si>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</si>
  <si>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</si>
  <si>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</si>
  <si>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</si>
  <si>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</si>
  <si>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</si>
  <si>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</si>
  <si>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</si>
  <si>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</si>
  <si>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</si>
  <si>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</si>
  <si>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</si>
  <si>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</si>
  <si>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</si>
  <si>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</si>
  <si>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</si>
  <si>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</si>
  <si>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</si>
  <si>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</si>
  <si>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</si>
  <si>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</si>
  <si>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</si>
  <si>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</si>
  <si>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</si>
  <si>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</si>
  <si>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</si>
  <si>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</si>
  <si>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</si>
  <si>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</si>
  <si>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</si>
  <si>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</si>
  <si>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</si>
  <si>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</si>
  <si>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</si>
  <si>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</si>
  <si>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</si>
  <si>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</si>
  <si>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</si>
  <si>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</si>
  <si>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</si>
  <si>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</si>
  <si>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</si>
  <si>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</si>
  <si>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</si>
  <si>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</si>
  <si>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</si>
  <si>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</si>
  <si>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</si>
  <si>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</si>
  <si>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</si>
  <si>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</si>
  <si>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</si>
  <si>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</si>
  <si>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</si>
  <si>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</si>
  <si>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</si>
  <si>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</si>
  <si>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</si>
  <si>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</si>
  <si>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</si>
  <si>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</si>
  <si>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</si>
  <si>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</si>
  <si>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</si>
  <si>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</si>
  <si>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</si>
  <si>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</si>
  <si>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</si>
  <si>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</si>
  <si>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</si>
  <si>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</si>
  <si>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</si>
  <si>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</si>
  <si>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</si>
  <si>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</si>
  <si>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</si>
  <si>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</si>
  <si>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</si>
  <si>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</si>
  <si>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</si>
  <si>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</si>
  <si>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</si>
  <si>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</si>
  <si>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</si>
  <si>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</si>
  <si>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</si>
  <si>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</si>
  <si>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</si>
  <si>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</si>
  <si>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</si>
  <si>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</si>
  <si>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</si>
  <si>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</si>
  <si>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</si>
  <si>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</si>
  <si>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</si>
  <si>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</si>
  <si>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</si>
  <si>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</si>
  <si>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</si>
  <si>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</si>
  <si>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</si>
  <si>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</si>
  <si>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</si>
  <si>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</si>
  <si>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</si>
  <si>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</si>
  <si>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</si>
  <si>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</si>
  <si>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</si>
  <si>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</si>
  <si>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</si>
  <si>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</si>
  <si>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</si>
  <si>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</si>
  <si>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</si>
  <si>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</si>
  <si>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</si>
  <si>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</si>
  <si>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</si>
  <si>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</si>
  <si>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</si>
  <si>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</si>
  <si>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</si>
  <si>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</si>
  <si>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</si>
  <si>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</si>
  <si>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</si>
  <si>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</si>
  <si>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</si>
  <si>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</si>
  <si>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</si>
  <si>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</si>
  <si>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</si>
  <si>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</si>
  <si>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</si>
  <si>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</si>
  <si>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</si>
  <si>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</si>
  <si>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</si>
  <si>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</si>
  <si>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</si>
  <si>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</si>
  <si>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</si>
  <si>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</si>
  <si>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</si>
  <si>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</si>
  <si>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</si>
  <si>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</si>
  <si>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</si>
  <si>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</si>
  <si>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</si>
  <si>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</si>
  <si>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</si>
  <si>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</si>
  <si>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</si>
  <si>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</si>
  <si>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</si>
  <si>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</si>
  <si>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</si>
  <si>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</si>
  <si>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</si>
  <si>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</si>
  <si>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</si>
  <si>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</si>
  <si>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</si>
  <si>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</si>
  <si>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</si>
  <si>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</si>
  <si>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</si>
  <si>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</si>
  <si>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</si>
  <si>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</si>
  <si>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</si>
  <si>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</si>
  <si>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</si>
  <si>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</si>
  <si>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</si>
  <si>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</si>
  <si>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</si>
  <si>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</si>
  <si>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</si>
  <si>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</si>
  <si>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</si>
  <si>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</si>
  <si>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</si>
  <si>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</si>
  <si>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</si>
  <si>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</si>
  <si>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</si>
  <si>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</si>
  <si>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</si>
  <si>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</si>
  <si>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</si>
  <si>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</si>
  <si>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</si>
  <si>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</si>
  <si>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</si>
  <si>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</si>
  <si>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</si>
  <si>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</si>
  <si>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</si>
  <si>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</si>
  <si>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</si>
  <si>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</si>
  <si>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</si>
  <si>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</si>
  <si>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</si>
  <si>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</si>
  <si>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</si>
  <si>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</si>
  <si>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</si>
  <si>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</si>
  <si>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</si>
  <si>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</si>
  <si>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</si>
  <si>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</si>
  <si>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</si>
  <si>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</si>
  <si>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</si>
  <si>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</si>
  <si>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</si>
  <si>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</si>
  <si>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</si>
  <si>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</si>
  <si>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</si>
  <si>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</si>
  <si>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</si>
  <si>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</si>
  <si>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</si>
  <si>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</si>
  <si>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</si>
  <si>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</si>
  <si>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</si>
  <si>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</si>
  <si>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</si>
  <si>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</si>
  <si>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</si>
  <si>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</si>
  <si>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</si>
  <si>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</si>
  <si>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</si>
  <si>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</si>
  <si>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</si>
  <si>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</si>
  <si>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</si>
  <si>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</si>
  <si>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</si>
  <si>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</si>
  <si>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</si>
  <si>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</si>
  <si>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</si>
  <si>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</si>
  <si>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</si>
  <si>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</si>
  <si>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</si>
  <si>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</si>
  <si>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</si>
  <si>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</si>
  <si>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</si>
  <si>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</si>
  <si>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</si>
  <si>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</si>
  <si>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</si>
  <si>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</si>
  <si>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</si>
  <si>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</si>
  <si>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</si>
  <si>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</si>
  <si>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</si>
  <si>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</si>
  <si>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</si>
  <si>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</si>
  <si>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</si>
  <si>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</si>
  <si>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</si>
  <si>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</si>
  <si>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</si>
  <si>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</si>
  <si>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</si>
  <si>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</si>
  <si>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</si>
  <si>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</si>
  <si>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</si>
  <si>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</si>
  <si>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</si>
  <si>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</si>
  <si>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</si>
  <si>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</si>
  <si>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</si>
  <si>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</si>
  <si>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</si>
  <si>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</si>
  <si>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</si>
  <si>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</si>
  <si>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</si>
  <si>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</si>
  <si>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</si>
  <si>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</si>
  <si>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</si>
  <si>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</si>
  <si>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</si>
  <si>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</si>
  <si>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</si>
  <si>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</si>
  <si>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</si>
  <si>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</si>
  <si>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</si>
  <si>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</si>
  <si>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</si>
  <si>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</si>
  <si>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</si>
  <si>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</si>
  <si>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</si>
  <si>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</si>
  <si>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</si>
  <si>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</si>
  <si>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</si>
  <si>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</si>
  <si>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</si>
  <si>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</si>
  <si>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</si>
  <si>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</si>
  <si>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</si>
  <si>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</si>
  <si>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</si>
  <si>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</si>
  <si>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</si>
  <si>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</si>
  <si>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</si>
  <si>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</si>
  <si>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</si>
  <si>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</si>
  <si>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</si>
  <si>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</si>
  <si>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</si>
  <si>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</si>
  <si>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</si>
  <si>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</si>
  <si>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</si>
  <si>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</si>
  <si>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</si>
  <si>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</si>
  <si>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</si>
  <si>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</si>
  <si>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</si>
  <si>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</si>
  <si>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</si>
  <si>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</si>
  <si>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</si>
  <si>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</si>
  <si>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</si>
  <si>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</si>
  <si>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</si>
  <si>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</si>
  <si>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</si>
  <si>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</si>
  <si>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</si>
  <si>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</si>
  <si>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</si>
  <si>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</si>
  <si>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</si>
  <si>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</si>
  <si>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</si>
  <si>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</si>
  <si>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</si>
  <si>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</si>
  <si>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</si>
  <si>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</si>
  <si>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</si>
  <si>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</si>
  <si>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</si>
  <si>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</si>
  <si>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</si>
  <si>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</si>
  <si>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</si>
  <si>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</si>
  <si>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</si>
  <si>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</si>
  <si>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</si>
  <si>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</si>
  <si>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</si>
  <si>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</si>
  <si>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</si>
  <si>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</si>
  <si>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</si>
  <si>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</si>
  <si>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</si>
  <si>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</si>
  <si>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</si>
  <si>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</si>
  <si>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</si>
  <si>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</si>
  <si>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</si>
  <si>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</si>
  <si>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</si>
  <si>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</si>
  <si>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</si>
  <si>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</si>
  <si>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</si>
  <si>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</si>
  <si>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</si>
  <si>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</si>
  <si>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</si>
  <si>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</si>
  <si>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</si>
  <si>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</si>
  <si>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</si>
  <si>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</si>
  <si>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</si>
  <si>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</si>
  <si>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</si>
  <si>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</si>
  <si>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</si>
  <si>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</si>
  <si>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</si>
  <si>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</si>
  <si>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</si>
  <si>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</si>
  <si>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</si>
  <si>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</si>
  <si>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</si>
  <si>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</si>
  <si>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</si>
  <si>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</si>
  <si>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</si>
  <si>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</si>
  <si>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</si>
  <si>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</si>
  <si>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</si>
  <si>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</si>
  <si>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</si>
  <si>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</si>
  <si>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</si>
  <si>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</si>
  <si>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</si>
  <si>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</si>
  <si>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</si>
  <si>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</si>
  <si>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</si>
  <si>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</si>
  <si>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</si>
  <si>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</si>
  <si>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</si>
  <si>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</si>
  <si>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</si>
  <si>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</si>
  <si>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</si>
  <si>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</si>
  <si>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</si>
  <si>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</si>
  <si>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</si>
  <si>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</si>
  <si>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</si>
  <si>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</si>
  <si>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</si>
  <si>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</si>
  <si>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</si>
  <si>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</si>
  <si>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</si>
  <si>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</si>
  <si>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</si>
  <si>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</si>
  <si>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</si>
  <si>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</si>
  <si>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</si>
  <si>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</si>
  <si>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</si>
  <si>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</si>
  <si>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</si>
  <si>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</si>
  <si>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</si>
  <si>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</si>
  <si>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</si>
  <si>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</si>
  <si>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</si>
  <si>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</si>
  <si>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</si>
  <si>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</si>
  <si>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</si>
  <si>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</si>
  <si>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</si>
  <si>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</si>
  <si>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</si>
  <si>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</si>
  <si>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</si>
  <si>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</si>
  <si>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</si>
  <si>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</si>
  <si>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</si>
  <si>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</si>
  <si>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</si>
  <si>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</si>
  <si>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</si>
  <si>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</si>
  <si>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</si>
  <si>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</si>
  <si>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</si>
  <si>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</si>
  <si>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</si>
  <si>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</si>
  <si>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</si>
  <si>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</si>
  <si>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</si>
  <si>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</si>
  <si>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</si>
  <si>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</si>
  <si>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</si>
  <si>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</si>
  <si>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</si>
  <si>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</si>
  <si>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</si>
  <si>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</si>
  <si>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</si>
  <si>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</si>
  <si>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</si>
  <si>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</si>
  <si>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</si>
  <si>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</si>
  <si>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</si>
  <si>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</si>
  <si>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</si>
  <si>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</si>
  <si>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</si>
  <si>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</si>
  <si>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</si>
  <si>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</si>
  <si>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</si>
  <si>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</si>
  <si>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</si>
  <si>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</si>
  <si>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</si>
  <si>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</si>
  <si>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</si>
  <si>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</si>
  <si>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</si>
  <si>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</si>
  <si>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</si>
  <si>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</si>
  <si>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</si>
  <si>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</si>
  <si>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</si>
  <si>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</si>
  <si>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</si>
  <si>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</si>
  <si>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</si>
  <si>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</si>
  <si>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</si>
  <si>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</si>
  <si>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</si>
  <si>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</si>
  <si>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</si>
  <si>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</si>
  <si>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</si>
  <si>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</si>
  <si>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</si>
  <si>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</si>
  <si>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</si>
  <si>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</si>
  <si>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</si>
  <si>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</si>
  <si>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</si>
  <si>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</si>
  <si>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</si>
  <si>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</si>
  <si>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</si>
  <si>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</si>
  <si>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</si>
  <si>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</si>
  <si>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</si>
  <si>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</si>
  <si>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</si>
  <si>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</si>
  <si>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</si>
  <si>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</si>
  <si>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</si>
  <si>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</si>
  <si>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</si>
  <si>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</si>
  <si>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</si>
  <si>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</si>
  <si>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</si>
  <si>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</si>
  <si>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</si>
  <si>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</si>
  <si>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</si>
  <si>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</si>
  <si>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</si>
  <si>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</si>
  <si>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</si>
  <si>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</si>
  <si>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</si>
  <si>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</si>
  <si>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</si>
  <si>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</si>
  <si>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</si>
  <si>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</si>
  <si>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</si>
  <si>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</si>
  <si>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</si>
  <si>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</si>
  <si>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</si>
  <si>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</si>
  <si>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</si>
  <si>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</si>
  <si>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</si>
  <si>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</si>
  <si>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</si>
  <si>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</si>
  <si>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</si>
  <si>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</si>
  <si>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</si>
  <si>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</si>
  <si>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</si>
  <si>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</si>
  <si>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</si>
  <si>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</si>
  <si>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</si>
  <si>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</si>
  <si>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</si>
  <si>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</si>
  <si>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</si>
  <si>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</si>
  <si>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</si>
  <si>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</si>
  <si>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</si>
  <si>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</si>
  <si>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</si>
  <si>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</si>
  <si>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</si>
  <si>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</si>
  <si>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</si>
  <si>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</si>
  <si>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</si>
  <si>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</si>
  <si>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</si>
  <si>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</si>
  <si>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</si>
  <si>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</si>
  <si>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</si>
  <si>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</si>
  <si>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</si>
  <si>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</si>
  <si>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</si>
  <si>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</si>
  <si>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</si>
  <si>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</si>
  <si>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</si>
  <si>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</si>
  <si>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</si>
  <si>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</si>
  <si>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</si>
  <si>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</si>
  <si>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</si>
  <si>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</si>
  <si>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</si>
  <si>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</si>
  <si>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</si>
  <si>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</si>
  <si>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</si>
  <si>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</si>
  <si>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</si>
  <si>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</si>
  <si>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</si>
  <si>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</si>
  <si>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</si>
  <si>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</si>
  <si>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</si>
  <si>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</si>
  <si>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</si>
  <si>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</si>
  <si>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</si>
  <si>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</si>
  <si>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</si>
  <si>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</si>
  <si>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</si>
  <si>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</si>
  <si>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</si>
  <si>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</si>
  <si>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</si>
  <si>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</si>
  <si>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</si>
  <si>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</si>
  <si>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</si>
  <si>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</si>
  <si>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</si>
  <si>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</si>
  <si>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</si>
  <si>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</si>
  <si>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</si>
  <si>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</si>
  <si>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</si>
  <si>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</si>
  <si>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</si>
  <si>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</si>
  <si>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</si>
  <si>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</si>
  <si>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</si>
  <si>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</si>
  <si>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</si>
  <si>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</si>
  <si>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</si>
  <si>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</si>
  <si>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</si>
  <si>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</si>
  <si>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</si>
  <si>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</si>
  <si>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</si>
  <si>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</si>
  <si>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</si>
  <si>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</si>
  <si>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</si>
  <si>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</si>
  <si>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</si>
  <si>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</si>
  <si>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</si>
  <si>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</si>
  <si>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</si>
  <si>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</si>
  <si>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</si>
  <si>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</si>
  <si>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</si>
  <si>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</si>
  <si>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</si>
  <si>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</si>
  <si>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</si>
  <si>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</si>
  <si>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</si>
  <si>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</si>
  <si>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</si>
  <si>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</si>
  <si>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</si>
  <si>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</si>
  <si>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</si>
  <si>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</si>
  <si>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</si>
  <si>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</si>
  <si>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</si>
  <si>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</si>
  <si>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</si>
  <si>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</si>
  <si>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</si>
  <si>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</si>
  <si>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</si>
  <si>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</si>
  <si>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</si>
  <si>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</si>
  <si>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</si>
  <si>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</si>
  <si>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</si>
  <si>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</si>
  <si>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</si>
  <si>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</si>
  <si>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</si>
  <si>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</si>
  <si>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</si>
  <si>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</si>
  <si>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</si>
  <si>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</si>
  <si>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</si>
  <si>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</si>
  <si>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</si>
  <si>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</si>
  <si>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</si>
  <si>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</si>
  <si>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</si>
  <si>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</si>
  <si>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</si>
  <si>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</si>
  <si>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</si>
  <si>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</si>
  <si>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</si>
  <si>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</si>
  <si>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</si>
  <si>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</si>
  <si>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</si>
  <si>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</si>
  <si>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</si>
  <si>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</si>
  <si>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</si>
  <si>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</si>
  <si>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</si>
  <si>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</si>
  <si>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</si>
  <si>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</si>
  <si>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</si>
  <si>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</si>
  <si>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</si>
  <si>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</si>
  <si>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</si>
  <si>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</si>
  <si>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</si>
  <si>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</si>
  <si>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</si>
  <si>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</si>
  <si>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</si>
  <si>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</si>
  <si>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</si>
  <si>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</si>
  <si>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</si>
  <si>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</si>
  <si>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</si>
  <si>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</si>
  <si>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</si>
  <si>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</si>
  <si>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</si>
  <si>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</si>
  <si>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</si>
  <si>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</si>
  <si>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</si>
  <si>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</si>
  <si>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</si>
  <si>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</si>
  <si>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</si>
  <si>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</si>
  <si>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</si>
  <si>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</si>
  <si>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</si>
  <si>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</si>
  <si>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</si>
  <si>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</si>
  <si>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</si>
  <si>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</si>
  <si>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</si>
  <si>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</si>
  <si>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</si>
  <si>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</si>
  <si>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</si>
  <si>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</si>
  <si>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</si>
  <si>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</si>
  <si>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</si>
  <si>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</si>
  <si>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</si>
  <si>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</si>
  <si>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</si>
  <si>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</si>
  <si>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</si>
  <si>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</si>
  <si>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</si>
  <si>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</si>
  <si>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</si>
  <si>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</si>
  <si>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</si>
  <si>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</si>
  <si>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</si>
  <si>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</si>
  <si>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</si>
  <si>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</si>
  <si>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</si>
  <si>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</si>
  <si>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</si>
  <si>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</si>
  <si>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</si>
  <si>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</si>
  <si>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</si>
  <si>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</si>
  <si>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</si>
  <si>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</si>
  <si>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</si>
  <si>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</si>
  <si>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</si>
  <si>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</si>
  <si>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</si>
  <si>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</si>
  <si>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</si>
  <si>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</si>
  <si>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</si>
  <si>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</si>
  <si>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</si>
  <si>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</si>
  <si>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</si>
  <si>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</si>
  <si>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</si>
  <si>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</si>
  <si>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</si>
  <si>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</si>
  <si>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</si>
  <si>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</si>
  <si>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</si>
  <si>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</si>
  <si>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</si>
  <si>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</si>
  <si>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</si>
  <si>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</si>
  <si>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</si>
  <si>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</si>
  <si>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</si>
  <si>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</si>
  <si>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</si>
  <si>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</si>
  <si>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</si>
  <si>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</si>
  <si>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</si>
  <si>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</si>
  <si>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</si>
  <si>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</si>
  <si>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</si>
  <si>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</si>
  <si>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</si>
  <si>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</si>
  <si>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</si>
  <si>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</si>
  <si>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</si>
  <si>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</si>
  <si>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</si>
  <si>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</si>
  <si>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</si>
  <si>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</si>
  <si>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</si>
  <si>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</si>
  <si>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</si>
  <si>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</si>
  <si>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</si>
  <si>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</si>
  <si>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</si>
  <si>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</si>
  <si>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</si>
  <si>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</si>
  <si>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</si>
  <si>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</si>
  <si>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</si>
  <si>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</si>
  <si>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</si>
  <si>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</si>
  <si>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</si>
  <si>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</si>
  <si>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</si>
  <si>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</si>
  <si>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</si>
  <si>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</si>
  <si>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</si>
  <si>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</si>
  <si>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</si>
  <si>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</si>
  <si>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</si>
  <si>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</si>
  <si>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</si>
  <si>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</si>
  <si>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</si>
  <si>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</si>
  <si>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</si>
  <si>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</si>
  <si>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</si>
  <si>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</si>
  <si>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</si>
  <si>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</si>
  <si>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</si>
  <si>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</si>
  <si>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</si>
  <si>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</si>
  <si>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</si>
  <si>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</si>
  <si>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</si>
  <si>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</si>
  <si>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</si>
  <si>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</si>
  <si>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</si>
  <si>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</si>
  <si>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</si>
  <si>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</si>
  <si>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</si>
  <si>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</si>
  <si>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</si>
  <si>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</si>
  <si>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</si>
  <si>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</si>
  <si>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</si>
  <si>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</si>
  <si>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</si>
  <si>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</si>
  <si>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</si>
  <si>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</si>
  <si>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</si>
  <si>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</si>
  <si>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</si>
  <si>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</si>
  <si>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</si>
  <si>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</si>
  <si>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</si>
  <si>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</si>
  <si>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</si>
  <si>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</si>
  <si>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</si>
  <si>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</si>
  <si>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</si>
  <si>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</si>
  <si>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</si>
  <si>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</si>
  <si>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</si>
  <si>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</si>
  <si>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</si>
  <si>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</si>
  <si>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</si>
  <si>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</si>
  <si>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</si>
  <si>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</si>
  <si>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</si>
  <si>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</si>
  <si>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</si>
  <si>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</si>
  <si>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</si>
  <si>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</si>
  <si>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</si>
  <si>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</si>
  <si>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</si>
  <si>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</si>
  <si>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</si>
  <si>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</si>
  <si>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</si>
  <si>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</si>
  <si>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</si>
  <si>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</si>
  <si>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</si>
  <si>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</si>
  <si>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</si>
  <si>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</si>
  <si>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</si>
  <si>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</si>
  <si>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</si>
  <si>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</si>
  <si>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</si>
  <si>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</si>
  <si>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</si>
  <si>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</si>
  <si>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</si>
  <si>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</si>
  <si>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</si>
  <si>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</si>
  <si>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</si>
  <si>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</si>
  <si>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</si>
  <si>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</si>
  <si>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</si>
  <si>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</si>
  <si>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</si>
  <si>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</si>
  <si>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</si>
  <si>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</si>
  <si>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</si>
  <si>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</si>
  <si>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</si>
  <si>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</si>
  <si>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</si>
  <si>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</si>
  <si>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</si>
  <si>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</si>
  <si>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</si>
  <si>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</si>
  <si>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</si>
  <si>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</si>
  <si>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</si>
  <si>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</si>
  <si>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</si>
  <si>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</si>
  <si>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</si>
  <si>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</si>
  <si>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</si>
  <si>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</si>
  <si>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</si>
  <si>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</si>
  <si>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</si>
  <si>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</si>
  <si>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</si>
  <si>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</si>
  <si>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</si>
  <si>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</si>
  <si>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</si>
  <si>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</si>
  <si>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</si>
  <si>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</si>
  <si>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</si>
  <si>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</si>
  <si>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</si>
  <si>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</si>
  <si>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</si>
  <si>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</si>
  <si>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</si>
  <si>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</si>
  <si>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</si>
  <si>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</si>
  <si>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</si>
  <si>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</si>
  <si>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</si>
  <si>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</si>
  <si>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</si>
  <si>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</si>
  <si>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</si>
  <si>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</si>
  <si>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</si>
  <si>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</si>
  <si>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</si>
  <si>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</si>
  <si>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</si>
  <si>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</si>
  <si>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</si>
  <si>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</si>
  <si>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</si>
  <si>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</si>
  <si>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</si>
  <si>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</si>
  <si>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</si>
  <si>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</si>
  <si>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</si>
  <si>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</si>
  <si>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</si>
  <si>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</si>
  <si>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</si>
  <si>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</si>
  <si>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</si>
  <si>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</si>
  <si>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</si>
  <si>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</si>
  <si>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</si>
  <si>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</si>
  <si>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</si>
  <si>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</si>
  <si>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</si>
  <si>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</si>
  <si>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</si>
  <si>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</si>
  <si>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</si>
  <si>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</si>
  <si>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</si>
  <si>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</si>
  <si>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</si>
  <si>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</si>
  <si>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</si>
  <si>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</si>
  <si>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</si>
  <si>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</si>
  <si>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</si>
  <si>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</si>
  <si>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</si>
  <si>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</si>
  <si>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</si>
  <si>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</si>
  <si>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</si>
  <si>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</si>
  <si>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</si>
  <si>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</si>
  <si>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</si>
  <si>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</si>
  <si>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</si>
  <si>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</si>
  <si>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</si>
  <si>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</si>
  <si>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</si>
  <si>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</si>
  <si>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</si>
  <si>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</si>
  <si>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</si>
  <si>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</si>
  <si>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</si>
  <si>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</si>
  <si>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</si>
  <si>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</si>
  <si>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</si>
  <si>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</si>
  <si>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</si>
  <si>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</si>
  <si>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</si>
  <si>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</si>
  <si>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</si>
  <si>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</si>
  <si>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</si>
  <si>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</si>
  <si>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</si>
  <si>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</si>
  <si>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</si>
  <si>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</si>
  <si>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</si>
  <si>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</si>
  <si>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</si>
  <si>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</si>
  <si>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</si>
  <si>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</si>
  <si>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</si>
  <si>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</si>
  <si>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</si>
  <si>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</si>
  <si>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</si>
  <si>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</si>
  <si>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</si>
  <si>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</si>
  <si>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</si>
  <si>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</si>
  <si>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</si>
  <si>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</si>
  <si>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</si>
  <si>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</si>
  <si>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</si>
  <si>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</si>
  <si>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</si>
  <si>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</si>
  <si>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</si>
  <si>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</si>
  <si>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</si>
  <si>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</si>
  <si>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</si>
  <si>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</si>
  <si>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</si>
  <si>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</si>
  <si>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</si>
  <si>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</si>
  <si>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</si>
  <si>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</si>
  <si>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</si>
  <si>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</si>
  <si>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</si>
  <si>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</si>
  <si>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</si>
  <si>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</si>
  <si>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</si>
  <si>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</si>
  <si>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</si>
  <si>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</si>
  <si>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</si>
  <si>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</si>
  <si>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</si>
  <si>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</si>
  <si>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</si>
  <si>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</si>
  <si>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</si>
  <si>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</si>
  <si>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</si>
  <si>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</si>
  <si>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</si>
  <si>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</si>
  <si>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</si>
  <si>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</si>
  <si>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</si>
  <si>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</si>
  <si>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</si>
  <si>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</si>
  <si>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</si>
  <si>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</si>
  <si>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</si>
  <si>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</si>
  <si>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</si>
  <si>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</si>
  <si>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</si>
  <si>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</si>
  <si>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</si>
  <si>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</si>
  <si>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</si>
  <si>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</si>
  <si>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</si>
  <si>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</si>
  <si>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</si>
  <si>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</si>
  <si>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</si>
  <si>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</si>
  <si>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</si>
  <si>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</si>
  <si>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</si>
  <si>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</si>
  <si>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</si>
  <si>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</si>
  <si>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</si>
  <si>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</si>
  <si>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</si>
  <si>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</si>
  <si>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</si>
  <si>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</si>
  <si>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</si>
  <si>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</si>
  <si>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</si>
  <si>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</si>
  <si>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</si>
  <si>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</si>
  <si>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</si>
  <si>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</si>
  <si>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</si>
  <si>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</si>
  <si>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</si>
  <si>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</si>
  <si>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</si>
  <si>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</si>
  <si>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</si>
  <si>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</si>
  <si>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</si>
  <si>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</si>
  <si>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</si>
  <si>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</si>
  <si>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</si>
  <si>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</si>
  <si>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</si>
  <si>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</si>
  <si>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</si>
  <si>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</si>
  <si>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</si>
  <si>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</si>
  <si>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</si>
  <si>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</si>
  <si>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</si>
  <si>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</si>
  <si>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</si>
  <si>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</si>
  <si>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</si>
  <si>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</si>
  <si>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</si>
  <si>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</si>
  <si>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</si>
  <si>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</si>
  <si>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</si>
  <si>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</si>
  <si>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</si>
  <si>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</si>
  <si>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</si>
  <si>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</si>
  <si>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</si>
  <si>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</si>
  <si>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</si>
  <si>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</si>
  <si>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</si>
  <si>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</si>
  <si>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</si>
  <si>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</si>
  <si>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</si>
  <si>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</si>
  <si>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</si>
  <si>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</si>
  <si>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</si>
  <si>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</si>
  <si>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</si>
  <si>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</si>
  <si>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</si>
  <si>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</si>
  <si>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</si>
  <si>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</si>
  <si>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</si>
  <si>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</si>
  <si>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</si>
  <si>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</si>
  <si>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</si>
  <si>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</si>
  <si>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</si>
  <si>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</si>
  <si>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</si>
  <si>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</si>
  <si>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</si>
  <si>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</si>
  <si>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</si>
  <si>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</si>
  <si>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</si>
  <si>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</si>
  <si>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</si>
  <si>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</si>
  <si>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</si>
  <si>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</si>
  <si>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</si>
  <si>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</si>
  <si>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</si>
  <si>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</si>
  <si>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</si>
  <si>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</si>
  <si>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</si>
  <si>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</si>
  <si>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</si>
  <si>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</si>
  <si>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</si>
  <si>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</si>
  <si>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</si>
  <si>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</si>
  <si>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</si>
  <si>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</si>
  <si>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</si>
  <si>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</si>
  <si>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</si>
  <si>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</si>
  <si>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</si>
  <si>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</si>
  <si>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</si>
  <si>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</si>
  <si>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</si>
  <si>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</si>
  <si>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</si>
  <si>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</si>
  <si>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</si>
  <si>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</si>
  <si>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</si>
  <si>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</si>
  <si>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</si>
  <si>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</si>
  <si>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</si>
  <si>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</si>
  <si>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</si>
  <si>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</si>
  <si>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</si>
  <si>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</si>
  <si>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</si>
  <si>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</si>
  <si>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</si>
  <si>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</si>
  <si>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</si>
  <si>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</si>
  <si>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</si>
  <si>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</si>
  <si>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</si>
  <si>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</si>
  <si>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</si>
  <si>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</si>
  <si>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</si>
  <si>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</si>
  <si>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</si>
  <si>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</si>
  <si>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</si>
  <si>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</si>
  <si>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</si>
  <si>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</si>
  <si>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</si>
  <si>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</si>
  <si>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</si>
  <si>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</si>
  <si>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</si>
  <si>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</si>
  <si>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</si>
  <si>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</si>
  <si>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</si>
  <si>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</si>
  <si>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</si>
  <si>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</si>
  <si>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</si>
  <si>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</si>
  <si>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</si>
  <si>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</si>
  <si>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</si>
  <si>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</si>
  <si>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</si>
  <si>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</si>
  <si>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</si>
  <si>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</si>
  <si>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</si>
  <si>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</si>
  <si>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</si>
  <si>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</si>
  <si>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</si>
  <si>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</si>
  <si>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</si>
  <si>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</si>
  <si>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</si>
  <si>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</si>
  <si>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</si>
  <si>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</si>
  <si>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</si>
  <si>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</si>
  <si>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</si>
  <si>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</si>
  <si>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</si>
  <si>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</si>
  <si>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</si>
  <si>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</si>
  <si>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</si>
  <si>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</si>
  <si>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</si>
  <si>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</si>
  <si>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</si>
  <si>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</si>
  <si>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</si>
  <si>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</si>
  <si>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</si>
  <si>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</si>
  <si>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</si>
  <si>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</si>
  <si>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</si>
  <si>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</si>
  <si>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</si>
  <si>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</si>
  <si>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</si>
  <si>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</si>
  <si>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</si>
  <si>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</si>
  <si>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</si>
  <si>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</si>
  <si>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</si>
  <si>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</si>
  <si>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</si>
  <si>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</si>
  <si>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</si>
  <si>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</si>
  <si>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</si>
  <si>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</si>
  <si>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</si>
  <si>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</si>
  <si>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</si>
  <si>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</si>
  <si>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</si>
  <si>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</si>
  <si>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</si>
  <si>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</si>
  <si>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</si>
  <si>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</si>
  <si>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</si>
  <si>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</si>
  <si>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</si>
  <si>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</si>
  <si>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</si>
  <si>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</si>
  <si>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</si>
  <si>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</si>
  <si>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</si>
  <si>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</si>
  <si>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</si>
  <si>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</si>
  <si>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</si>
  <si>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</si>
  <si>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</si>
  <si>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</si>
  <si>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</si>
  <si>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</si>
  <si>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</si>
  <si>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</si>
  <si>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</si>
  <si>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</si>
  <si>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</si>
  <si>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</si>
  <si>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</si>
  <si>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</si>
  <si>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</si>
  <si>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</si>
  <si>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</si>
  <si>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</si>
  <si>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</si>
  <si>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</si>
  <si>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</si>
  <si>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</si>
  <si>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</si>
  <si>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</si>
  <si>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</si>
  <si>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</si>
  <si>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</si>
  <si>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</si>
  <si>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</si>
  <si>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</si>
  <si>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</si>
  <si>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</si>
  <si>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</si>
  <si>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</si>
  <si>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</si>
  <si>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</si>
  <si>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</si>
  <si>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</si>
  <si>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</si>
  <si>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</si>
  <si>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</si>
  <si>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</si>
  <si>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</si>
  <si>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</si>
  <si>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</si>
  <si>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</si>
  <si>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</si>
  <si>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</si>
  <si>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</si>
  <si>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</si>
  <si>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</si>
  <si>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</si>
  <si>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</si>
  <si>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</si>
  <si>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</si>
  <si>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</si>
  <si>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</si>
  <si>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</si>
  <si>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</si>
  <si>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</si>
  <si>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</si>
  <si>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</si>
  <si>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</si>
  <si>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</si>
  <si>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</si>
  <si>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</si>
  <si>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</si>
  <si>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</si>
  <si>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</si>
  <si>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</si>
  <si>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</si>
  <si>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</si>
  <si>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</si>
  <si>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</si>
  <si>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</si>
  <si>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</si>
  <si>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</si>
  <si>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</si>
  <si>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</si>
  <si>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</si>
  <si>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</si>
  <si>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</si>
  <si>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</si>
  <si>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</si>
  <si>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</si>
  <si>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</si>
  <si>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</si>
  <si>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</si>
  <si>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</si>
  <si>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</si>
  <si>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</si>
  <si>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</si>
  <si>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</si>
  <si>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</si>
  <si>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</si>
  <si>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</si>
  <si>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</si>
  <si>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</si>
  <si>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</si>
  <si>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</si>
  <si>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</si>
  <si>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</si>
  <si>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</si>
  <si>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</si>
  <si>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</si>
  <si>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</si>
  <si>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</si>
  <si>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</si>
  <si>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</si>
  <si>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</si>
  <si>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</si>
  <si>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</si>
  <si>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</si>
  <si>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</si>
  <si>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</si>
  <si>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</si>
  <si>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</si>
  <si>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</si>
  <si>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</si>
  <si>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</si>
  <si>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</si>
  <si>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</si>
  <si>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</si>
  <si>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</si>
  <si>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</si>
  <si>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</si>
  <si>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</si>
  <si>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</si>
  <si>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</si>
  <si>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</si>
  <si>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</si>
  <si>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</si>
  <si>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</si>
  <si>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</si>
  <si>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</si>
  <si>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</si>
  <si>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</si>
  <si>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</si>
  <si>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</si>
  <si>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</si>
  <si>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</si>
  <si>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</si>
  <si>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</si>
  <si>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</si>
  <si>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</si>
  <si>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</si>
  <si>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</si>
  <si>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</si>
  <si>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</si>
  <si>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</si>
  <si>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</si>
  <si>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</si>
  <si>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</si>
  <si>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</si>
  <si>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</si>
  <si>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</si>
  <si>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</si>
  <si>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</si>
  <si>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</si>
  <si>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</si>
  <si>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</si>
  <si>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</si>
  <si>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</si>
  <si>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</si>
  <si>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</si>
  <si>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</si>
  <si>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</si>
  <si>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</si>
  <si>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</si>
  <si>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</si>
  <si>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</si>
  <si>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</si>
  <si>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</si>
  <si>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</si>
  <si>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</si>
  <si>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</si>
  <si>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</si>
  <si>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</si>
  <si>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</si>
  <si>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</si>
  <si>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</si>
  <si>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</si>
  <si>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</si>
  <si>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</si>
  <si>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</si>
  <si>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</si>
  <si>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</si>
  <si>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</si>
  <si>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</si>
  <si>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</si>
  <si>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</si>
  <si>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</si>
  <si>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</si>
  <si>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</si>
  <si>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</si>
  <si>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</si>
  <si>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</si>
  <si>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</si>
  <si>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</si>
  <si>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</si>
  <si>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</si>
  <si>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</si>
  <si>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</si>
  <si>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</si>
  <si>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</si>
  <si>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</si>
  <si>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</si>
  <si>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</si>
  <si>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</si>
  <si>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</si>
  <si>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</si>
  <si>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</si>
  <si>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</si>
  <si>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</si>
  <si>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</si>
  <si>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</si>
  <si>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</si>
  <si>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</si>
  <si>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</si>
  <si>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</si>
  <si>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</si>
  <si>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</si>
  <si>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</si>
  <si>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</si>
  <si>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</si>
  <si>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</si>
  <si>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</si>
  <si>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</si>
  <si>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</si>
  <si>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</si>
  <si>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</si>
  <si>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</si>
  <si>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</si>
  <si>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</si>
  <si>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</si>
  <si>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</si>
  <si>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</si>
  <si>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</si>
  <si>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</si>
  <si>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</si>
  <si>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</si>
  <si>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</si>
  <si>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</si>
  <si>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</si>
  <si>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</si>
  <si>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</si>
  <si>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</si>
  <si>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</si>
  <si>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</si>
  <si>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</si>
  <si>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</si>
  <si>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</si>
  <si>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</si>
  <si>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</si>
  <si>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</si>
  <si>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</si>
  <si>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</si>
  <si>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</si>
  <si>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</si>
  <si>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</si>
  <si>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</si>
  <si>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</si>
  <si>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</si>
  <si>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</si>
  <si>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</si>
  <si>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</si>
  <si>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</si>
  <si>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</si>
  <si>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</si>
  <si>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</si>
  <si>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</si>
  <si>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</si>
  <si>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</si>
  <si>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</si>
  <si>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</si>
  <si>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</si>
  <si>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</si>
  <si>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</si>
  <si>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</si>
  <si>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</si>
  <si>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</si>
  <si>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</si>
  <si>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</si>
  <si>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</si>
  <si>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</si>
  <si>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</si>
  <si>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</si>
  <si>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</si>
  <si>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</si>
  <si>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</si>
  <si>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</si>
  <si>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</si>
  <si>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</si>
  <si>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</si>
  <si>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</si>
  <si>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</si>
  <si>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</si>
  <si>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</si>
  <si>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</si>
  <si>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</si>
  <si>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</si>
  <si>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</si>
  <si>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</si>
  <si>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</si>
  <si>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</si>
  <si>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</si>
  <si>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</si>
  <si>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</si>
  <si>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</si>
  <si>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</si>
  <si>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</si>
  <si>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</si>
  <si>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</si>
  <si>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</si>
  <si>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</si>
  <si>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</si>
  <si>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</si>
  <si>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</si>
  <si>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</si>
  <si>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</si>
  <si>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</si>
  <si>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</si>
  <si>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</si>
  <si>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</si>
  <si>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</si>
  <si>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</si>
  <si>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</si>
  <si>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</si>
  <si>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</si>
  <si>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</si>
  <si>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</si>
  <si>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</si>
  <si>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</si>
  <si>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</si>
  <si>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</si>
  <si>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</si>
  <si>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</si>
  <si>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</si>
  <si>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</si>
  <si>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</si>
  <si>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</si>
  <si>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</si>
  <si>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</si>
  <si>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</si>
  <si>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</si>
  <si>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</si>
  <si>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</si>
  <si>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</si>
  <si>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</si>
  <si>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</si>
  <si>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</si>
  <si>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</si>
  <si>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</si>
  <si>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</si>
  <si>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</si>
  <si>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</si>
  <si>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</si>
  <si>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</si>
  <si>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</si>
  <si>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</si>
  <si>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</si>
  <si>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</si>
  <si>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</si>
  <si>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</si>
  <si>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</si>
  <si>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</si>
  <si>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</si>
  <si>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</si>
  <si>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</si>
  <si>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</si>
  <si>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</si>
  <si>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</si>
  <si>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</si>
  <si>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</si>
  <si>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</si>
  <si>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</si>
  <si>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</si>
  <si>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</si>
  <si>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</si>
  <si>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</si>
  <si>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</si>
  <si>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</si>
  <si>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</si>
  <si>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</si>
  <si>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</si>
  <si>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</si>
  <si>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</si>
  <si>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</si>
  <si>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</si>
  <si>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</si>
  <si>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</si>
  <si>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</si>
  <si>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</si>
  <si>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</si>
  <si>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</si>
  <si>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</si>
  <si>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</si>
  <si>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</si>
  <si>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</si>
  <si>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</si>
  <si>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</si>
  <si>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</si>
  <si>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</si>
  <si>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</si>
  <si>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</si>
  <si>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</si>
  <si>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</si>
  <si>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</si>
  <si>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</si>
  <si>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</si>
  <si>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</si>
  <si>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</si>
  <si>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</si>
  <si>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</si>
  <si>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</si>
  <si>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</si>
  <si>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</si>
  <si>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</si>
  <si>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</si>
  <si>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</si>
  <si>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</si>
  <si>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</si>
  <si>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</si>
  <si>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</si>
  <si>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</si>
  <si>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</si>
  <si>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</si>
  <si>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</si>
  <si>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</si>
  <si>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</si>
  <si>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</si>
  <si>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</si>
  <si>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</si>
  <si>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</si>
  <si>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</si>
  <si>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</si>
  <si>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</si>
  <si>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</si>
  <si>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</si>
  <si>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</si>
  <si>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</si>
  <si>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</si>
  <si>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</si>
  <si>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</si>
  <si>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</si>
  <si>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</si>
  <si>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</si>
  <si>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</si>
  <si>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</si>
  <si>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</si>
  <si>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</si>
  <si>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</si>
  <si>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</si>
  <si>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</si>
  <si>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</si>
  <si>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</si>
  <si>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</si>
  <si>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</si>
  <si>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</si>
  <si>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</si>
  <si>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</si>
  <si>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</si>
  <si>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</si>
  <si>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</si>
  <si>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</si>
  <si>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</si>
  <si>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</si>
  <si>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</si>
  <si>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</si>
  <si>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</si>
  <si>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</si>
  <si>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</si>
  <si>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</si>
  <si>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</si>
  <si>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</si>
  <si>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</si>
  <si>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</si>
  <si>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</si>
  <si>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</si>
  <si>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</si>
  <si>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</si>
  <si>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</si>
  <si>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</si>
  <si>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</si>
  <si>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</si>
  <si>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</si>
  <si>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</si>
  <si>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</si>
  <si>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</si>
  <si>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</si>
  <si>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</si>
  <si>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</si>
  <si>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</si>
  <si>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</si>
  <si>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</si>
  <si>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</si>
  <si>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</si>
  <si>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</si>
  <si>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</si>
  <si>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</si>
  <si>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</si>
  <si>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</si>
  <si>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</si>
  <si>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</si>
  <si>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</si>
  <si>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</si>
  <si>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</si>
  <si>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</si>
  <si>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</si>
  <si>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</si>
  <si>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</si>
  <si>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</si>
  <si>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</si>
  <si>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</si>
  <si>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</si>
  <si>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</si>
  <si>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</si>
  <si>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</si>
  <si>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</si>
  <si>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</si>
  <si>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</si>
  <si>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</si>
  <si>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</si>
  <si>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</si>
  <si>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</si>
  <si>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</si>
  <si>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</si>
  <si>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</si>
  <si>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</si>
  <si>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</si>
  <si>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</si>
  <si>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</si>
  <si>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</si>
  <si>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</si>
  <si>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</si>
  <si>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</si>
  <si>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</si>
  <si>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</si>
  <si>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</si>
  <si>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</si>
  <si>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</si>
  <si>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</si>
  <si>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</si>
  <si>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</si>
  <si>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</si>
  <si>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</si>
  <si>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</si>
  <si>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</si>
  <si>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</si>
  <si>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</si>
  <si>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</si>
  <si>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</si>
  <si>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</si>
  <si>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</si>
  <si>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</si>
  <si>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</si>
  <si>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</si>
  <si>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</si>
  <si>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</si>
  <si>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</si>
  <si>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</si>
  <si>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</si>
  <si>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</si>
  <si>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</si>
  <si>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</si>
  <si>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</si>
  <si>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</si>
  <si>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</si>
  <si>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</si>
  <si>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</si>
  <si>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</si>
  <si>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</si>
  <si>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</si>
  <si>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</si>
  <si>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</si>
  <si>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</si>
  <si>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</si>
  <si>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</si>
  <si>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</si>
  <si>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</si>
  <si>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</si>
  <si>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</si>
  <si>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</si>
  <si>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</si>
  <si>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</si>
  <si>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</si>
  <si>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</si>
  <si>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</si>
  <si>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</si>
  <si>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</si>
  <si>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</si>
  <si>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</si>
  <si>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</si>
  <si>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</si>
  <si>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</si>
  <si>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</si>
  <si>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</si>
  <si>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</si>
  <si>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</si>
  <si>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</si>
  <si>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</si>
  <si>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</si>
  <si>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</si>
  <si>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</si>
  <si>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</si>
  <si>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</si>
  <si>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</si>
  <si>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</si>
  <si>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</si>
  <si>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</si>
  <si>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</si>
  <si>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</si>
  <si>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</si>
  <si>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</si>
  <si>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</si>
  <si>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</si>
  <si>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</si>
  <si>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</si>
  <si>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</si>
  <si>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</si>
  <si>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</si>
  <si>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</si>
  <si>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</si>
  <si>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</si>
  <si>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</si>
  <si>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</si>
  <si>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</si>
  <si>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</si>
  <si>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</si>
  <si>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</si>
  <si>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</si>
  <si>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</si>
  <si>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</si>
  <si>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</si>
  <si>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</si>
  <si>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</si>
  <si>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</si>
  <si>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</si>
  <si>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</si>
  <si>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</si>
  <si>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</si>
  <si>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</si>
  <si>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</si>
  <si>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</si>
  <si>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</si>
  <si>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</si>
  <si>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</si>
  <si>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</si>
  <si>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</si>
  <si>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</si>
  <si>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</si>
  <si>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</si>
  <si>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</si>
  <si>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</si>
  <si>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</si>
  <si>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</si>
  <si>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</si>
  <si>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</si>
  <si>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</si>
  <si>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</si>
  <si>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</si>
  <si>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</si>
  <si>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</si>
  <si>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</si>
  <si>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</si>
  <si>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</si>
  <si>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</si>
  <si>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</si>
  <si>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</si>
  <si>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</si>
  <si>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</si>
  <si>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</si>
  <si>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</si>
  <si>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</si>
  <si>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</si>
  <si>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</si>
  <si>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</si>
  <si>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</si>
  <si>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</si>
  <si>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</si>
  <si>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</si>
  <si>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</si>
  <si>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</si>
  <si>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</si>
  <si>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</si>
  <si>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</si>
  <si>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</si>
  <si>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</si>
  <si>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</si>
  <si>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</si>
  <si>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</si>
  <si>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</si>
  <si>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</si>
  <si>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</si>
  <si>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</si>
  <si>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</si>
  <si>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</si>
  <si>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</si>
  <si>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</si>
  <si>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</si>
  <si>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</si>
  <si>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</si>
  <si>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</si>
  <si>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</si>
  <si>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</si>
  <si>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</si>
  <si>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</si>
  <si>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</si>
  <si>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</si>
  <si>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</si>
  <si>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</si>
  <si>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</si>
  <si>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</si>
  <si>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</si>
  <si>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</si>
  <si>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</si>
  <si>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</si>
  <si>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</si>
  <si>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</si>
  <si>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</si>
  <si>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</si>
  <si>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</si>
  <si>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</si>
  <si>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</si>
  <si>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</si>
  <si>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</si>
  <si>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</si>
  <si>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</si>
  <si>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</si>
  <si>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</si>
  <si>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</si>
  <si>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</si>
  <si>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</si>
  <si>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</si>
  <si>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</si>
  <si>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</si>
  <si>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</si>
  <si>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</si>
  <si>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</si>
  <si>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</si>
  <si>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</si>
  <si>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</si>
  <si>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</si>
  <si>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</si>
  <si>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</si>
  <si>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</si>
  <si>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</si>
  <si>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</si>
  <si>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</si>
  <si>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</si>
  <si>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</si>
  <si>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</si>
  <si>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</si>
  <si>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</si>
  <si>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</si>
  <si>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</si>
  <si>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</si>
  <si>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</si>
  <si>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</si>
  <si>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</si>
  <si>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</si>
  <si>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</si>
  <si>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</si>
  <si>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</si>
  <si>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</si>
  <si>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</si>
  <si>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</si>
  <si>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</si>
  <si>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</si>
  <si>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</si>
  <si>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</si>
  <si>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</si>
  <si>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</si>
  <si>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</si>
  <si>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</si>
  <si>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</si>
  <si>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</si>
  <si>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</si>
  <si>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</si>
  <si>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</si>
  <si>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</si>
  <si>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</si>
  <si>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</si>
  <si>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</si>
  <si>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</si>
  <si>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</si>
  <si>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</si>
  <si>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</si>
  <si>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</si>
  <si>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</si>
  <si>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</si>
  <si>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</si>
  <si>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</si>
  <si>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</si>
  <si>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</si>
  <si>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</si>
  <si>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</si>
  <si>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</si>
  <si>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</si>
  <si>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</si>
  <si>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</si>
  <si>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</si>
  <si>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</si>
  <si>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</si>
  <si>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</si>
  <si>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</si>
  <si>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</si>
  <si>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</si>
  <si>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</si>
  <si>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</si>
  <si>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</si>
  <si>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</si>
  <si>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</si>
  <si>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</si>
  <si>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</si>
  <si>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</si>
  <si>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</si>
  <si>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</si>
  <si>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</si>
  <si>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</si>
  <si>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</si>
  <si>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</si>
  <si>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</si>
  <si>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</si>
  <si>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</si>
  <si>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</si>
  <si>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</si>
  <si>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</si>
  <si>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</si>
  <si>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</si>
  <si>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</si>
  <si>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</si>
  <si>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</si>
  <si>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</si>
  <si>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</si>
  <si>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</si>
  <si>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</si>
  <si>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</si>
  <si>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</si>
  <si>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</si>
  <si>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</si>
  <si>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</si>
  <si>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</si>
  <si>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</si>
  <si>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</si>
  <si>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</si>
  <si>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</si>
  <si>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</si>
  <si>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</si>
  <si>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</si>
  <si>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</si>
  <si>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</si>
  <si>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</si>
  <si>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</si>
  <si>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</si>
  <si>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</si>
  <si>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</si>
  <si>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</si>
  <si>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</si>
  <si>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</si>
  <si>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</si>
  <si>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</si>
  <si>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</si>
  <si>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</si>
  <si>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</si>
  <si>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</si>
  <si>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</si>
  <si>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</si>
  <si>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</si>
  <si>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</si>
  <si>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</si>
  <si>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</si>
  <si>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</si>
  <si>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</si>
  <si>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</si>
  <si>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</si>
  <si>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</si>
  <si>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</si>
  <si>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</si>
  <si>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</si>
  <si>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</si>
  <si>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</si>
  <si>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</si>
  <si>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</si>
  <si>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</si>
  <si>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</si>
  <si>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</si>
  <si>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</si>
  <si>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</si>
  <si>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</si>
  <si>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</si>
  <si>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</si>
  <si>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</si>
  <si>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</si>
  <si>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</si>
  <si>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</si>
  <si>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</si>
  <si>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</si>
  <si>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</si>
  <si>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</si>
  <si>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</si>
  <si>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</si>
  <si>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</si>
  <si>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</si>
  <si>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</si>
  <si>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</si>
  <si>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</si>
  <si>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</si>
  <si>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</si>
  <si>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</si>
  <si>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</si>
  <si>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</si>
  <si>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</si>
  <si>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</si>
  <si>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</si>
  <si>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</si>
  <si>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</si>
  <si>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</si>
  <si>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</si>
  <si>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</si>
  <si>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</si>
  <si>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</si>
  <si>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</si>
  <si>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</si>
  <si>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</si>
  <si>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</si>
  <si>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</si>
  <si>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</si>
  <si>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</si>
  <si>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</si>
  <si>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</si>
  <si>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</si>
  <si>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</si>
  <si>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</si>
  <si>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</si>
  <si>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</si>
  <si>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</si>
  <si>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</si>
  <si>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</si>
  <si>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</si>
  <si>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</si>
  <si>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</si>
  <si>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</si>
  <si>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</si>
  <si>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</si>
  <si>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</si>
  <si>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</si>
  <si>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</si>
  <si>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</si>
  <si>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</si>
  <si>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</si>
  <si>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</si>
  <si>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</si>
  <si>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</si>
  <si>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</si>
  <si>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</si>
  <si>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</si>
  <si>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</si>
  <si>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</si>
  <si>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</si>
  <si>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</si>
  <si>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</si>
  <si>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</si>
  <si>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</si>
  <si>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</si>
  <si>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</si>
  <si>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</si>
  <si>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</si>
  <si>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</si>
  <si>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</si>
  <si>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</si>
  <si>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</si>
  <si>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</si>
  <si>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</si>
  <si>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</si>
  <si>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</si>
  <si>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</si>
  <si>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</si>
  <si>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</si>
  <si>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</si>
  <si>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</si>
  <si>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</si>
  <si>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</si>
  <si>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</si>
  <si>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</si>
  <si>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</si>
  <si>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</si>
  <si>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</si>
  <si>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</si>
  <si>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</si>
  <si>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</si>
  <si>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</si>
  <si>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</si>
  <si>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</si>
  <si>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</si>
  <si>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</si>
  <si>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</si>
  <si>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</si>
  <si>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</si>
  <si>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</si>
  <si>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</si>
  <si>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</si>
  <si>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</si>
  <si>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</si>
  <si>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</si>
  <si>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</si>
  <si>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</si>
  <si>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</si>
  <si>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</si>
  <si>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</si>
  <si>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</si>
  <si>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</si>
  <si>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</si>
  <si>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</si>
  <si>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</si>
  <si>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</si>
  <si>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</si>
  <si>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</si>
  <si>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</si>
  <si>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</si>
  <si>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</si>
  <si>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</si>
  <si>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</si>
  <si>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</si>
  <si>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</si>
  <si>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</si>
  <si>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</si>
  <si>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</si>
  <si>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</si>
  <si>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</si>
  <si>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</si>
  <si>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</si>
  <si>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</si>
  <si>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</si>
  <si>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</si>
  <si>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</si>
  <si>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</si>
  <si>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</si>
  <si>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</si>
  <si>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</si>
  <si>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</si>
  <si>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</si>
  <si>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</si>
  <si>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</si>
  <si>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</si>
  <si>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</si>
  <si>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</si>
  <si>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</si>
  <si>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</si>
  <si>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</si>
  <si>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</si>
  <si>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</si>
  <si>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</si>
  <si>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</si>
  <si>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</si>
  <si>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</si>
  <si>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</si>
  <si>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</si>
  <si>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</si>
  <si>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</si>
  <si>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</si>
  <si>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</si>
  <si>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</si>
  <si>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</si>
  <si>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</si>
  <si>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</si>
  <si>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</si>
  <si>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</si>
  <si>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</si>
  <si>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</si>
  <si>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</si>
  <si>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</si>
  <si>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</si>
  <si>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</si>
  <si>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</si>
  <si>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</si>
  <si>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</si>
  <si>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</si>
  <si>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</si>
  <si>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</si>
  <si>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</si>
  <si>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</si>
  <si>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</si>
  <si>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</si>
  <si>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</si>
  <si>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</si>
  <si>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</si>
  <si>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</si>
  <si>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</si>
  <si>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</si>
  <si>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</si>
  <si>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</si>
  <si>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</si>
  <si>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</si>
  <si>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</si>
  <si>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</si>
  <si>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</si>
  <si>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</si>
  <si>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</si>
  <si>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</si>
  <si>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</si>
  <si>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</si>
  <si>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</si>
  <si>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</si>
  <si>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</si>
  <si>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</si>
  <si>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</si>
  <si>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</si>
  <si>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</si>
  <si>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</si>
  <si>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</si>
  <si>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</si>
  <si>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</si>
  <si>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</si>
  <si>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</si>
  <si>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</si>
  <si>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</si>
  <si>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</si>
  <si>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</si>
  <si>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</si>
  <si>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</si>
  <si>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</si>
  <si>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</si>
  <si>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</si>
  <si>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</si>
  <si>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</si>
  <si>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</si>
  <si>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</si>
  <si>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</si>
  <si>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</si>
  <si>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</si>
  <si>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</si>
  <si>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</si>
  <si>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</si>
  <si>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</si>
  <si>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</si>
  <si>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</si>
  <si>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</si>
  <si>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</si>
  <si>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</si>
  <si>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</si>
  <si>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</si>
  <si>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</si>
  <si>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</si>
  <si>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</si>
  <si>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</si>
  <si>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</si>
  <si>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</si>
  <si>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</si>
  <si>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</si>
  <si>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</si>
  <si>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</si>
  <si>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</si>
  <si>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</si>
  <si>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</si>
  <si>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</si>
  <si>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</si>
  <si>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</si>
  <si>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</si>
  <si>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</si>
  <si>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</si>
  <si>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</si>
  <si>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</si>
  <si>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</si>
  <si>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</si>
  <si>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</si>
  <si>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</si>
  <si>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</si>
  <si>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</si>
  <si>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</si>
  <si>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</si>
  <si>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</si>
  <si>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</si>
  <si>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</si>
  <si>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</si>
  <si>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</si>
  <si>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</si>
  <si>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</si>
  <si>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</si>
  <si>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</si>
  <si>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</si>
  <si>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</si>
  <si>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</si>
  <si>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</si>
  <si>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</si>
  <si>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</si>
  <si>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</si>
  <si>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</si>
  <si>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</si>
  <si>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</si>
  <si>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</si>
  <si>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</si>
  <si>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</si>
  <si>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</si>
  <si>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</si>
  <si>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</si>
  <si>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</si>
  <si>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</si>
  <si>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</si>
  <si>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</si>
  <si>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</si>
  <si>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</si>
  <si>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</si>
  <si>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</si>
  <si>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</si>
  <si>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</si>
  <si>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</si>
  <si>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</si>
  <si>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</si>
  <si>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</si>
  <si>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</si>
  <si>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</si>
  <si>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</si>
  <si>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</si>
  <si>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</si>
  <si>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</si>
  <si>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</si>
  <si>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</si>
  <si>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</si>
  <si>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</si>
  <si>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</si>
  <si>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</si>
  <si>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</si>
  <si>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</si>
  <si>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</si>
  <si>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</si>
  <si>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</si>
  <si>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</si>
  <si>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</si>
  <si>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</si>
  <si>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</si>
  <si>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</si>
  <si>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</si>
  <si>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</si>
  <si>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</si>
  <si>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</si>
  <si>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</si>
  <si>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</si>
  <si>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</si>
  <si>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</si>
  <si>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</si>
  <si>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</si>
  <si>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</si>
  <si>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</si>
  <si>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</si>
  <si>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</si>
  <si>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</si>
  <si>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</si>
  <si>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</si>
  <si>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</si>
  <si>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</si>
  <si>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</si>
  <si>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</si>
  <si>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</si>
  <si>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</si>
  <si>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</si>
  <si>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</si>
  <si>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</si>
  <si>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</si>
  <si>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</si>
  <si>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</si>
  <si>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</si>
  <si>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</si>
  <si>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</si>
  <si>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</si>
  <si>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</si>
  <si>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</si>
  <si>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</si>
  <si>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</si>
  <si>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</si>
  <si>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</si>
  <si>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</si>
  <si>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</si>
  <si>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</si>
  <si>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</si>
  <si>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</si>
  <si>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</si>
  <si>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</si>
  <si>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</si>
  <si>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</si>
  <si>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</si>
  <si>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</si>
  <si>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</si>
  <si>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</si>
  <si>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</si>
  <si>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</si>
  <si>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</si>
  <si>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</si>
  <si>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</si>
  <si>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</si>
  <si>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</si>
  <si>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</si>
  <si>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</si>
  <si>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</si>
  <si>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</si>
  <si>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</si>
  <si>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</si>
  <si>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</si>
  <si>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</si>
  <si>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</si>
  <si>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</si>
  <si>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</si>
  <si>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</si>
  <si>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</si>
  <si>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</si>
  <si>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</si>
  <si>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</si>
  <si>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</si>
  <si>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</si>
  <si>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</si>
  <si>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</si>
  <si>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</si>
  <si>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</si>
  <si>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</si>
  <si>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</si>
  <si>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</si>
  <si>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</si>
  <si>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</si>
  <si>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</si>
  <si>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</si>
  <si>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</si>
  <si>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</si>
  <si>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</si>
  <si>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</si>
  <si>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</si>
  <si>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</si>
  <si>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</si>
  <si>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</si>
  <si>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</si>
  <si>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</si>
  <si>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</si>
  <si>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</si>
  <si>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</si>
  <si>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</si>
  <si>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</si>
  <si>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</si>
  <si>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</si>
  <si>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</si>
  <si>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</si>
  <si>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</si>
  <si>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</si>
  <si>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</si>
  <si>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</si>
  <si>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</si>
  <si>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</si>
  <si>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</si>
  <si>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</si>
  <si>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</si>
  <si>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</si>
  <si>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</si>
  <si>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</si>
  <si>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</si>
  <si>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</si>
  <si>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</si>
  <si>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</si>
  <si>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</si>
  <si>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</si>
  <si>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</si>
  <si>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</si>
  <si>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</si>
  <si>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</si>
  <si>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</si>
  <si>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</si>
  <si>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</si>
  <si>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</si>
  <si>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</si>
  <si>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</si>
  <si>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</si>
  <si>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</si>
  <si>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</si>
  <si>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</si>
  <si>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</si>
  <si>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</si>
  <si>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</si>
  <si>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</si>
  <si>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</si>
  <si>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</si>
  <si>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</si>
  <si>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</si>
  <si>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</si>
  <si>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</si>
  <si>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</si>
  <si>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</si>
  <si>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</si>
  <si>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</si>
  <si>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</si>
  <si>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</si>
  <si>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</si>
  <si>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</si>
  <si>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</si>
  <si>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</si>
  <si>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</si>
  <si>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</si>
  <si>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</si>
  <si>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</si>
  <si>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</si>
  <si>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</si>
  <si>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</si>
  <si>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</si>
  <si>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</si>
  <si>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</si>
  <si>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</si>
  <si>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</si>
  <si>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</si>
  <si>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</si>
  <si>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</si>
  <si>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</si>
  <si>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</si>
  <si>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</si>
  <si>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</si>
  <si>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</si>
  <si>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</si>
  <si>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</si>
  <si>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</si>
  <si>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</si>
  <si>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</si>
  <si>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</si>
  <si>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</si>
  <si>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</si>
  <si>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</si>
  <si>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</si>
  <si>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</si>
  <si>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</si>
  <si>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</si>
  <si>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</si>
  <si>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</si>
  <si>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</si>
  <si>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</si>
  <si>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</si>
  <si>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</si>
  <si>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</si>
  <si>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</si>
  <si>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</si>
  <si>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</si>
  <si>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</si>
  <si>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</si>
  <si>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</si>
  <si>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</si>
  <si>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</si>
  <si>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</si>
  <si>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</si>
  <si>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</si>
  <si>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</si>
  <si>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</si>
  <si>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</si>
  <si>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</si>
  <si>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</si>
  <si>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</si>
  <si>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</si>
  <si>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</si>
  <si>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</si>
  <si>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</si>
  <si>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</si>
  <si>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</si>
  <si>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</si>
  <si>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</si>
  <si>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</si>
  <si>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</si>
  <si>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</si>
  <si>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</si>
  <si>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</si>
  <si>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</si>
  <si>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</si>
  <si>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</si>
  <si>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</si>
  <si>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</si>
  <si>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</si>
  <si>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</si>
  <si>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</si>
  <si>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</si>
  <si>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</si>
  <si>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</si>
  <si>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Arranj</t>
  </si>
  <si>
    <t>Sub</t>
  </si>
  <si>
    <t>Rota Selecionada</t>
  </si>
  <si>
    <t>S1</t>
  </si>
  <si>
    <t>S2</t>
  </si>
  <si>
    <t>Consolidado</t>
  </si>
  <si>
    <t>x</t>
  </si>
  <si>
    <t>b</t>
  </si>
  <si>
    <t>c</t>
  </si>
  <si>
    <t>d</t>
  </si>
  <si>
    <t>e</t>
  </si>
  <si>
    <t>Capex</t>
  </si>
  <si>
    <t>Opex</t>
  </si>
  <si>
    <t>Entrada na Planta (azul)</t>
  </si>
  <si>
    <t>CDR</t>
  </si>
  <si>
    <t>Rejeitos Aterro</t>
  </si>
  <si>
    <t>Composto Orgânico</t>
  </si>
  <si>
    <t>S</t>
  </si>
  <si>
    <t>Destinação Final (Aterro Sanitário)</t>
  </si>
  <si>
    <t>Perda de Massa</t>
  </si>
  <si>
    <t>Uso Final</t>
  </si>
  <si>
    <t>V</t>
  </si>
  <si>
    <t>W</t>
  </si>
  <si>
    <t>X</t>
  </si>
  <si>
    <t>Reciclaveis</t>
  </si>
  <si>
    <t>U</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</si>
  <si>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</si>
  <si>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</si>
  <si>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</si>
  <si>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</si>
  <si>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</si>
  <si>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</si>
  <si>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</si>
  <si>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</si>
  <si>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</si>
  <si>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</si>
  <si>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</si>
  <si>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</si>
  <si>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</si>
  <si>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</si>
  <si>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</si>
  <si>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</si>
  <si>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</si>
  <si>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</si>
  <si>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</si>
  <si>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</si>
  <si>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</si>
  <si>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</si>
  <si>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</si>
  <si>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</si>
  <si>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</si>
  <si>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</si>
  <si>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</si>
  <si>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</si>
  <si>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</si>
  <si>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</si>
  <si>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</si>
  <si>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</si>
  <si>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</si>
  <si>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</si>
  <si>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</si>
  <si>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</si>
  <si>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</si>
  <si>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</si>
  <si>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</si>
  <si>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</si>
  <si>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</si>
  <si>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</si>
  <si>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</si>
  <si>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</si>
  <si>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</si>
  <si>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</si>
  <si>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</si>
  <si>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</si>
  <si>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</si>
  <si>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</si>
  <si>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</si>
  <si>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</si>
  <si>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</si>
  <si>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</si>
  <si>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</si>
  <si>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</si>
  <si>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</si>
  <si>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</si>
  <si>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</si>
  <si>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</si>
  <si>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</si>
  <si>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</si>
  <si>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</si>
  <si>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</si>
  <si>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</si>
  <si>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</si>
  <si>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</si>
  <si>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</si>
  <si>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</si>
  <si>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</si>
  <si>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</si>
  <si>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</si>
  <si>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</si>
  <si>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</si>
  <si>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</si>
  <si>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</si>
  <si>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</si>
  <si>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</si>
  <si>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</si>
  <si>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</si>
  <si>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</si>
  <si>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</si>
  <si>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</si>
  <si>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</si>
  <si>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</si>
  <si>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</si>
  <si>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</si>
  <si>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</si>
  <si>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</si>
  <si>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</si>
  <si>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</si>
  <si>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</si>
  <si>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</si>
  <si>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r>
      <rPr>
        <b/>
        <sz val="8"/>
        <color theme="1"/>
        <rFont val="Open Sans"/>
      </rPr>
      <t>Última Atualização:</t>
    </r>
    <r>
      <rPr>
        <sz val="8"/>
        <color theme="1"/>
        <rFont val="Open Sans"/>
      </rPr>
      <t xml:space="preserve"> 31/10/2022      </t>
    </r>
    <r>
      <rPr>
        <b/>
        <sz val="8"/>
        <color theme="1"/>
        <rFont val="Open Sans"/>
      </rPr>
      <t xml:space="preserve"> Versão</t>
    </r>
    <r>
      <rPr>
        <sz val="8"/>
        <color theme="1"/>
        <rFont val="Open Sans"/>
      </rPr>
      <t xml:space="preserve"> 1.0.6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</si>
</sst>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31"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0" tint="-4.9989318521683403E-2"/>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1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10" fillId="0" borderId="0" xfId="0" applyFont="1" applyFill="1" applyBorder="1" applyAlignment="1">
      <alignment horizontal="center"/>
    </xf>
    <xf numFmtId="0" fontId="10" fillId="5" borderId="0" xfId="0" applyFont="1" applyFill="1" applyBorder="1" applyAlignment="1">
      <alignment horizontal="center"/>
    </xf>
    <xf numFmtId="9" fontId="10" fillId="5" borderId="0" xfId="3" applyFont="1" applyFill="1" applyBorder="1" applyAlignment="1">
      <alignment horizontal="center"/>
    </xf>
    <xf numFmtId="0" fontId="10" fillId="0" borderId="0" xfId="0" applyFont="1" applyFill="1" applyBorder="1"/>
    <xf numFmtId="0" fontId="6" fillId="8" borderId="0" xfId="0" applyFont="1" applyFill="1" applyBorder="1" applyAlignment="1">
      <alignment horizontal="center"/>
    </xf>
    <xf numFmtId="9" fontId="6" fillId="8" borderId="0" xfId="3" applyFont="1" applyFill="1" applyBorder="1" applyAlignment="1">
      <alignment horizontal="center"/>
    </xf>
    <xf numFmtId="0" fontId="6" fillId="8" borderId="0" xfId="0" applyFont="1" applyFill="1" applyBorder="1"/>
    <xf numFmtId="0" fontId="10" fillId="9" borderId="0" xfId="0" applyFont="1" applyFill="1" applyBorder="1" applyAlignment="1">
      <alignment horizontal="center"/>
    </xf>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10" borderId="0" xfId="0" applyFill="1"/>
    <xf numFmtId="0" fontId="25" fillId="7" borderId="0" xfId="0" applyFont="1" applyFill="1" applyAlignment="1"/>
    <xf numFmtId="0" fontId="25" fillId="10" borderId="0" xfId="0" applyFont="1" applyFill="1" applyAlignment="1"/>
    <xf numFmtId="0" fontId="27" fillId="10" borderId="0" xfId="0" applyFont="1" applyFill="1"/>
    <xf numFmtId="0" fontId="27" fillId="7" borderId="0" xfId="0" applyFont="1" applyFill="1"/>
    <xf numFmtId="2" fontId="6" fillId="0" borderId="0" xfId="0" applyNumberFormat="1" applyFont="1" applyFill="1" applyAlignment="1">
      <alignment horizontal="center"/>
    </xf>
    <xf numFmtId="0" fontId="4" fillId="7" borderId="0" xfId="0" applyFont="1" applyFill="1" applyAlignment="1">
      <alignment horizontal="center" vertical="center"/>
    </xf>
    <xf numFmtId="0" fontId="28" fillId="7" borderId="0" xfId="2" applyFont="1" applyFill="1" applyAlignment="1">
      <alignment horizontal="center"/>
    </xf>
    <xf numFmtId="0" fontId="26" fillId="10" borderId="0" xfId="0" applyFont="1" applyFill="1" applyAlignment="1">
      <alignment horizontal="left"/>
    </xf>
    <xf numFmtId="0" fontId="27" fillId="10" borderId="0" xfId="0" applyFont="1" applyFill="1" applyAlignment="1">
      <alignment horizontal="left" vertical="center"/>
    </xf>
    <xf numFmtId="0" fontId="29" fillId="10"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500</c:v>
                </c:pt>
                <c:pt idx="1">
                  <c:v>0</c:v>
                </c:pt>
                <c:pt idx="2">
                  <c:v>500</c:v>
                </c:pt>
                <c:pt idx="3">
                  <c:v>499.99999999999994</c:v>
                </c:pt>
                <c:pt idx="4">
                  <c:v>500</c:v>
                </c:pt>
                <c:pt idx="5">
                  <c:v>0</c:v>
                </c:pt>
                <c:pt idx="6">
                  <c:v>500</c:v>
                </c:pt>
                <c:pt idx="7">
                  <c:v>499.99999999999994</c:v>
                </c:pt>
                <c:pt idx="8">
                  <c:v>500</c:v>
                </c:pt>
                <c:pt idx="9">
                  <c:v>0</c:v>
                </c:pt>
                <c:pt idx="10">
                  <c:v>500</c:v>
                </c:pt>
                <c:pt idx="11">
                  <c:v>499.99999999999994</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190.79900000000001</c:v>
                </c:pt>
                <c:pt idx="1">
                  <c:v>0</c:v>
                </c:pt>
                <c:pt idx="2">
                  <c:v>182.89249237195259</c:v>
                </c:pt>
                <c:pt idx="3">
                  <c:v>182.88278312686597</c:v>
                </c:pt>
                <c:pt idx="4">
                  <c:v>190.79900000000001</c:v>
                </c:pt>
                <c:pt idx="5">
                  <c:v>0</c:v>
                </c:pt>
                <c:pt idx="6">
                  <c:v>182.89249237195259</c:v>
                </c:pt>
                <c:pt idx="7">
                  <c:v>182.88278312686597</c:v>
                </c:pt>
                <c:pt idx="8">
                  <c:v>190.79900000000001</c:v>
                </c:pt>
                <c:pt idx="9">
                  <c:v>0</c:v>
                </c:pt>
                <c:pt idx="10">
                  <c:v>182.89249237195259</c:v>
                </c:pt>
                <c:pt idx="11">
                  <c:v>182.88278312686597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10.235000000000001</c:v>
                </c:pt>
                <c:pt idx="1">
                  <c:v>0</c:v>
                </c:pt>
                <c:pt idx="2">
                  <c:v>5.7786051899723416</c:v>
                </c:pt>
                <c:pt idx="3">
                  <c:v>5.7821638500003045</c:v>
                </c:pt>
                <c:pt idx="4">
                  <c:v>10.235000000000001</c:v>
                </c:pt>
                <c:pt idx="5">
                  <c:v>0</c:v>
                </c:pt>
                <c:pt idx="6">
                  <c:v>5.7786051899723416</c:v>
                </c:pt>
                <c:pt idx="7">
                  <c:v>5.7821638500003045</c:v>
                </c:pt>
                <c:pt idx="8">
                  <c:v>10.235000000000001</c:v>
                </c:pt>
                <c:pt idx="9">
                  <c:v>0</c:v>
                </c:pt>
                <c:pt idx="10">
                  <c:v>5.7786051899723416</c:v>
                </c:pt>
                <c:pt idx="11">
                  <c:v>5.7821638500003045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171.61500397003221</c:v>
                </c:pt>
                <c:pt idx="1">
                  <c:v>0</c:v>
                </c:pt>
                <c:pt idx="2">
                  <c:v>171.61500397003221</c:v>
                </c:pt>
                <c:pt idx="3">
                  <c:v>171.61500397003221</c:v>
                </c:pt>
                <c:pt idx="4">
                  <c:v>171.61500397003221</c:v>
                </c:pt>
                <c:pt idx="5">
                  <c:v>0</c:v>
                </c:pt>
                <c:pt idx="6">
                  <c:v>171.61500397003221</c:v>
                </c:pt>
                <c:pt idx="7">
                  <c:v>171.61500397003221</c:v>
                </c:pt>
                <c:pt idx="8">
                  <c:v>171.61500397003221</c:v>
                </c:pt>
                <c:pt idx="9">
                  <c:v>0</c:v>
                </c:pt>
                <c:pt idx="10">
                  <c:v>171.61500397003221</c:v>
                </c:pt>
                <c:pt idx="11">
                  <c:v>171.61500397003221</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0</c:v>
                </c:pt>
                <c:pt idx="2">
                  <c:v>1077617</c:v>
                </c:pt>
                <c:pt idx="3">
                  <c:v>1078776</c:v>
                </c:pt>
                <c:pt idx="4">
                  <c:v>1248470</c:v>
                </c:pt>
                <c:pt idx="5">
                  <c:v>0</c:v>
                </c:pt>
                <c:pt idx="6">
                  <c:v>1077617</c:v>
                </c:pt>
                <c:pt idx="7">
                  <c:v>1078776</c:v>
                </c:pt>
                <c:pt idx="8">
                  <c:v>1248470</c:v>
                </c:pt>
                <c:pt idx="9">
                  <c:v>0</c:v>
                </c:pt>
                <c:pt idx="10">
                  <c:v>1077617</c:v>
                </c:pt>
                <c:pt idx="11">
                  <c:v>1078776</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695.88927302010939</c:v>
                </c:pt>
                <c:pt idx="1">
                  <c:v>0</c:v>
                </c:pt>
                <c:pt idx="2">
                  <c:v>802.46286914200516</c:v>
                </c:pt>
                <c:pt idx="3">
                  <c:v>802.54801890673457</c:v>
                </c:pt>
                <c:pt idx="4">
                  <c:v>695.88927302010939</c:v>
                </c:pt>
                <c:pt idx="5">
                  <c:v>0</c:v>
                </c:pt>
                <c:pt idx="6">
                  <c:v>802.46286914200516</c:v>
                </c:pt>
                <c:pt idx="7">
                  <c:v>802.54801890673457</c:v>
                </c:pt>
                <c:pt idx="8">
                  <c:v>592.68423919223108</c:v>
                </c:pt>
                <c:pt idx="9">
                  <c:v>0</c:v>
                </c:pt>
                <c:pt idx="10">
                  <c:v>666.82484004961134</c:v>
                </c:pt>
                <c:pt idx="11">
                  <c:v>666.91982860451469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69.618634126818577</c:v>
                </c:pt>
                <c:pt idx="1">
                  <c:v>0</c:v>
                </c:pt>
                <c:pt idx="2">
                  <c:v>85.550371406924597</c:v>
                </c:pt>
                <c:pt idx="3">
                  <c:v>85.551545717382794</c:v>
                </c:pt>
                <c:pt idx="4">
                  <c:v>69.618634126818577</c:v>
                </c:pt>
                <c:pt idx="5">
                  <c:v>0</c:v>
                </c:pt>
                <c:pt idx="6">
                  <c:v>85.550371406924597</c:v>
                </c:pt>
                <c:pt idx="7">
                  <c:v>85.551545717382794</c:v>
                </c:pt>
                <c:pt idx="8">
                  <c:v>85.87150605701693</c:v>
                </c:pt>
                <c:pt idx="9">
                  <c:v>0</c:v>
                </c:pt>
                <c:pt idx="10">
                  <c:v>98.253970766379084</c:v>
                </c:pt>
                <c:pt idx="11">
                  <c:v>98.25708786161637</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142.10746653422558</c:v>
                </c:pt>
                <c:pt idx="1">
                  <c:v>0</c:v>
                </c:pt>
                <c:pt idx="2">
                  <c:v>141.79896754980356</c:v>
                </c:pt>
                <c:pt idx="3">
                  <c:v>141.79924439830231</c:v>
                </c:pt>
                <c:pt idx="4">
                  <c:v>161.46493158422555</c:v>
                </c:pt>
                <c:pt idx="5">
                  <c:v>0</c:v>
                </c:pt>
                <c:pt idx="6">
                  <c:v>165.70270782982195</c:v>
                </c:pt>
                <c:pt idx="7">
                  <c:v>165.67587274778649</c:v>
                </c:pt>
                <c:pt idx="8">
                  <c:v>142.10746653422558</c:v>
                </c:pt>
                <c:pt idx="9">
                  <c:v>0</c:v>
                </c:pt>
                <c:pt idx="10">
                  <c:v>141.79896754980356</c:v>
                </c:pt>
                <c:pt idx="11">
                  <c:v>141.79924439830231</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47.078199808472924</c:v>
                </c:pt>
                <c:pt idx="1">
                  <c:v>0</c:v>
                </c:pt>
                <c:pt idx="2">
                  <c:v>54.297987265325979</c:v>
                </c:pt>
                <c:pt idx="3">
                  <c:v>54.273256846337027</c:v>
                </c:pt>
                <c:pt idx="4">
                  <c:v>47.078199808472924</c:v>
                </c:pt>
                <c:pt idx="5">
                  <c:v>0</c:v>
                </c:pt>
                <c:pt idx="6">
                  <c:v>54.297987265325979</c:v>
                </c:pt>
                <c:pt idx="7">
                  <c:v>54.273256846337027</c:v>
                </c:pt>
                <c:pt idx="8">
                  <c:v>113.51362880625</c:v>
                </c:pt>
                <c:pt idx="9">
                  <c:v>0</c:v>
                </c:pt>
                <c:pt idx="10">
                  <c:v>110.78271107321046</c:v>
                </c:pt>
                <c:pt idx="11">
                  <c:v>110.78489185121387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6596A4AA-039C-4AB3-9E2A-81DB3CC3ED67}"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FDADCB68-28EA-4AA6-9129-7AE3515ECFD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0C7A3B0F-BECF-4545-890A-E3FBF070F07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258767B-D25A-4097-92D7-88F9CE8036A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strRef>
              <c:f>'Dados - Gráfico'!$G$4:$G$7</c:f>
              <c:strCache>
                <c:ptCount val="4"/>
                <c:pt idx="0">
                  <c:v>363</c:v>
                </c:pt>
                <c:pt idx="2">
                  <c:v>352</c:v>
                </c:pt>
                <c:pt idx="3">
                  <c:v>352</c:v>
                </c:pt>
              </c:strCache>
            </c:strRef>
          </c:xVal>
          <c:yVal>
            <c:numRef>
              <c:f>'Dados - Gráfico'!$H$4:$H$7</c:f>
              <c:numCache>
                <c:formatCode>0%</c:formatCode>
                <c:ptCount val="4"/>
                <c:pt idx="0">
                  <c:v>1.6707242613038826</c:v>
                </c:pt>
                <c:pt idx="1">
                  <c:v>0</c:v>
                </c:pt>
                <c:pt idx="2">
                  <c:v>1.7891771697372285</c:v>
                </c:pt>
                <c:pt idx="3">
                  <c:v>1.7896488449188588</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106EC803-8DC3-4DDB-BC6A-466AF237226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A87636EA-E915-4F06-81D2-5DCC9963BDB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4AC03874-87AA-4F54-8269-A01B3C9D2AD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ACB0C458-973F-4F6A-8EA2-2881423AFE5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Gráfico'!$G$8:$G$11</c:f>
              <c:strCache>
                <c:ptCount val="4"/>
                <c:pt idx="0">
                  <c:v>344</c:v>
                </c:pt>
                <c:pt idx="2">
                  <c:v>328</c:v>
                </c:pt>
                <c:pt idx="3">
                  <c:v>328</c:v>
                </c:pt>
              </c:strCache>
            </c:strRef>
          </c:xVal>
          <c:yVal>
            <c:numRef>
              <c:f>'Dados - Gráfico'!$H$8:$H$11</c:f>
              <c:numCache>
                <c:formatCode>0%</c:formatCode>
                <c:ptCount val="4"/>
                <c:pt idx="0">
                  <c:v>1.8211862451709866</c:v>
                </c:pt>
                <c:pt idx="1">
                  <c:v>0</c:v>
                </c:pt>
                <c:pt idx="2">
                  <c:v>1.9814444902831423</c:v>
                </c:pt>
                <c:pt idx="3">
                  <c:v>1.9829808489364025</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18B5B6D7-915E-4638-A7C8-302EA50BD12A}"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8EC1BE7D-4348-409D-92C4-09F4A99B497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8FDC7878-4B14-42B1-8F82-854AEB392FD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BF30E8B2-44F9-4FB9-B0B7-4A37A7FCB13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'Dados - Gráfico'!$G$12:$G$15</c:f>
              <c:strCache>
                <c:ptCount val="4"/>
                <c:pt idx="0">
                  <c:v>363</c:v>
                </c:pt>
                <c:pt idx="2">
                  <c:v>352</c:v>
                </c:pt>
                <c:pt idx="3">
                  <c:v>352</c:v>
                </c:pt>
              </c:strCache>
            </c:strRef>
          </c:xVal>
          <c:yVal>
            <c:numRef>
              <c:f>'Dados - Gráfico'!$H$12:$H$15</c:f>
              <c:numCache>
                <c:formatCode>0%</c:formatCode>
                <c:ptCount val="4"/>
                <c:pt idx="0">
                  <c:v>1.831228360560718</c:v>
                </c:pt>
                <c:pt idx="1">
                  <c:v>0</c:v>
                </c:pt>
                <c:pt idx="2">
                  <c:v>1.9207855801371412</c:v>
                </c:pt>
                <c:pt idx="3">
                  <c:v>1.9209496355690985</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0</c:v>
                </c:pt>
                <c:pt idx="2">
                  <c:v>493.43368996592341</c:v>
                </c:pt>
                <c:pt idx="3">
                  <c:v>493.42256482861541</c:v>
                </c:pt>
                <c:pt idx="4">
                  <c:v>505.0630300383819</c:v>
                </c:pt>
                <c:pt idx="5">
                  <c:v>0</c:v>
                </c:pt>
                <c:pt idx="6">
                  <c:v>493.43368996592341</c:v>
                </c:pt>
                <c:pt idx="7">
                  <c:v>493.42256482861541</c:v>
                </c:pt>
                <c:pt idx="8">
                  <c:v>505.0630300383819</c:v>
                </c:pt>
                <c:pt idx="9">
                  <c:v>0</c:v>
                </c:pt>
                <c:pt idx="10">
                  <c:v>493.43368996592341</c:v>
                </c:pt>
                <c:pt idx="11">
                  <c:v>493.42256482861541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0</c:v>
                </c:pt>
                <c:pt idx="2">
                  <c:v>351.63472241611993</c:v>
                </c:pt>
                <c:pt idx="3">
                  <c:v>351.62332043031313</c:v>
                </c:pt>
                <c:pt idx="4">
                  <c:v>343.59809845415634</c:v>
                </c:pt>
                <c:pt idx="5">
                  <c:v>0</c:v>
                </c:pt>
                <c:pt idx="6">
                  <c:v>327.73098213610149</c:v>
                </c:pt>
                <c:pt idx="7">
                  <c:v>327.74669208082889</c:v>
                </c:pt>
                <c:pt idx="8">
                  <c:v>362.95556350415632</c:v>
                </c:pt>
                <c:pt idx="9">
                  <c:v>0</c:v>
                </c:pt>
                <c:pt idx="10">
                  <c:v>351.63472241611993</c:v>
                </c:pt>
                <c:pt idx="11">
                  <c:v>351.62332043031313</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0</c:v>
                </c:pt>
                <c:pt idx="2">
                  <c:v>252.61732342977317</c:v>
                </c:pt>
                <c:pt idx="3">
                  <c:v>252.58555986653042</c:v>
                </c:pt>
                <c:pt idx="4">
                  <c:v>231.03434033948906</c:v>
                </c:pt>
                <c:pt idx="5">
                  <c:v>0</c:v>
                </c:pt>
                <c:pt idx="6">
                  <c:v>253.1390093244961</c:v>
                </c:pt>
                <c:pt idx="7">
                  <c:v>253.09926360070364</c:v>
                </c:pt>
                <c:pt idx="8">
                  <c:v>289.2901961299807</c:v>
                </c:pt>
                <c:pt idx="9">
                  <c:v>0</c:v>
                </c:pt>
                <c:pt idx="10">
                  <c:v>298.43514619231814</c:v>
                </c:pt>
                <c:pt idx="11">
                  <c:v>298.43318260703592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0</c:v>
                </c:pt>
                <c:pt idx="2">
                  <c:v>1.7891771697372285</c:v>
                </c:pt>
                <c:pt idx="3">
                  <c:v>1.7896488449188588</c:v>
                </c:pt>
                <c:pt idx="4">
                  <c:v>1.8211862451709866</c:v>
                </c:pt>
                <c:pt idx="5">
                  <c:v>0</c:v>
                </c:pt>
                <c:pt idx="6">
                  <c:v>1.9814444902831423</c:v>
                </c:pt>
                <c:pt idx="7">
                  <c:v>1.9829808489364025</c:v>
                </c:pt>
                <c:pt idx="8">
                  <c:v>1.831228360560718</c:v>
                </c:pt>
                <c:pt idx="9">
                  <c:v>0</c:v>
                </c:pt>
                <c:pt idx="10">
                  <c:v>1.9207855801371412</c:v>
                </c:pt>
                <c:pt idx="11">
                  <c:v>1.9209496355690985</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115.41524212262408</c:v>
                </c:pt>
                <c:pt idx="1">
                  <c:v>0</c:v>
                </c:pt>
                <c:pt idx="2">
                  <c:v>131.1309259324336</c:v>
                </c:pt>
                <c:pt idx="3">
                  <c:v>131.12418083084566</c:v>
                </c:pt>
                <c:pt idx="4">
                  <c:v>115.41524212262408</c:v>
                </c:pt>
                <c:pt idx="5">
                  <c:v>0</c:v>
                </c:pt>
                <c:pt idx="6">
                  <c:v>131.1309259324336</c:v>
                </c:pt>
                <c:pt idx="7">
                  <c:v>131.12418083084566</c:v>
                </c:pt>
                <c:pt idx="8">
                  <c:v>107.62815868693271</c:v>
                </c:pt>
                <c:pt idx="9">
                  <c:v>0</c:v>
                </c:pt>
                <c:pt idx="10">
                  <c:v>121.59616160531169</c:v>
                </c:pt>
                <c:pt idx="11">
                  <c:v>121.59364202500349</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0</c:v>
                </c:pt>
                <c:pt idx="2">
                  <c:v>77.861174682099403</c:v>
                </c:pt>
                <c:pt idx="3">
                  <c:v>77.861174682099403</c:v>
                </c:pt>
                <c:pt idx="4">
                  <c:v>77.861174682099417</c:v>
                </c:pt>
                <c:pt idx="5">
                  <c:v>0</c:v>
                </c:pt>
                <c:pt idx="6">
                  <c:v>77.861174682099403</c:v>
                </c:pt>
                <c:pt idx="7">
                  <c:v>77.861174682099403</c:v>
                </c:pt>
                <c:pt idx="8">
                  <c:v>77.861174682099417</c:v>
                </c:pt>
                <c:pt idx="9">
                  <c:v>0</c:v>
                </c:pt>
                <c:pt idx="10">
                  <c:v>77.861174682099403</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0</c:v>
                </c:pt>
                <c:pt idx="2">
                  <c:v>22.19572968763925</c:v>
                </c:pt>
                <c:pt idx="3">
                  <c:v>22.192919228644268</c:v>
                </c:pt>
                <c:pt idx="4">
                  <c:v>15.647528100218604</c:v>
                </c:pt>
                <c:pt idx="5">
                  <c:v>0</c:v>
                </c:pt>
                <c:pt idx="6">
                  <c:v>22.19572968763925</c:v>
                </c:pt>
                <c:pt idx="7">
                  <c:v>22.192919228644268</c:v>
                </c:pt>
                <c:pt idx="8">
                  <c:v>12.402910002013874</c:v>
                </c:pt>
                <c:pt idx="9">
                  <c:v>0</c:v>
                </c:pt>
                <c:pt idx="10">
                  <c:v>18.222911218005116</c:v>
                </c:pt>
                <c:pt idx="11">
                  <c:v>18.221861392876701</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0</c:v>
                </c:pt>
                <c:pt idx="2">
                  <c:v>31.074021562694949</c:v>
                </c:pt>
                <c:pt idx="3">
                  <c:v>31.070086920101971</c:v>
                </c:pt>
                <c:pt idx="4">
                  <c:v>21.906539340306047</c:v>
                </c:pt>
                <c:pt idx="5">
                  <c:v>0</c:v>
                </c:pt>
                <c:pt idx="6">
                  <c:v>31.074021562694949</c:v>
                </c:pt>
                <c:pt idx="7">
                  <c:v>31.070086920101971</c:v>
                </c:pt>
                <c:pt idx="8">
                  <c:v>17.364074002819422</c:v>
                </c:pt>
                <c:pt idx="9">
                  <c:v>0</c:v>
                </c:pt>
                <c:pt idx="10">
                  <c:v>25.51207570520716</c:v>
                </c:pt>
                <c:pt idx="11">
                  <c:v>25.510605950027376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68.540898408392053</c:v>
                </c:pt>
                <c:pt idx="1">
                  <c:v>0</c:v>
                </c:pt>
                <c:pt idx="2">
                  <c:v>67.188410232013624</c:v>
                </c:pt>
                <c:pt idx="3">
                  <c:v>67.188122189347737</c:v>
                </c:pt>
                <c:pt idx="4">
                  <c:v>68.540898408392053</c:v>
                </c:pt>
                <c:pt idx="5">
                  <c:v>0</c:v>
                </c:pt>
                <c:pt idx="6">
                  <c:v>67.710096126736516</c:v>
                </c:pt>
                <c:pt idx="7">
                  <c:v>67.701825923520943</c:v>
                </c:pt>
                <c:pt idx="8">
                  <c:v>68.148408636797967</c:v>
                </c:pt>
                <c:pt idx="9">
                  <c:v>0</c:v>
                </c:pt>
                <c:pt idx="10">
                  <c:v>66.056273513796</c:v>
                </c:pt>
                <c:pt idx="11">
                  <c:v>66.054648730818528</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23.526572766936194</c:v>
                </c:pt>
                <c:pt idx="1">
                  <c:v>0</c:v>
                </c:pt>
                <c:pt idx="2">
                  <c:v>23.052015512066564</c:v>
                </c:pt>
                <c:pt idx="3">
                  <c:v>23.051914444464504</c:v>
                </c:pt>
                <c:pt idx="4">
                  <c:v>23.526572766936194</c:v>
                </c:pt>
                <c:pt idx="5">
                  <c:v>0</c:v>
                </c:pt>
                <c:pt idx="6">
                  <c:v>23.235063194425479</c:v>
                </c:pt>
                <c:pt idx="7">
                  <c:v>23.232161368735799</c:v>
                </c:pt>
                <c:pt idx="8">
                  <c:v>23.38885705760493</c:v>
                </c:pt>
                <c:pt idx="9">
                  <c:v>0</c:v>
                </c:pt>
                <c:pt idx="10">
                  <c:v>22.654774558305995</c:v>
                </c:pt>
                <c:pt idx="11">
                  <c:v>22.654204459015656</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1.4901660226239124</c:v>
                </c:pt>
                <c:pt idx="1">
                  <c:v>0</c:v>
                </c:pt>
                <c:pt idx="2">
                  <c:v>1.4901660226239122</c:v>
                </c:pt>
                <c:pt idx="3">
                  <c:v>1.4901660226239124</c:v>
                </c:pt>
                <c:pt idx="4">
                  <c:v>1.4901660226239124</c:v>
                </c:pt>
                <c:pt idx="5">
                  <c:v>0</c:v>
                </c:pt>
                <c:pt idx="6">
                  <c:v>1.4901660226239122</c:v>
                </c:pt>
                <c:pt idx="7">
                  <c:v>1.4901660226239124</c:v>
                </c:pt>
                <c:pt idx="8">
                  <c:v>1.4901660226239124</c:v>
                </c:pt>
                <c:pt idx="9">
                  <c:v>0</c:v>
                </c:pt>
                <c:pt idx="10">
                  <c:v>1.4901660226239122</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43.524159618831959</c:v>
                </c:pt>
                <c:pt idx="1">
                  <c:v>0</c:v>
                </c:pt>
                <c:pt idx="2">
                  <c:v>42.646228697323146</c:v>
                </c:pt>
                <c:pt idx="3">
                  <c:v>42.646041722259326</c:v>
                </c:pt>
                <c:pt idx="4">
                  <c:v>43.524159618831959</c:v>
                </c:pt>
                <c:pt idx="5">
                  <c:v>0</c:v>
                </c:pt>
                <c:pt idx="6">
                  <c:v>42.984866909687128</c:v>
                </c:pt>
                <c:pt idx="7">
                  <c:v>42.979498532161237</c:v>
                </c:pt>
                <c:pt idx="8">
                  <c:v>43.269385556569119</c:v>
                </c:pt>
                <c:pt idx="9">
                  <c:v>0</c:v>
                </c:pt>
                <c:pt idx="10">
                  <c:v>41.911332932866088</c:v>
                </c:pt>
                <c:pt idx="11">
                  <c:v>41.910278249178958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0</c:v>
                </c:pt>
                <c:pt idx="2">
                  <c:v>101.46076875000001</c:v>
                </c:pt>
                <c:pt idx="3">
                  <c:v>101.46076874999999</c:v>
                </c:pt>
                <c:pt idx="4">
                  <c:v>101.46076874999999</c:v>
                </c:pt>
                <c:pt idx="5">
                  <c:v>0</c:v>
                </c:pt>
                <c:pt idx="6">
                  <c:v>101.46076875000001</c:v>
                </c:pt>
                <c:pt idx="7">
                  <c:v>101.46076874999999</c:v>
                </c:pt>
                <c:pt idx="8">
                  <c:v>101.46076874999999</c:v>
                </c:pt>
                <c:pt idx="9">
                  <c:v>0</c:v>
                </c:pt>
                <c:pt idx="10">
                  <c:v>101.46076875000001</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8.2072288771966129</c:v>
                </c:pt>
                <c:pt idx="7">
                  <c:v>8.1241017849101684</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0</c:v>
                </c:pt>
                <c:pt idx="6">
                  <c:v>19.357465050000005</c:v>
                </c:pt>
                <c:pt idx="7">
                  <c:v>19.357465049999995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443.23058429143794</c:v>
                </c:pt>
                <c:pt idx="1">
                  <c:v>0</c:v>
                </c:pt>
                <c:pt idx="2">
                  <c:v>443.23058429143788</c:v>
                </c:pt>
                <c:pt idx="3">
                  <c:v>443.23058429143794</c:v>
                </c:pt>
                <c:pt idx="4">
                  <c:v>443.23058429143794</c:v>
                </c:pt>
                <c:pt idx="5">
                  <c:v>0</c:v>
                </c:pt>
                <c:pt idx="6">
                  <c:v>443.23058429143788</c:v>
                </c:pt>
                <c:pt idx="7">
                  <c:v>443.23058429143794</c:v>
                </c:pt>
                <c:pt idx="8">
                  <c:v>443.23058429143794</c:v>
                </c:pt>
                <c:pt idx="9">
                  <c:v>0</c:v>
                </c:pt>
                <c:pt idx="10">
                  <c:v>443.23058429143788</c:v>
                </c:pt>
                <c:pt idx="11">
                  <c:v>443.23058429143794</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0</c:v>
                </c:pt>
                <c:pt idx="2">
                  <c:v>35.34763909724218</c:v>
                </c:pt>
                <c:pt idx="3">
                  <c:v>35.347639097242173</c:v>
                </c:pt>
                <c:pt idx="4">
                  <c:v>35.34763909724218</c:v>
                </c:pt>
                <c:pt idx="5">
                  <c:v>0</c:v>
                </c:pt>
                <c:pt idx="6">
                  <c:v>35.34763909724218</c:v>
                </c:pt>
                <c:pt idx="7">
                  <c:v>35.347639097242173</c:v>
                </c:pt>
                <c:pt idx="8">
                  <c:v>35.34763909724218</c:v>
                </c:pt>
                <c:pt idx="9">
                  <c:v>0</c:v>
                </c:pt>
                <c:pt idx="10">
                  <c:v>35.34763909724218</c:v>
                </c:pt>
                <c:pt idx="11">
                  <c:v>35.347639097242173</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0</c:v>
                </c:pt>
                <c:pt idx="2">
                  <c:v>74.070146670925411</c:v>
                </c:pt>
                <c:pt idx="3">
                  <c:v>74.070146670925411</c:v>
                </c:pt>
                <c:pt idx="4">
                  <c:v>74.070146670925411</c:v>
                </c:pt>
                <c:pt idx="5">
                  <c:v>0</c:v>
                </c:pt>
                <c:pt idx="6">
                  <c:v>74.070146670925411</c:v>
                </c:pt>
                <c:pt idx="7">
                  <c:v>74.070146670925411</c:v>
                </c:pt>
                <c:pt idx="8">
                  <c:v>74.070146670925411</c:v>
                </c:pt>
                <c:pt idx="9">
                  <c:v>0</c:v>
                </c:pt>
                <c:pt idx="10">
                  <c:v>74.070146670925411</c:v>
                </c:pt>
                <c:pt idx="11">
                  <c:v>74.070146670925411</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0</c:v>
                </c:pt>
                <c:pt idx="2">
                  <c:v>79.582051409527693</c:v>
                </c:pt>
                <c:pt idx="3">
                  <c:v>79.582051409527651</c:v>
                </c:pt>
                <c:pt idx="4">
                  <c:v>79.582051409527679</c:v>
                </c:pt>
                <c:pt idx="5">
                  <c:v>0</c:v>
                </c:pt>
                <c:pt idx="6">
                  <c:v>79.582051409527693</c:v>
                </c:pt>
                <c:pt idx="7">
                  <c:v>79.582051409527651</c:v>
                </c:pt>
                <c:pt idx="8">
                  <c:v>79.582051409527679</c:v>
                </c:pt>
                <c:pt idx="9">
                  <c:v>0</c:v>
                </c:pt>
                <c:pt idx="10">
                  <c:v>79.582051409527693</c:v>
                </c:pt>
                <c:pt idx="11">
                  <c:v>79.582051409527651</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0</c:v>
                </c:pt>
                <c:pt idx="2">
                  <c:v>53823.971941781339</c:v>
                </c:pt>
                <c:pt idx="3">
                  <c:v>53823.971941781339</c:v>
                </c:pt>
                <c:pt idx="4">
                  <c:v>53823.971941781332</c:v>
                </c:pt>
                <c:pt idx="5">
                  <c:v>0</c:v>
                </c:pt>
                <c:pt idx="6">
                  <c:v>46458.120616019434</c:v>
                </c:pt>
                <c:pt idx="7">
                  <c:v>46508.071123295049</c:v>
                </c:pt>
                <c:pt idx="8">
                  <c:v>53823.971941781332</c:v>
                </c:pt>
                <c:pt idx="9">
                  <c:v>0</c:v>
                </c:pt>
                <c:pt idx="10">
                  <c:v>53823.971941781339</c:v>
                </c:pt>
                <c:pt idx="11">
                  <c:v>53823.971941781339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1841.4628314404761</c:v>
                </c:pt>
                <c:pt idx="7">
                  <c:v>1828.9752046215731</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14.018122644276321</c:v>
                </c:pt>
                <c:pt idx="1">
                  <c:v>0</c:v>
                </c:pt>
                <c:pt idx="2">
                  <c:v>14.670779573096656</c:v>
                </c:pt>
                <c:pt idx="3">
                  <c:v>14.666353669934919</c:v>
                </c:pt>
                <c:pt idx="4">
                  <c:v>14.018122644276321</c:v>
                </c:pt>
                <c:pt idx="5">
                  <c:v>0</c:v>
                </c:pt>
                <c:pt idx="6">
                  <c:v>9.4394413491910729</c:v>
                </c:pt>
                <c:pt idx="7">
                  <c:v>9.4704910463989052</c:v>
                </c:pt>
                <c:pt idx="8">
                  <c:v>14.018122644276321</c:v>
                </c:pt>
                <c:pt idx="9">
                  <c:v>0</c:v>
                </c:pt>
                <c:pt idx="10">
                  <c:v>14.670779573096656</c:v>
                </c:pt>
                <c:pt idx="11">
                  <c:v>14.666353669934919</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1.5069512242347742</c:v>
                </c:pt>
                <c:pt idx="7">
                  <c:v>1.5069512242347738</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3.0922585575438584</c:v>
                </c:pt>
                <c:pt idx="7">
                  <c:v>3.092258557543857</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0</c:v>
                </c:pt>
                <c:pt idx="2">
                  <c:v>25.667419226706912</c:v>
                </c:pt>
                <c:pt idx="3">
                  <c:v>25.672121978367372</c:v>
                </c:pt>
                <c:pt idx="4">
                  <c:v>23.267766242007045</c:v>
                </c:pt>
                <c:pt idx="5">
                  <c:v>0</c:v>
                </c:pt>
                <c:pt idx="6">
                  <c:v>22.638594021655621</c:v>
                </c:pt>
                <c:pt idx="7">
                  <c:v>22.6638363346988</c:v>
                </c:pt>
                <c:pt idx="8">
                  <c:v>23.267766242007045</c:v>
                </c:pt>
                <c:pt idx="9">
                  <c:v>0</c:v>
                </c:pt>
                <c:pt idx="10">
                  <c:v>25.667419226706912</c:v>
                </c:pt>
                <c:pt idx="11">
                  <c:v>25.672121978367372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c:v>
                </c:pt>
                <c:pt idx="2">
                  <c:v>0.46528912004147055</c:v>
                </c:pt>
                <c:pt idx="3">
                  <c:v>0.46529755933055233</c:v>
                </c:pt>
                <c:pt idx="4">
                  <c:v>0.53108392828093276</c:v>
                </c:pt>
                <c:pt idx="5">
                  <c:v>0</c:v>
                </c:pt>
                <c:pt idx="6">
                  <c:v>0.54354377452762337</c:v>
                </c:pt>
                <c:pt idx="7">
                  <c:v>0.54346536030175829</c:v>
                </c:pt>
                <c:pt idx="8">
                  <c:v>0.46741413646021018</c:v>
                </c:pt>
                <c:pt idx="9">
                  <c:v>0</c:v>
                </c:pt>
                <c:pt idx="10">
                  <c:v>0.46528912004147055</c:v>
                </c:pt>
                <c:pt idx="11">
                  <c:v>0.46529755933055233</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M1A3SA1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348.13375269666113</c:v>
                </c:pt>
                <c:pt idx="1">
                  <c:v>405.75765389783089</c:v>
                </c:pt>
                <c:pt idx="2">
                  <c:v>389.41717858010657</c:v>
                </c:pt>
                <c:pt idx="3">
                  <c:v>364.09081655609538</c:v>
                </c:pt>
                <c:pt idx="4">
                  <c:v>450.14441373391145</c:v>
                </c:pt>
                <c:pt idx="5">
                  <c:v>517.90473105300737</c:v>
                </c:pt>
                <c:pt idx="6">
                  <c:v>1373.9270332074946</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489.96571558913985</c:v>
                </c:pt>
                <c:pt idx="1">
                  <c:v>489.96571558913985</c:v>
                </c:pt>
                <c:pt idx="2">
                  <c:v>489.96571558913985</c:v>
                </c:pt>
                <c:pt idx="3">
                  <c:v>452.97803386824773</c:v>
                </c:pt>
                <c:pt idx="4">
                  <c:v>528.12740488126246</c:v>
                </c:pt>
                <c:pt idx="5">
                  <c:v>830.37375793095612</c:v>
                </c:pt>
                <c:pt idx="6">
                  <c:v>1720.0849383462521</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231.35840607811173</c:v>
                </c:pt>
                <c:pt idx="1">
                  <c:v>241.7050758459855</c:v>
                </c:pt>
                <c:pt idx="2">
                  <c:v>239.3765581132098</c:v>
                </c:pt>
                <c:pt idx="3">
                  <c:v>221.03553514697364</c:v>
                </c:pt>
                <c:pt idx="4">
                  <c:v>244.02780725935719</c:v>
                </c:pt>
                <c:pt idx="5">
                  <c:v>322.35939208545597</c:v>
                </c:pt>
                <c:pt idx="6">
                  <c:v>447.78940494091114</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heetViews>
  <sheetFormatPr defaultColWidth="0" defaultRowHeight="15" zeroHeight="1" x14ac:dyDescent="0.25"/>
  <cols>
    <col min="1" max="1" width="5.7109375" style="87" customWidth="1"/>
    <col min="2" max="12" width="9.85546875" style="87" customWidth="1"/>
    <col min="13" max="13" width="5.7109375" style="87" customWidth="1"/>
    <col min="14" max="16384" width="9.140625" style="87" hidden="1"/>
  </cols>
  <sheetData>
    <row r="1" spans="1:16" ht="15" customHeight="1" x14ac:dyDescent="0.25">
      <c r="A1" s="99"/>
      <c r="B1" s="99"/>
      <c r="C1" s="99"/>
      <c r="D1" s="99"/>
      <c r="E1" s="99"/>
      <c r="F1" s="99"/>
      <c r="G1" s="99"/>
      <c r="H1" s="99"/>
      <c r="I1" s="99"/>
      <c r="J1" s="99"/>
      <c r="K1" s="99"/>
      <c r="L1" s="99"/>
      <c r="M1" s="99"/>
    </row>
    <row r="2" spans="1:16" ht="15" customHeight="1" x14ac:dyDescent="0.4">
      <c r="A2" s="99"/>
      <c r="B2" s="102"/>
      <c r="C2" s="102"/>
      <c r="D2" s="102"/>
      <c r="E2" s="107" t="s">
        <v>10841</v>
      </c>
      <c r="F2" s="107"/>
      <c r="G2" s="107"/>
      <c r="H2" s="107"/>
      <c r="I2" s="107"/>
      <c r="J2" s="107"/>
      <c r="K2" s="107"/>
      <c r="L2" s="107"/>
      <c r="M2" s="99"/>
    </row>
    <row r="3" spans="1:16" ht="15" customHeight="1" x14ac:dyDescent="0.6">
      <c r="A3" s="99"/>
      <c r="B3" s="102"/>
      <c r="C3" s="102"/>
      <c r="D3" s="102"/>
      <c r="E3" s="107"/>
      <c r="F3" s="107"/>
      <c r="G3" s="107"/>
      <c r="H3" s="107"/>
      <c r="I3" s="107"/>
      <c r="J3" s="107"/>
      <c r="K3" s="107"/>
      <c r="L3" s="107"/>
      <c r="M3" s="101"/>
      <c r="N3" s="100"/>
      <c r="O3" s="100"/>
      <c r="P3" s="100"/>
    </row>
    <row r="4" spans="1:16" ht="15" customHeight="1" x14ac:dyDescent="0.6">
      <c r="A4" s="99"/>
      <c r="B4" s="102"/>
      <c r="C4" s="102"/>
      <c r="D4" s="102"/>
      <c r="E4" s="108" t="s">
        <v>10842</v>
      </c>
      <c r="F4" s="108"/>
      <c r="G4" s="108"/>
      <c r="H4" s="108"/>
      <c r="I4" s="108"/>
      <c r="J4" s="108"/>
      <c r="K4" s="108"/>
      <c r="L4" s="108"/>
      <c r="M4" s="101"/>
      <c r="N4" s="100"/>
      <c r="O4" s="100"/>
      <c r="P4" s="100"/>
    </row>
    <row r="5" spans="1:16" ht="15" customHeight="1" x14ac:dyDescent="0.4">
      <c r="A5" s="99"/>
      <c r="B5" s="102"/>
      <c r="C5" s="102"/>
      <c r="D5" s="102"/>
      <c r="E5" s="102"/>
      <c r="F5" s="102"/>
      <c r="G5" s="102"/>
      <c r="H5" s="102"/>
      <c r="I5" s="102"/>
      <c r="J5" s="102"/>
      <c r="K5" s="102"/>
      <c r="L5" s="102"/>
      <c r="M5" s="99"/>
    </row>
    <row r="6" spans="1:16" ht="15" customHeight="1" x14ac:dyDescent="0.25">
      <c r="A6" s="99"/>
      <c r="B6" s="109" t="s">
        <v>10962</v>
      </c>
      <c r="C6" s="109"/>
      <c r="D6" s="109"/>
      <c r="E6" s="109"/>
      <c r="F6" s="109"/>
      <c r="G6" s="109"/>
      <c r="H6" s="109"/>
      <c r="I6" s="109"/>
      <c r="J6" s="109"/>
      <c r="K6" s="109"/>
      <c r="L6" s="109"/>
      <c r="M6" s="99"/>
    </row>
    <row r="7" spans="1:16" ht="15" customHeight="1" x14ac:dyDescent="0.4">
      <c r="B7" s="103"/>
      <c r="C7" s="103"/>
      <c r="D7" s="103"/>
      <c r="E7" s="103"/>
      <c r="F7" s="103"/>
      <c r="G7" s="103"/>
      <c r="H7" s="103"/>
      <c r="I7" s="103"/>
      <c r="J7" s="103"/>
      <c r="K7" s="103"/>
      <c r="L7" s="103"/>
    </row>
    <row r="8" spans="1:16" ht="15" customHeight="1" x14ac:dyDescent="0.4">
      <c r="B8" s="103"/>
      <c r="C8" s="103"/>
      <c r="D8" s="103"/>
      <c r="E8" s="103"/>
      <c r="F8" s="103"/>
      <c r="G8" s="103"/>
      <c r="H8" s="103"/>
      <c r="I8" s="103"/>
      <c r="J8" s="103"/>
      <c r="K8" s="103"/>
      <c r="L8" s="103"/>
    </row>
    <row r="9" spans="1:16" ht="15" customHeight="1" x14ac:dyDescent="0.4">
      <c r="B9" s="103"/>
      <c r="C9" s="103"/>
      <c r="D9" s="103"/>
      <c r="E9" s="103"/>
      <c r="F9" s="103"/>
      <c r="G9" s="103"/>
      <c r="H9" s="103"/>
      <c r="I9" s="103"/>
      <c r="J9" s="103"/>
      <c r="K9" s="103"/>
      <c r="L9" s="103"/>
    </row>
    <row r="10" spans="1:16" ht="15" customHeight="1" x14ac:dyDescent="0.4">
      <c r="B10" s="103"/>
      <c r="C10" s="103"/>
      <c r="D10" s="103"/>
      <c r="E10" s="103"/>
      <c r="F10" s="103"/>
      <c r="G10" s="103"/>
      <c r="H10" s="103"/>
      <c r="I10" s="103"/>
      <c r="J10" s="103"/>
      <c r="K10" s="103"/>
      <c r="L10" s="103"/>
    </row>
    <row r="11" spans="1:16" ht="15" customHeight="1" x14ac:dyDescent="0.4">
      <c r="B11" s="103"/>
      <c r="C11" s="103"/>
      <c r="D11" s="103"/>
      <c r="E11" s="103"/>
      <c r="F11" s="103"/>
      <c r="G11" s="103"/>
      <c r="H11" s="103"/>
      <c r="I11" s="103"/>
      <c r="J11" s="103"/>
      <c r="K11" s="103"/>
      <c r="L11" s="103"/>
    </row>
    <row r="12" spans="1:16" ht="15" customHeight="1" x14ac:dyDescent="0.4">
      <c r="B12" s="103"/>
      <c r="C12" s="103"/>
      <c r="D12" s="103"/>
      <c r="E12" s="103"/>
      <c r="F12" s="103"/>
      <c r="G12" s="103"/>
      <c r="H12" s="103"/>
      <c r="I12" s="103"/>
      <c r="J12" s="103"/>
      <c r="K12" s="103"/>
      <c r="L12" s="103"/>
    </row>
    <row r="13" spans="1:16" ht="15" customHeight="1" x14ac:dyDescent="0.25">
      <c r="B13" s="105" t="s">
        <v>10869</v>
      </c>
      <c r="C13" s="105"/>
      <c r="D13" s="105"/>
      <c r="E13" s="105"/>
      <c r="F13" s="105"/>
      <c r="G13" s="105"/>
      <c r="H13" s="105"/>
      <c r="I13" s="105"/>
      <c r="J13" s="105"/>
      <c r="K13" s="105"/>
      <c r="L13" s="105"/>
    </row>
    <row r="14" spans="1:16" ht="15" customHeight="1" x14ac:dyDescent="0.25">
      <c r="B14" s="106" t="s">
        <v>10872</v>
      </c>
      <c r="C14" s="106"/>
      <c r="D14" s="106"/>
      <c r="E14" s="106"/>
      <c r="F14" s="106"/>
      <c r="G14" s="106"/>
      <c r="H14" s="106"/>
      <c r="I14" s="106"/>
      <c r="J14" s="106"/>
      <c r="K14" s="106"/>
      <c r="L14" s="106"/>
    </row>
    <row r="15" spans="1:16" ht="15" customHeight="1" x14ac:dyDescent="0.25">
      <c r="B15" s="106" t="s">
        <v>10870</v>
      </c>
      <c r="C15" s="106"/>
      <c r="D15" s="106"/>
      <c r="E15" s="106"/>
      <c r="F15" s="106"/>
      <c r="G15" s="106"/>
      <c r="H15" s="106"/>
      <c r="I15" s="106"/>
      <c r="J15" s="106"/>
      <c r="K15" s="106"/>
      <c r="L15" s="106"/>
    </row>
    <row r="16" spans="1:16" ht="15" customHeight="1" x14ac:dyDescent="0.25"/>
    <row r="17" spans="2:12" ht="15" customHeight="1" x14ac:dyDescent="0.25">
      <c r="B17" s="105" t="s">
        <v>10871</v>
      </c>
      <c r="C17" s="105"/>
      <c r="D17" s="105"/>
      <c r="E17" s="105"/>
      <c r="F17" s="105"/>
      <c r="G17" s="105"/>
      <c r="H17" s="105"/>
      <c r="I17" s="105"/>
      <c r="J17" s="105"/>
      <c r="K17" s="105"/>
      <c r="L17" s="105"/>
    </row>
    <row r="18" spans="2:12" ht="15" customHeight="1" x14ac:dyDescent="0.25">
      <c r="B18" s="106" t="s">
        <v>10873</v>
      </c>
      <c r="C18" s="106"/>
      <c r="D18" s="106"/>
      <c r="E18" s="106"/>
      <c r="F18" s="106"/>
      <c r="G18" s="106"/>
      <c r="H18" s="106"/>
      <c r="I18" s="106"/>
      <c r="J18" s="106"/>
      <c r="K18" s="106"/>
      <c r="L18" s="106"/>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topLeftCell="E1" zoomScale="80" zoomScaleNormal="80" workbookViewId="0">
      <pane ySplit="1" topLeftCell="A197" activePane="bottomLeft" state="frozen"/>
      <selection pane="bottomLeft" activeCell="L27" sqref="L27"/>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10458</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10" t="s">
        <v>9640</v>
      </c>
      <c r="B2" s="17" t="s">
        <v>10062</v>
      </c>
      <c r="C2" s="17" t="s">
        <v>10459</v>
      </c>
      <c r="D2" s="47" t="s">
        <v>9638</v>
      </c>
      <c r="E2" s="51" t="s">
        <v>9663</v>
      </c>
      <c r="F2" s="8" t="s">
        <v>9642</v>
      </c>
      <c r="G2" s="8" t="s">
        <v>9719</v>
      </c>
      <c r="H2" s="8" t="s">
        <v>9688</v>
      </c>
      <c r="I2" s="84" t="s">
        <v>10907</v>
      </c>
      <c r="J2" s="52"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10"/>
      <c r="B3" s="17" t="s">
        <v>10062</v>
      </c>
      <c r="C3" s="17" t="s">
        <v>10459</v>
      </c>
      <c r="D3" s="47" t="s">
        <v>9641</v>
      </c>
      <c r="E3" s="51" t="s">
        <v>9664</v>
      </c>
      <c r="F3" s="8" t="s">
        <v>9642</v>
      </c>
      <c r="G3" s="8" t="s">
        <v>9719</v>
      </c>
      <c r="H3" s="8" t="s">
        <v>10136</v>
      </c>
      <c r="I3" s="84" t="s">
        <v>10638</v>
      </c>
      <c r="J3" s="52"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10" t="s">
        <v>9639</v>
      </c>
      <c r="B4" s="17" t="s">
        <v>10062</v>
      </c>
      <c r="C4" s="17" t="s">
        <v>10461</v>
      </c>
      <c r="D4" s="47" t="s">
        <v>9632</v>
      </c>
      <c r="E4" s="51" t="s">
        <v>9665</v>
      </c>
      <c r="F4" s="8" t="s">
        <v>9687</v>
      </c>
      <c r="G4" s="8" t="s">
        <v>9719</v>
      </c>
      <c r="H4" s="8" t="s">
        <v>9781</v>
      </c>
      <c r="I4" s="85">
        <v>0.9</v>
      </c>
      <c r="J4" s="52" t="s">
        <v>9780</v>
      </c>
      <c r="K4" s="8" t="s">
        <v>9780</v>
      </c>
      <c r="L4" s="8" t="s">
        <v>9780</v>
      </c>
      <c r="M4" s="8" t="s">
        <v>9780</v>
      </c>
      <c r="N4" s="8" t="str">
        <f t="shared" si="0"/>
        <v>Sim</v>
      </c>
      <c r="O4" s="8">
        <v>0.75</v>
      </c>
      <c r="P4" s="8">
        <v>1.25</v>
      </c>
    </row>
    <row r="5" spans="1:16" ht="17.25" customHeight="1" x14ac:dyDescent="0.35">
      <c r="A5" s="110"/>
      <c r="B5" s="17" t="s">
        <v>10062</v>
      </c>
      <c r="C5" s="17" t="s">
        <v>10461</v>
      </c>
      <c r="D5" s="47" t="s">
        <v>9633</v>
      </c>
      <c r="E5" s="51" t="s">
        <v>9666</v>
      </c>
      <c r="F5" s="8" t="s">
        <v>9687</v>
      </c>
      <c r="G5" s="8" t="s">
        <v>9719</v>
      </c>
      <c r="H5" s="8" t="s">
        <v>9634</v>
      </c>
      <c r="I5" s="85">
        <v>2.5</v>
      </c>
      <c r="J5" s="52" t="s">
        <v>9780</v>
      </c>
      <c r="K5" s="8" t="s">
        <v>10132</v>
      </c>
      <c r="L5" s="24" t="s">
        <v>10130</v>
      </c>
      <c r="M5" s="24" t="s">
        <v>9737</v>
      </c>
      <c r="N5" s="8" t="str">
        <f t="shared" si="0"/>
        <v>Sim</v>
      </c>
      <c r="O5" s="8">
        <v>0</v>
      </c>
      <c r="P5" s="8">
        <v>100</v>
      </c>
    </row>
    <row r="6" spans="1:16" ht="17.25" customHeight="1" x14ac:dyDescent="0.35">
      <c r="A6" s="110"/>
      <c r="B6" s="17" t="s">
        <v>10062</v>
      </c>
      <c r="C6" s="17" t="s">
        <v>10461</v>
      </c>
      <c r="D6" s="47" t="s">
        <v>9635</v>
      </c>
      <c r="E6" s="51" t="s">
        <v>9667</v>
      </c>
      <c r="F6" s="8" t="s">
        <v>9687</v>
      </c>
      <c r="G6" s="8" t="s">
        <v>9719</v>
      </c>
      <c r="H6" s="8" t="s">
        <v>9636</v>
      </c>
      <c r="I6" s="85">
        <v>0.5</v>
      </c>
      <c r="J6" s="52" t="s">
        <v>9780</v>
      </c>
      <c r="K6" s="8" t="s">
        <v>10132</v>
      </c>
      <c r="L6" s="24" t="s">
        <v>10130</v>
      </c>
      <c r="M6" s="24" t="s">
        <v>9738</v>
      </c>
      <c r="N6" s="8" t="str">
        <f t="shared" si="0"/>
        <v>Sim</v>
      </c>
      <c r="O6" s="8">
        <v>0</v>
      </c>
      <c r="P6" s="8">
        <v>100</v>
      </c>
    </row>
    <row r="7" spans="1:16" ht="17.25" customHeight="1" x14ac:dyDescent="0.35">
      <c r="A7" s="110"/>
      <c r="B7" s="17" t="s">
        <v>10062</v>
      </c>
      <c r="C7" s="17" t="s">
        <v>10461</v>
      </c>
      <c r="D7" s="47" t="s">
        <v>9637</v>
      </c>
      <c r="E7" s="51" t="s">
        <v>9668</v>
      </c>
      <c r="F7" s="8" t="s">
        <v>9687</v>
      </c>
      <c r="G7" s="8" t="s">
        <v>9719</v>
      </c>
      <c r="H7" s="8" t="s">
        <v>9636</v>
      </c>
      <c r="I7" s="85">
        <v>1</v>
      </c>
      <c r="J7" s="52" t="s">
        <v>9780</v>
      </c>
      <c r="K7" s="8" t="s">
        <v>10132</v>
      </c>
      <c r="L7" s="24" t="s">
        <v>10130</v>
      </c>
      <c r="M7" s="24" t="s">
        <v>9739</v>
      </c>
      <c r="N7" s="8" t="str">
        <f t="shared" si="0"/>
        <v>Sim</v>
      </c>
      <c r="O7" s="8">
        <v>0</v>
      </c>
      <c r="P7" s="8">
        <v>100</v>
      </c>
    </row>
    <row r="8" spans="1:16" ht="17.25" customHeight="1" x14ac:dyDescent="0.35">
      <c r="A8" s="110" t="s">
        <v>9660</v>
      </c>
      <c r="B8" s="17" t="s">
        <v>10062</v>
      </c>
      <c r="C8" s="17" t="s">
        <v>10460</v>
      </c>
      <c r="D8" s="47" t="s">
        <v>9646</v>
      </c>
      <c r="E8" s="51" t="s">
        <v>9672</v>
      </c>
      <c r="F8" s="8" t="s">
        <v>9687</v>
      </c>
      <c r="G8" s="8" t="s">
        <v>9719</v>
      </c>
      <c r="H8" s="8" t="s">
        <v>9634</v>
      </c>
      <c r="I8" s="53">
        <v>48.4</v>
      </c>
      <c r="J8" s="53">
        <v>48.4</v>
      </c>
      <c r="K8" s="8" t="s">
        <v>10132</v>
      </c>
      <c r="L8" s="24" t="s">
        <v>10130</v>
      </c>
      <c r="M8" s="24" t="s">
        <v>9741</v>
      </c>
      <c r="N8" s="8" t="str">
        <f t="shared" si="0"/>
        <v>Sim</v>
      </c>
      <c r="O8" s="8">
        <v>0</v>
      </c>
      <c r="P8" s="8">
        <v>100</v>
      </c>
    </row>
    <row r="9" spans="1:16" ht="17.25" customHeight="1" x14ac:dyDescent="0.35">
      <c r="A9" s="110"/>
      <c r="B9" s="17" t="s">
        <v>10062</v>
      </c>
      <c r="C9" s="17" t="s">
        <v>10460</v>
      </c>
      <c r="D9" s="47" t="s">
        <v>9647</v>
      </c>
      <c r="E9" s="51" t="s">
        <v>9673</v>
      </c>
      <c r="F9" s="8" t="s">
        <v>9687</v>
      </c>
      <c r="G9" s="8" t="s">
        <v>9719</v>
      </c>
      <c r="H9" s="8" t="s">
        <v>9634</v>
      </c>
      <c r="I9" s="53">
        <v>3</v>
      </c>
      <c r="J9" s="53">
        <v>3</v>
      </c>
      <c r="K9" s="8" t="s">
        <v>10132</v>
      </c>
      <c r="L9" s="24" t="s">
        <v>10130</v>
      </c>
      <c r="M9" s="24" t="s">
        <v>9742</v>
      </c>
      <c r="N9" s="8" t="str">
        <f t="shared" si="0"/>
        <v>Sim</v>
      </c>
      <c r="O9" s="8">
        <v>0</v>
      </c>
      <c r="P9" s="8">
        <v>100</v>
      </c>
    </row>
    <row r="10" spans="1:16" ht="17.25" customHeight="1" x14ac:dyDescent="0.35">
      <c r="A10" s="110"/>
      <c r="B10" s="17" t="s">
        <v>10062</v>
      </c>
      <c r="C10" s="17" t="s">
        <v>10460</v>
      </c>
      <c r="D10" s="47" t="s">
        <v>9648</v>
      </c>
      <c r="E10" s="51" t="s">
        <v>9674</v>
      </c>
      <c r="F10" s="8" t="s">
        <v>9687</v>
      </c>
      <c r="G10" s="8" t="s">
        <v>9719</v>
      </c>
      <c r="H10" s="8" t="s">
        <v>9634</v>
      </c>
      <c r="I10" s="53">
        <v>13.1</v>
      </c>
      <c r="J10" s="53">
        <v>13.1</v>
      </c>
      <c r="K10" s="8" t="s">
        <v>10132</v>
      </c>
      <c r="L10" s="24" t="s">
        <v>10130</v>
      </c>
      <c r="M10" s="24" t="s">
        <v>9743</v>
      </c>
      <c r="N10" s="8" t="str">
        <f t="shared" si="0"/>
        <v>Sim</v>
      </c>
      <c r="O10" s="8">
        <v>0</v>
      </c>
      <c r="P10" s="8">
        <v>100</v>
      </c>
    </row>
    <row r="11" spans="1:16" ht="17.25" customHeight="1" x14ac:dyDescent="0.35">
      <c r="A11" s="110"/>
      <c r="B11" s="17" t="s">
        <v>10062</v>
      </c>
      <c r="C11" s="17" t="s">
        <v>10460</v>
      </c>
      <c r="D11" s="47" t="s">
        <v>9649</v>
      </c>
      <c r="E11" s="51" t="s">
        <v>9675</v>
      </c>
      <c r="F11" s="8" t="s">
        <v>9687</v>
      </c>
      <c r="G11" s="8" t="s">
        <v>9719</v>
      </c>
      <c r="H11" s="8" t="s">
        <v>9634</v>
      </c>
      <c r="I11" s="53">
        <v>8.9</v>
      </c>
      <c r="J11" s="53">
        <v>8.9</v>
      </c>
      <c r="K11" s="8" t="s">
        <v>10132</v>
      </c>
      <c r="L11" s="24" t="s">
        <v>10130</v>
      </c>
      <c r="M11" s="24" t="s">
        <v>9744</v>
      </c>
      <c r="N11" s="8" t="str">
        <f t="shared" si="0"/>
        <v>Sim</v>
      </c>
      <c r="O11" s="8">
        <v>0</v>
      </c>
      <c r="P11" s="8">
        <v>100</v>
      </c>
    </row>
    <row r="12" spans="1:16" ht="17.25" customHeight="1" x14ac:dyDescent="0.35">
      <c r="A12" s="110"/>
      <c r="B12" s="17" t="s">
        <v>10062</v>
      </c>
      <c r="C12" s="17" t="s">
        <v>10460</v>
      </c>
      <c r="D12" s="47" t="s">
        <v>9650</v>
      </c>
      <c r="E12" s="51" t="s">
        <v>9676</v>
      </c>
      <c r="F12" s="8" t="s">
        <v>9687</v>
      </c>
      <c r="G12" s="8" t="s">
        <v>9719</v>
      </c>
      <c r="H12" s="8" t="s">
        <v>9634</v>
      </c>
      <c r="I12" s="53">
        <v>4.5999999999999996</v>
      </c>
      <c r="J12" s="53">
        <v>4.5999999999999996</v>
      </c>
      <c r="K12" s="8" t="s">
        <v>10132</v>
      </c>
      <c r="L12" s="24" t="s">
        <v>10130</v>
      </c>
      <c r="M12" s="24" t="s">
        <v>9745</v>
      </c>
      <c r="N12" s="8" t="str">
        <f t="shared" si="0"/>
        <v>Sim</v>
      </c>
      <c r="O12" s="8">
        <v>0</v>
      </c>
      <c r="P12" s="8">
        <v>100</v>
      </c>
    </row>
    <row r="13" spans="1:16" ht="17.25" customHeight="1" x14ac:dyDescent="0.35">
      <c r="A13" s="110"/>
      <c r="B13" s="17" t="s">
        <v>10062</v>
      </c>
      <c r="C13" s="17" t="s">
        <v>10460</v>
      </c>
      <c r="D13" s="47" t="s">
        <v>9651</v>
      </c>
      <c r="E13" s="51" t="s">
        <v>9677</v>
      </c>
      <c r="F13" s="8" t="s">
        <v>9687</v>
      </c>
      <c r="G13" s="8" t="s">
        <v>9719</v>
      </c>
      <c r="H13" s="8" t="s">
        <v>9634</v>
      </c>
      <c r="I13" s="53">
        <v>2.4</v>
      </c>
      <c r="J13" s="53">
        <v>2.4</v>
      </c>
      <c r="K13" s="8" t="s">
        <v>10132</v>
      </c>
      <c r="L13" s="24" t="s">
        <v>10130</v>
      </c>
      <c r="M13" s="24" t="s">
        <v>9746</v>
      </c>
      <c r="N13" s="8" t="str">
        <f t="shared" si="0"/>
        <v>Sim</v>
      </c>
      <c r="O13" s="8">
        <v>0</v>
      </c>
      <c r="P13" s="8">
        <v>100</v>
      </c>
    </row>
    <row r="14" spans="1:16" ht="17.25" customHeight="1" x14ac:dyDescent="0.35">
      <c r="A14" s="110"/>
      <c r="B14" s="17" t="s">
        <v>10062</v>
      </c>
      <c r="C14" s="17" t="s">
        <v>10460</v>
      </c>
      <c r="D14" s="47" t="s">
        <v>9652</v>
      </c>
      <c r="E14" s="51" t="s">
        <v>9678</v>
      </c>
      <c r="F14" s="8" t="s">
        <v>9687</v>
      </c>
      <c r="G14" s="8" t="s">
        <v>9719</v>
      </c>
      <c r="H14" s="8" t="s">
        <v>9634</v>
      </c>
      <c r="I14" s="53">
        <v>2.2999999999999998</v>
      </c>
      <c r="J14" s="53">
        <v>2.2999999999999998</v>
      </c>
      <c r="K14" s="8" t="s">
        <v>10132</v>
      </c>
      <c r="L14" s="24" t="s">
        <v>10130</v>
      </c>
      <c r="M14" s="24" t="s">
        <v>9747</v>
      </c>
      <c r="N14" s="8" t="str">
        <f t="shared" si="0"/>
        <v>Sim</v>
      </c>
      <c r="O14" s="8">
        <v>0</v>
      </c>
      <c r="P14" s="8">
        <v>100</v>
      </c>
    </row>
    <row r="15" spans="1:16" ht="17.25" customHeight="1" x14ac:dyDescent="0.35">
      <c r="A15" s="110"/>
      <c r="B15" s="17" t="s">
        <v>10062</v>
      </c>
      <c r="C15" s="17" t="s">
        <v>10460</v>
      </c>
      <c r="D15" s="47" t="s">
        <v>9653</v>
      </c>
      <c r="E15" s="51" t="s">
        <v>9679</v>
      </c>
      <c r="F15" s="8" t="s">
        <v>9687</v>
      </c>
      <c r="G15" s="8" t="s">
        <v>9719</v>
      </c>
      <c r="H15" s="8" t="s">
        <v>9634</v>
      </c>
      <c r="I15" s="53">
        <v>0.6</v>
      </c>
      <c r="J15" s="53">
        <v>0.6</v>
      </c>
      <c r="K15" s="8" t="s">
        <v>10132</v>
      </c>
      <c r="L15" s="24" t="s">
        <v>10130</v>
      </c>
      <c r="M15" s="24" t="s">
        <v>9748</v>
      </c>
      <c r="N15" s="8" t="str">
        <f t="shared" si="0"/>
        <v>Sim</v>
      </c>
      <c r="O15" s="8">
        <v>0</v>
      </c>
      <c r="P15" s="8">
        <v>100</v>
      </c>
    </row>
    <row r="16" spans="1:16" ht="17.25" customHeight="1" x14ac:dyDescent="0.35">
      <c r="A16" s="110"/>
      <c r="B16" s="17" t="s">
        <v>10062</v>
      </c>
      <c r="C16" s="17" t="s">
        <v>10460</v>
      </c>
      <c r="D16" s="47" t="s">
        <v>9654</v>
      </c>
      <c r="E16" s="51" t="s">
        <v>9680</v>
      </c>
      <c r="F16" s="8" t="s">
        <v>9687</v>
      </c>
      <c r="G16" s="8" t="s">
        <v>9719</v>
      </c>
      <c r="H16" s="8" t="s">
        <v>9634</v>
      </c>
      <c r="I16" s="53">
        <v>2.6</v>
      </c>
      <c r="J16" s="53">
        <v>2.6</v>
      </c>
      <c r="K16" s="8" t="s">
        <v>10132</v>
      </c>
      <c r="L16" s="24" t="s">
        <v>10130</v>
      </c>
      <c r="M16" s="24" t="s">
        <v>9749</v>
      </c>
      <c r="N16" s="8" t="str">
        <f t="shared" si="0"/>
        <v>Sim</v>
      </c>
      <c r="O16" s="8">
        <v>0</v>
      </c>
      <c r="P16" s="8">
        <v>100</v>
      </c>
    </row>
    <row r="17" spans="1:16" ht="17.25" customHeight="1" x14ac:dyDescent="0.35">
      <c r="A17" s="110"/>
      <c r="B17" s="17" t="s">
        <v>10062</v>
      </c>
      <c r="C17" s="17" t="s">
        <v>10460</v>
      </c>
      <c r="D17" s="47" t="s">
        <v>9655</v>
      </c>
      <c r="E17" s="51" t="s">
        <v>9681</v>
      </c>
      <c r="F17" s="8" t="s">
        <v>9687</v>
      </c>
      <c r="G17" s="8" t="s">
        <v>9719</v>
      </c>
      <c r="H17" s="8" t="s">
        <v>9634</v>
      </c>
      <c r="I17" s="53">
        <v>0.7</v>
      </c>
      <c r="J17" s="53">
        <v>0.7</v>
      </c>
      <c r="K17" s="8" t="s">
        <v>10132</v>
      </c>
      <c r="L17" s="24" t="s">
        <v>10130</v>
      </c>
      <c r="M17" s="24" t="s">
        <v>9750</v>
      </c>
      <c r="N17" s="8" t="str">
        <f t="shared" si="0"/>
        <v>Sim</v>
      </c>
      <c r="O17" s="8">
        <v>0</v>
      </c>
      <c r="P17" s="8">
        <v>100</v>
      </c>
    </row>
    <row r="18" spans="1:16" ht="17.25" customHeight="1" x14ac:dyDescent="0.35">
      <c r="A18" s="110"/>
      <c r="B18" s="17" t="s">
        <v>10062</v>
      </c>
      <c r="C18" s="17" t="s">
        <v>10460</v>
      </c>
      <c r="D18" s="47" t="s">
        <v>9656</v>
      </c>
      <c r="E18" s="51" t="s">
        <v>9682</v>
      </c>
      <c r="F18" s="8" t="s">
        <v>9687</v>
      </c>
      <c r="G18" s="8" t="s">
        <v>9719</v>
      </c>
      <c r="H18" s="8" t="s">
        <v>9634</v>
      </c>
      <c r="I18" s="53">
        <v>4</v>
      </c>
      <c r="J18" s="53">
        <v>4</v>
      </c>
      <c r="K18" s="8" t="s">
        <v>10132</v>
      </c>
      <c r="L18" s="24" t="s">
        <v>10130</v>
      </c>
      <c r="M18" s="24" t="s">
        <v>9751</v>
      </c>
      <c r="N18" s="8" t="str">
        <f t="shared" si="0"/>
        <v>Sim</v>
      </c>
      <c r="O18" s="8">
        <v>0</v>
      </c>
      <c r="P18" s="8">
        <v>100</v>
      </c>
    </row>
    <row r="19" spans="1:16" ht="17.25" customHeight="1" x14ac:dyDescent="0.35">
      <c r="A19" s="110"/>
      <c r="B19" s="17" t="s">
        <v>10062</v>
      </c>
      <c r="C19" s="17" t="s">
        <v>10460</v>
      </c>
      <c r="D19" s="47" t="s">
        <v>9657</v>
      </c>
      <c r="E19" s="51" t="s">
        <v>9683</v>
      </c>
      <c r="F19" s="8" t="s">
        <v>9687</v>
      </c>
      <c r="G19" s="8" t="s">
        <v>9719</v>
      </c>
      <c r="H19" s="8" t="s">
        <v>9634</v>
      </c>
      <c r="I19" s="53">
        <v>4.7</v>
      </c>
      <c r="J19" s="53">
        <v>4.7</v>
      </c>
      <c r="K19" s="8" t="s">
        <v>10132</v>
      </c>
      <c r="L19" s="24" t="s">
        <v>10130</v>
      </c>
      <c r="M19" s="24" t="s">
        <v>9752</v>
      </c>
      <c r="N19" s="8" t="str">
        <f t="shared" si="0"/>
        <v>Sim</v>
      </c>
      <c r="O19" s="8">
        <v>0</v>
      </c>
      <c r="P19" s="8">
        <v>100</v>
      </c>
    </row>
    <row r="20" spans="1:16" ht="17.25" customHeight="1" x14ac:dyDescent="0.35">
      <c r="A20" s="110"/>
      <c r="B20" s="17" t="s">
        <v>10062</v>
      </c>
      <c r="C20" s="17" t="s">
        <v>10460</v>
      </c>
      <c r="D20" s="47" t="s">
        <v>9658</v>
      </c>
      <c r="E20" s="51" t="s">
        <v>9684</v>
      </c>
      <c r="F20" s="8" t="s">
        <v>9687</v>
      </c>
      <c r="G20" s="8" t="s">
        <v>9719</v>
      </c>
      <c r="H20" s="8" t="s">
        <v>9634</v>
      </c>
      <c r="I20" s="53">
        <v>0</v>
      </c>
      <c r="J20" s="53">
        <v>0</v>
      </c>
      <c r="K20" s="8" t="s">
        <v>10132</v>
      </c>
      <c r="L20" s="24" t="s">
        <v>10130</v>
      </c>
      <c r="M20" s="24" t="s">
        <v>9753</v>
      </c>
      <c r="N20" s="8" t="str">
        <f t="shared" si="0"/>
        <v>Sim</v>
      </c>
      <c r="O20" s="8">
        <v>0</v>
      </c>
      <c r="P20" s="8">
        <v>100</v>
      </c>
    </row>
    <row r="21" spans="1:16" ht="17.25" customHeight="1" x14ac:dyDescent="0.35">
      <c r="A21" s="110"/>
      <c r="B21" s="17" t="s">
        <v>10062</v>
      </c>
      <c r="C21" s="17" t="s">
        <v>10460</v>
      </c>
      <c r="D21" s="47" t="s">
        <v>9659</v>
      </c>
      <c r="E21" s="40" t="s">
        <v>9685</v>
      </c>
      <c r="F21" s="8" t="s">
        <v>9687</v>
      </c>
      <c r="G21" s="8" t="s">
        <v>9719</v>
      </c>
      <c r="H21" s="8" t="s">
        <v>9634</v>
      </c>
      <c r="I21" s="53">
        <v>4.7</v>
      </c>
      <c r="J21" s="53">
        <v>4.7</v>
      </c>
      <c r="K21" s="8" t="s">
        <v>10132</v>
      </c>
      <c r="L21" s="24" t="s">
        <v>10130</v>
      </c>
      <c r="M21" s="24" t="s">
        <v>9754</v>
      </c>
      <c r="N21" s="8" t="str">
        <f t="shared" si="0"/>
        <v>Sim</v>
      </c>
      <c r="O21" s="8">
        <v>0</v>
      </c>
      <c r="P21" s="8">
        <v>100</v>
      </c>
    </row>
    <row r="22" spans="1:16" ht="17.25" customHeight="1" x14ac:dyDescent="0.35">
      <c r="A22" s="110"/>
      <c r="B22" s="17" t="s">
        <v>10062</v>
      </c>
      <c r="C22" s="17" t="s">
        <v>10460</v>
      </c>
      <c r="D22" s="47" t="s">
        <v>10482</v>
      </c>
      <c r="E22" s="40" t="s">
        <v>10483</v>
      </c>
      <c r="F22" s="8" t="s">
        <v>9687</v>
      </c>
      <c r="G22" s="8" t="s">
        <v>9719</v>
      </c>
      <c r="H22" s="8" t="s">
        <v>9634</v>
      </c>
      <c r="I22" s="53">
        <v>100</v>
      </c>
      <c r="J22" s="53">
        <v>100</v>
      </c>
      <c r="K22" s="8" t="s">
        <v>9780</v>
      </c>
      <c r="L22" s="24" t="s">
        <v>9780</v>
      </c>
      <c r="M22" s="24" t="s">
        <v>9780</v>
      </c>
      <c r="N22" s="8" t="str">
        <f t="shared" si="0"/>
        <v>Sim</v>
      </c>
      <c r="O22" s="8">
        <v>100</v>
      </c>
      <c r="P22" s="8">
        <v>100</v>
      </c>
    </row>
    <row r="23" spans="1:16" ht="17.25" customHeight="1" x14ac:dyDescent="0.35">
      <c r="A23" s="110" t="s">
        <v>9697</v>
      </c>
      <c r="B23" s="17" t="s">
        <v>10062</v>
      </c>
      <c r="C23" s="17" t="s">
        <v>10462</v>
      </c>
      <c r="D23" s="47" t="s">
        <v>9689</v>
      </c>
      <c r="E23" s="51" t="s">
        <v>9703</v>
      </c>
      <c r="F23" s="8" t="s">
        <v>9687</v>
      </c>
      <c r="G23" s="8" t="s">
        <v>9719</v>
      </c>
      <c r="H23" s="8" t="s">
        <v>9634</v>
      </c>
      <c r="I23" s="53">
        <v>50</v>
      </c>
      <c r="J23" s="53">
        <v>30</v>
      </c>
      <c r="K23" s="53" t="s">
        <v>9780</v>
      </c>
      <c r="L23" s="53" t="s">
        <v>9780</v>
      </c>
      <c r="M23" s="53" t="s">
        <v>9780</v>
      </c>
      <c r="N23" s="8" t="str">
        <f t="shared" si="0"/>
        <v>Sim</v>
      </c>
      <c r="O23" s="24">
        <v>20</v>
      </c>
      <c r="P23" s="24">
        <v>80</v>
      </c>
    </row>
    <row r="24" spans="1:16" ht="17.25" customHeight="1" x14ac:dyDescent="0.35">
      <c r="A24" s="110"/>
      <c r="B24" s="17" t="s">
        <v>10062</v>
      </c>
      <c r="C24" s="17" t="s">
        <v>10462</v>
      </c>
      <c r="D24" s="47" t="s">
        <v>9690</v>
      </c>
      <c r="E24" s="51" t="s">
        <v>9704</v>
      </c>
      <c r="F24" s="8" t="s">
        <v>9687</v>
      </c>
      <c r="G24" s="8" t="s">
        <v>9719</v>
      </c>
      <c r="H24" s="8" t="s">
        <v>10143</v>
      </c>
      <c r="I24" s="53">
        <v>35</v>
      </c>
      <c r="J24" s="53">
        <v>30</v>
      </c>
      <c r="K24" s="8" t="s">
        <v>10132</v>
      </c>
      <c r="L24" s="24" t="s">
        <v>10130</v>
      </c>
      <c r="M24" s="24" t="s">
        <v>10001</v>
      </c>
      <c r="N24" s="8" t="str">
        <f t="shared" si="0"/>
        <v>Sim</v>
      </c>
      <c r="O24" s="24">
        <v>20</v>
      </c>
      <c r="P24" s="24">
        <v>35</v>
      </c>
    </row>
    <row r="25" spans="1:16" ht="17.25" customHeight="1" x14ac:dyDescent="0.35">
      <c r="A25" s="110"/>
      <c r="B25" s="17" t="s">
        <v>10062</v>
      </c>
      <c r="C25" s="17" t="s">
        <v>10462</v>
      </c>
      <c r="D25" s="47" t="s">
        <v>9691</v>
      </c>
      <c r="E25" s="51" t="s">
        <v>9705</v>
      </c>
      <c r="F25" s="8" t="s">
        <v>9687</v>
      </c>
      <c r="G25" s="8" t="s">
        <v>9719</v>
      </c>
      <c r="H25" s="8" t="s">
        <v>9634</v>
      </c>
      <c r="I25" s="53">
        <v>25</v>
      </c>
      <c r="J25" s="53">
        <v>20</v>
      </c>
      <c r="K25" s="8" t="s">
        <v>10132</v>
      </c>
      <c r="L25" s="24" t="s">
        <v>10130</v>
      </c>
      <c r="M25" s="24" t="s">
        <v>10002</v>
      </c>
      <c r="N25" s="8" t="str">
        <f t="shared" si="0"/>
        <v>Sim</v>
      </c>
      <c r="O25" s="24">
        <v>15</v>
      </c>
      <c r="P25" s="24">
        <v>40</v>
      </c>
    </row>
    <row r="26" spans="1:16" ht="17.25" customHeight="1" x14ac:dyDescent="0.35">
      <c r="A26" s="110"/>
      <c r="B26" s="17" t="s">
        <v>10062</v>
      </c>
      <c r="C26" s="17" t="s">
        <v>10462</v>
      </c>
      <c r="D26" s="54" t="s">
        <v>10126</v>
      </c>
      <c r="E26" s="51" t="s">
        <v>10144</v>
      </c>
      <c r="F26" s="8" t="s">
        <v>9687</v>
      </c>
      <c r="G26" s="8" t="s">
        <v>9719</v>
      </c>
      <c r="H26" s="8" t="s">
        <v>10128</v>
      </c>
      <c r="I26" s="53">
        <v>175</v>
      </c>
      <c r="J26" s="53">
        <v>100</v>
      </c>
      <c r="K26" s="53" t="s">
        <v>10132</v>
      </c>
      <c r="L26" s="24" t="s">
        <v>10130</v>
      </c>
      <c r="M26" s="24" t="s">
        <v>10131</v>
      </c>
      <c r="N26" s="8" t="str">
        <f t="shared" si="0"/>
        <v>Sim</v>
      </c>
      <c r="O26" s="24">
        <v>75</v>
      </c>
      <c r="P26" s="24">
        <v>300</v>
      </c>
    </row>
    <row r="27" spans="1:16" ht="17.25" customHeight="1" x14ac:dyDescent="0.35">
      <c r="A27" s="110"/>
      <c r="B27" s="17" t="s">
        <v>10062</v>
      </c>
      <c r="C27" s="17" t="s">
        <v>10462</v>
      </c>
      <c r="D27" s="54" t="s">
        <v>10145</v>
      </c>
      <c r="E27" s="51" t="s">
        <v>10148</v>
      </c>
      <c r="F27" s="8" t="s">
        <v>9687</v>
      </c>
      <c r="G27" s="8" t="s">
        <v>9719</v>
      </c>
      <c r="H27" s="8" t="s">
        <v>10129</v>
      </c>
      <c r="I27" s="53">
        <v>500</v>
      </c>
      <c r="J27" s="53">
        <v>200</v>
      </c>
      <c r="K27" s="53" t="s">
        <v>10149</v>
      </c>
      <c r="L27" s="24" t="s">
        <v>10906</v>
      </c>
      <c r="M27" s="24" t="s">
        <v>10020</v>
      </c>
      <c r="N27" s="8" t="str">
        <f t="shared" si="0"/>
        <v>Sim</v>
      </c>
      <c r="O27" s="24">
        <v>100</v>
      </c>
      <c r="P27" s="24">
        <v>1000</v>
      </c>
    </row>
    <row r="28" spans="1:16" ht="17.25" customHeight="1" x14ac:dyDescent="0.35">
      <c r="A28" s="110"/>
      <c r="B28" s="17" t="s">
        <v>10062</v>
      </c>
      <c r="C28" s="17" t="s">
        <v>10462</v>
      </c>
      <c r="D28" s="54" t="s">
        <v>10127</v>
      </c>
      <c r="E28" s="51" t="s">
        <v>10147</v>
      </c>
      <c r="F28" s="8" t="s">
        <v>9687</v>
      </c>
      <c r="G28" s="8" t="s">
        <v>9719</v>
      </c>
      <c r="H28" s="8" t="s">
        <v>9634</v>
      </c>
      <c r="I28" s="53">
        <v>2.5</v>
      </c>
      <c r="J28" s="53">
        <v>2.5</v>
      </c>
      <c r="K28" s="24" t="s">
        <v>9780</v>
      </c>
      <c r="L28" s="24" t="s">
        <v>9780</v>
      </c>
      <c r="M28" s="24" t="s">
        <v>9780</v>
      </c>
      <c r="N28" s="8" t="str">
        <f t="shared" si="0"/>
        <v>Sim</v>
      </c>
      <c r="O28" s="24">
        <v>0</v>
      </c>
      <c r="P28" s="24">
        <v>5</v>
      </c>
    </row>
    <row r="29" spans="1:16" ht="17.25" customHeight="1" x14ac:dyDescent="0.35">
      <c r="A29" s="110"/>
      <c r="B29" s="17" t="s">
        <v>10062</v>
      </c>
      <c r="C29" s="17" t="s">
        <v>10462</v>
      </c>
      <c r="D29" s="47" t="s">
        <v>9692</v>
      </c>
      <c r="E29" s="51" t="s">
        <v>9990</v>
      </c>
      <c r="F29" s="8" t="s">
        <v>9687</v>
      </c>
      <c r="G29" s="8" t="s">
        <v>9719</v>
      </c>
      <c r="H29" s="8" t="s">
        <v>9698</v>
      </c>
      <c r="I29" s="53">
        <v>500</v>
      </c>
      <c r="J29" s="53">
        <v>300</v>
      </c>
      <c r="K29" s="8" t="s">
        <v>10132</v>
      </c>
      <c r="L29" s="24" t="s">
        <v>10130</v>
      </c>
      <c r="M29" s="24" t="s">
        <v>10003</v>
      </c>
      <c r="N29" s="8" t="str">
        <f t="shared" si="0"/>
        <v>Sim</v>
      </c>
      <c r="O29" s="24">
        <v>200</v>
      </c>
      <c r="P29" s="24">
        <v>1000</v>
      </c>
    </row>
    <row r="30" spans="1:16" ht="17.25" customHeight="1" x14ac:dyDescent="0.35">
      <c r="A30" s="110"/>
      <c r="B30" s="17" t="s">
        <v>10062</v>
      </c>
      <c r="C30" s="17" t="s">
        <v>10462</v>
      </c>
      <c r="D30" s="47" t="s">
        <v>9693</v>
      </c>
      <c r="E30" s="56" t="s">
        <v>9706</v>
      </c>
      <c r="F30" s="8" t="s">
        <v>9687</v>
      </c>
      <c r="G30" s="8" t="s">
        <v>9720</v>
      </c>
      <c r="H30" s="8" t="s">
        <v>9634</v>
      </c>
      <c r="I30" s="98">
        <f>IFERROR(((I29-I27)+((I23/100)-(I28/100))*I26)/I29*100,"")</f>
        <v>16.625</v>
      </c>
      <c r="J30" s="53">
        <f>(((J29-J27)+((J23/100)-(J28/100))*J26)/J29)*100</f>
        <v>42.5</v>
      </c>
      <c r="K30" s="8" t="s">
        <v>9780</v>
      </c>
      <c r="L30" s="24" t="s">
        <v>9780</v>
      </c>
      <c r="M30" s="24" t="s">
        <v>9780</v>
      </c>
      <c r="N30" s="8" t="str">
        <f t="shared" si="0"/>
        <v>Sim</v>
      </c>
      <c r="O30" s="24">
        <v>0</v>
      </c>
      <c r="P30" s="24">
        <v>100</v>
      </c>
    </row>
    <row r="31" spans="1:16" ht="17.25" customHeight="1" x14ac:dyDescent="0.35">
      <c r="A31" s="110" t="s">
        <v>9711</v>
      </c>
      <c r="B31" s="17" t="s">
        <v>10146</v>
      </c>
      <c r="C31" s="17" t="s">
        <v>10467</v>
      </c>
      <c r="D31" s="47" t="s">
        <v>10484</v>
      </c>
      <c r="E31" s="51" t="s">
        <v>9669</v>
      </c>
      <c r="F31" s="8" t="s">
        <v>9687</v>
      </c>
      <c r="G31" s="8" t="s">
        <v>9719</v>
      </c>
      <c r="H31" s="8" t="s">
        <v>9782</v>
      </c>
      <c r="I31" s="85">
        <v>1.24</v>
      </c>
      <c r="J31" s="52" t="s">
        <v>9780</v>
      </c>
      <c r="K31" s="8" t="s">
        <v>10132</v>
      </c>
      <c r="L31" s="24" t="s">
        <v>10130</v>
      </c>
      <c r="M31" s="24" t="s">
        <v>9713</v>
      </c>
      <c r="N31" s="8" t="str">
        <f t="shared" si="0"/>
        <v>Sim</v>
      </c>
      <c r="O31" s="24">
        <v>0.5</v>
      </c>
      <c r="P31" s="24">
        <v>2.5</v>
      </c>
    </row>
    <row r="32" spans="1:16" ht="17.25" customHeight="1" x14ac:dyDescent="0.35">
      <c r="A32" s="110"/>
      <c r="B32" s="17" t="s">
        <v>10146</v>
      </c>
      <c r="C32" s="17" t="s">
        <v>10467</v>
      </c>
      <c r="D32" s="47" t="s">
        <v>9992</v>
      </c>
      <c r="E32" s="51" t="s">
        <v>9670</v>
      </c>
      <c r="F32" s="8" t="s">
        <v>9687</v>
      </c>
      <c r="G32" s="8" t="s">
        <v>9719</v>
      </c>
      <c r="H32" s="8" t="s">
        <v>9634</v>
      </c>
      <c r="I32" s="85">
        <v>30</v>
      </c>
      <c r="J32" s="52" t="s">
        <v>9780</v>
      </c>
      <c r="K32" s="8" t="s">
        <v>10132</v>
      </c>
      <c r="L32" s="24" t="s">
        <v>10130</v>
      </c>
      <c r="M32" s="24" t="s">
        <v>9715</v>
      </c>
      <c r="N32" s="8" t="str">
        <f t="shared" si="0"/>
        <v>Sim</v>
      </c>
      <c r="O32" s="24">
        <v>0</v>
      </c>
      <c r="P32" s="24">
        <v>100</v>
      </c>
    </row>
    <row r="33" spans="1:16" ht="17.25" customHeight="1" x14ac:dyDescent="0.35">
      <c r="A33" s="110"/>
      <c r="B33" s="17" t="s">
        <v>10146</v>
      </c>
      <c r="C33" s="17" t="s">
        <v>10467</v>
      </c>
      <c r="D33" s="47" t="s">
        <v>10640</v>
      </c>
      <c r="E33" s="51" t="s">
        <v>10642</v>
      </c>
      <c r="F33" s="8" t="s">
        <v>9687</v>
      </c>
      <c r="G33" s="8" t="s">
        <v>9719</v>
      </c>
      <c r="H33" s="8" t="s">
        <v>10681</v>
      </c>
      <c r="I33" s="85">
        <v>150</v>
      </c>
      <c r="J33" s="85">
        <v>150</v>
      </c>
      <c r="K33" s="24" t="s">
        <v>9780</v>
      </c>
      <c r="L33" s="24" t="s">
        <v>9780</v>
      </c>
      <c r="M33" s="24" t="s">
        <v>9780</v>
      </c>
      <c r="N33" s="8" t="str">
        <f t="shared" si="0"/>
        <v>Sim</v>
      </c>
      <c r="O33" s="24">
        <v>0</v>
      </c>
      <c r="P33" s="24">
        <v>500</v>
      </c>
    </row>
    <row r="34" spans="1:16" ht="17.25" customHeight="1" x14ac:dyDescent="0.35">
      <c r="A34" s="110"/>
      <c r="B34" s="17" t="s">
        <v>10146</v>
      </c>
      <c r="C34" s="17" t="s">
        <v>10467</v>
      </c>
      <c r="D34" s="47" t="s">
        <v>10641</v>
      </c>
      <c r="E34" s="51" t="s">
        <v>10643</v>
      </c>
      <c r="F34" s="8" t="s">
        <v>9687</v>
      </c>
      <c r="G34" s="8" t="s">
        <v>9719</v>
      </c>
      <c r="H34" s="8" t="s">
        <v>10681</v>
      </c>
      <c r="I34" s="85">
        <v>25</v>
      </c>
      <c r="J34" s="85">
        <v>25</v>
      </c>
      <c r="K34" s="24" t="s">
        <v>9780</v>
      </c>
      <c r="L34" s="24" t="s">
        <v>9780</v>
      </c>
      <c r="M34" s="24" t="s">
        <v>9780</v>
      </c>
      <c r="N34" s="8" t="str">
        <f t="shared" si="0"/>
        <v>Sim</v>
      </c>
      <c r="O34" s="24">
        <v>0</v>
      </c>
      <c r="P34" s="24">
        <v>250</v>
      </c>
    </row>
    <row r="35" spans="1:16" ht="17.25" customHeight="1" x14ac:dyDescent="0.35">
      <c r="A35" s="110"/>
      <c r="B35" s="17" t="s">
        <v>10146</v>
      </c>
      <c r="C35" s="17" t="s">
        <v>10498</v>
      </c>
      <c r="D35" s="47" t="s">
        <v>10499</v>
      </c>
      <c r="E35" s="51" t="s">
        <v>10500</v>
      </c>
      <c r="F35" s="8" t="s">
        <v>9642</v>
      </c>
      <c r="G35" s="8" t="s">
        <v>9719</v>
      </c>
      <c r="H35" s="8" t="s">
        <v>9688</v>
      </c>
      <c r="I35" s="34" t="s">
        <v>9720</v>
      </c>
      <c r="J35" s="55" t="s">
        <v>9719</v>
      </c>
      <c r="K35" s="24" t="s">
        <v>9780</v>
      </c>
      <c r="L35" s="24" t="s">
        <v>9780</v>
      </c>
      <c r="M35" s="24" t="s">
        <v>9780</v>
      </c>
      <c r="N35" s="8" t="str">
        <f t="shared" si="0"/>
        <v>Sim</v>
      </c>
      <c r="O35" s="24" t="s">
        <v>9780</v>
      </c>
      <c r="P35" s="24" t="s">
        <v>9780</v>
      </c>
    </row>
    <row r="36" spans="1:16" ht="17.25" customHeight="1" x14ac:dyDescent="0.35">
      <c r="A36" s="110"/>
      <c r="B36" s="17" t="s">
        <v>10501</v>
      </c>
      <c r="C36" s="17" t="s">
        <v>10498</v>
      </c>
      <c r="D36" s="47" t="s">
        <v>10502</v>
      </c>
      <c r="E36" s="51" t="s">
        <v>10503</v>
      </c>
      <c r="F36" s="8" t="s">
        <v>9642</v>
      </c>
      <c r="G36" s="8" t="s">
        <v>9719</v>
      </c>
      <c r="H36" s="8" t="s">
        <v>9688</v>
      </c>
      <c r="I36" s="34" t="s">
        <v>9720</v>
      </c>
      <c r="J36" s="55" t="s">
        <v>9719</v>
      </c>
      <c r="K36" s="24" t="s">
        <v>9780</v>
      </c>
      <c r="L36" s="24" t="s">
        <v>9780</v>
      </c>
      <c r="M36" s="24" t="s">
        <v>9780</v>
      </c>
      <c r="N36" s="8" t="str">
        <f t="shared" si="0"/>
        <v>Sim</v>
      </c>
      <c r="O36" s="24" t="s">
        <v>9780</v>
      </c>
      <c r="P36" s="24" t="s">
        <v>9780</v>
      </c>
    </row>
    <row r="37" spans="1:16" ht="17.25" customHeight="1" x14ac:dyDescent="0.35">
      <c r="A37" s="110" t="s">
        <v>10137</v>
      </c>
      <c r="B37" s="24" t="s">
        <v>10146</v>
      </c>
      <c r="C37" s="24" t="s">
        <v>10463</v>
      </c>
      <c r="D37" s="54" t="s">
        <v>10138</v>
      </c>
      <c r="E37" s="40" t="s">
        <v>10140</v>
      </c>
      <c r="F37" s="24" t="s">
        <v>9687</v>
      </c>
      <c r="G37" s="24" t="s">
        <v>9719</v>
      </c>
      <c r="H37" s="24" t="s">
        <v>10142</v>
      </c>
      <c r="I37" s="34">
        <v>10</v>
      </c>
      <c r="J37" s="55">
        <v>10</v>
      </c>
      <c r="K37" s="24" t="s">
        <v>9780</v>
      </c>
      <c r="L37" s="24" t="s">
        <v>9780</v>
      </c>
      <c r="M37" s="24" t="s">
        <v>9780</v>
      </c>
      <c r="N37" s="8" t="str">
        <f t="shared" si="0"/>
        <v>Sim</v>
      </c>
      <c r="O37" s="24">
        <v>1</v>
      </c>
      <c r="P37" s="24">
        <v>13</v>
      </c>
    </row>
    <row r="38" spans="1:16" ht="17.25" customHeight="1" x14ac:dyDescent="0.35">
      <c r="A38" s="110"/>
      <c r="B38" s="24" t="s">
        <v>10146</v>
      </c>
      <c r="C38" s="24" t="s">
        <v>10463</v>
      </c>
      <c r="D38" s="54" t="s">
        <v>10139</v>
      </c>
      <c r="E38" s="40" t="s">
        <v>10141</v>
      </c>
      <c r="F38" s="24" t="s">
        <v>9687</v>
      </c>
      <c r="G38" s="24" t="s">
        <v>9719</v>
      </c>
      <c r="H38" s="24" t="s">
        <v>9786</v>
      </c>
      <c r="I38" s="34">
        <v>100</v>
      </c>
      <c r="J38" s="55">
        <v>0</v>
      </c>
      <c r="K38" s="24" t="s">
        <v>9780</v>
      </c>
      <c r="L38" s="24" t="s">
        <v>9780</v>
      </c>
      <c r="M38" s="24" t="s">
        <v>9780</v>
      </c>
      <c r="N38" s="8" t="str">
        <f t="shared" si="0"/>
        <v>Sim</v>
      </c>
      <c r="O38" s="24">
        <v>0</v>
      </c>
      <c r="P38" s="24">
        <v>500</v>
      </c>
    </row>
    <row r="39" spans="1:16" ht="17.25" customHeight="1" x14ac:dyDescent="0.35">
      <c r="A39" s="110"/>
      <c r="B39" s="17" t="s">
        <v>10146</v>
      </c>
      <c r="C39" s="17" t="s">
        <v>10463</v>
      </c>
      <c r="D39" s="54" t="s">
        <v>10134</v>
      </c>
      <c r="E39" s="40" t="s">
        <v>10135</v>
      </c>
      <c r="F39" s="24" t="s">
        <v>9642</v>
      </c>
      <c r="G39" s="24" t="s">
        <v>9719</v>
      </c>
      <c r="H39" s="24" t="s">
        <v>10136</v>
      </c>
      <c r="I39" s="34" t="s">
        <v>10639</v>
      </c>
      <c r="J39" s="55" t="s">
        <v>9780</v>
      </c>
      <c r="K39" s="24" t="s">
        <v>9780</v>
      </c>
      <c r="L39" s="24" t="s">
        <v>9780</v>
      </c>
      <c r="M39" s="24" t="s">
        <v>9780</v>
      </c>
      <c r="N39" s="8" t="str">
        <f t="shared" si="0"/>
        <v>Sim</v>
      </c>
      <c r="O39" s="24" t="s">
        <v>9780</v>
      </c>
      <c r="P39" s="24" t="s">
        <v>9780</v>
      </c>
    </row>
    <row r="40" spans="1:16" ht="17.25" customHeight="1" x14ac:dyDescent="0.35">
      <c r="A40" s="110"/>
      <c r="B40" s="17" t="s">
        <v>10146</v>
      </c>
      <c r="C40" s="17" t="s">
        <v>10498</v>
      </c>
      <c r="D40" s="54" t="s">
        <v>10480</v>
      </c>
      <c r="E40" s="40" t="s">
        <v>10481</v>
      </c>
      <c r="F40" s="24" t="s">
        <v>9642</v>
      </c>
      <c r="G40" s="24" t="s">
        <v>9719</v>
      </c>
      <c r="H40" s="24" t="s">
        <v>9688</v>
      </c>
      <c r="I40" s="34" t="s">
        <v>9720</v>
      </c>
      <c r="J40" s="55" t="s">
        <v>9719</v>
      </c>
      <c r="K40" s="24" t="s">
        <v>9780</v>
      </c>
      <c r="L40" s="24" t="s">
        <v>9780</v>
      </c>
      <c r="M40" s="24" t="s">
        <v>9780</v>
      </c>
      <c r="N40" s="8" t="str">
        <f t="shared" si="0"/>
        <v>Sim</v>
      </c>
      <c r="O40" s="24" t="s">
        <v>9780</v>
      </c>
      <c r="P40" s="24" t="s">
        <v>9780</v>
      </c>
    </row>
    <row r="41" spans="1:16" ht="17.25" customHeight="1" x14ac:dyDescent="0.4">
      <c r="A41" s="110" t="s">
        <v>10183</v>
      </c>
      <c r="B41" s="17" t="s">
        <v>10046</v>
      </c>
      <c r="C41" s="17" t="s">
        <v>10470</v>
      </c>
      <c r="D41" s="54" t="s">
        <v>10184</v>
      </c>
      <c r="E41" s="40" t="s">
        <v>10190</v>
      </c>
      <c r="F41" s="24" t="s">
        <v>9687</v>
      </c>
      <c r="G41" s="24" t="s">
        <v>9719</v>
      </c>
      <c r="H41" s="24" t="s">
        <v>10347</v>
      </c>
      <c r="I41" s="34">
        <v>100</v>
      </c>
      <c r="J41" s="55">
        <v>100</v>
      </c>
      <c r="K41" s="8" t="s">
        <v>10132</v>
      </c>
      <c r="L41" s="63" t="s">
        <v>10186</v>
      </c>
      <c r="M41" s="63" t="s">
        <v>10187</v>
      </c>
      <c r="N41" s="8" t="str">
        <f t="shared" si="0"/>
        <v>Sim</v>
      </c>
      <c r="O41" s="24">
        <v>20</v>
      </c>
      <c r="P41" s="24">
        <v>100</v>
      </c>
    </row>
    <row r="42" spans="1:16" ht="17.25" customHeight="1" x14ac:dyDescent="0.4">
      <c r="A42" s="110"/>
      <c r="B42" s="17" t="s">
        <v>10046</v>
      </c>
      <c r="C42" s="17" t="s">
        <v>10470</v>
      </c>
      <c r="D42" s="54" t="s">
        <v>10185</v>
      </c>
      <c r="E42" s="40" t="s">
        <v>10189</v>
      </c>
      <c r="F42" s="24" t="s">
        <v>9687</v>
      </c>
      <c r="G42" s="24" t="s">
        <v>9719</v>
      </c>
      <c r="H42" s="24" t="s">
        <v>10347</v>
      </c>
      <c r="I42" s="34">
        <v>25</v>
      </c>
      <c r="J42" s="55">
        <v>25</v>
      </c>
      <c r="K42" s="8" t="s">
        <v>10132</v>
      </c>
      <c r="L42" s="63" t="s">
        <v>10348</v>
      </c>
      <c r="M42" s="63" t="s">
        <v>10188</v>
      </c>
      <c r="N42" s="8" t="str">
        <f t="shared" si="0"/>
        <v>Sim</v>
      </c>
      <c r="O42" s="24">
        <v>5</v>
      </c>
      <c r="P42" s="24">
        <v>50</v>
      </c>
    </row>
    <row r="43" spans="1:16" ht="17.25" customHeight="1" x14ac:dyDescent="0.35">
      <c r="A43" s="110" t="s">
        <v>9732</v>
      </c>
      <c r="B43" s="17" t="s">
        <v>10046</v>
      </c>
      <c r="C43" s="17" t="s">
        <v>10464</v>
      </c>
      <c r="D43" s="54" t="s">
        <v>9722</v>
      </c>
      <c r="E43" s="56" t="s">
        <v>10177</v>
      </c>
      <c r="F43" s="8" t="s">
        <v>9687</v>
      </c>
      <c r="G43" s="8" t="s">
        <v>9719</v>
      </c>
      <c r="H43" s="24" t="s">
        <v>9733</v>
      </c>
      <c r="I43" s="53">
        <v>6</v>
      </c>
      <c r="J43" s="53">
        <v>6</v>
      </c>
      <c r="K43" s="8" t="s">
        <v>10132</v>
      </c>
      <c r="L43" s="24" t="s">
        <v>10130</v>
      </c>
      <c r="M43" s="24" t="s">
        <v>9736</v>
      </c>
      <c r="N43" s="8" t="str">
        <f t="shared" si="0"/>
        <v>Sim</v>
      </c>
      <c r="O43" s="24">
        <v>1</v>
      </c>
      <c r="P43" s="24">
        <v>10</v>
      </c>
    </row>
    <row r="44" spans="1:16" ht="17.25" customHeight="1" x14ac:dyDescent="0.35">
      <c r="A44" s="110"/>
      <c r="B44" s="17" t="s">
        <v>10046</v>
      </c>
      <c r="C44" s="17" t="s">
        <v>10464</v>
      </c>
      <c r="D44" s="54" t="s">
        <v>9723</v>
      </c>
      <c r="E44" s="56" t="s">
        <v>10178</v>
      </c>
      <c r="F44" s="8" t="s">
        <v>9687</v>
      </c>
      <c r="G44" s="8" t="s">
        <v>9719</v>
      </c>
      <c r="H44" s="24" t="s">
        <v>10306</v>
      </c>
      <c r="I44" s="53">
        <v>5.5</v>
      </c>
      <c r="J44" s="53">
        <v>5.5</v>
      </c>
      <c r="K44" s="8" t="s">
        <v>10132</v>
      </c>
      <c r="L44" s="24" t="s">
        <v>10130</v>
      </c>
      <c r="M44" s="24" t="s">
        <v>9737</v>
      </c>
      <c r="N44" s="8" t="str">
        <f t="shared" si="0"/>
        <v>Sim</v>
      </c>
      <c r="O44" s="24">
        <v>1</v>
      </c>
      <c r="P44" s="24">
        <v>10</v>
      </c>
    </row>
    <row r="45" spans="1:16" ht="17.25" customHeight="1" x14ac:dyDescent="0.35">
      <c r="A45" s="110"/>
      <c r="B45" s="17" t="s">
        <v>10046</v>
      </c>
      <c r="C45" s="17" t="s">
        <v>10464</v>
      </c>
      <c r="D45" s="54" t="s">
        <v>9724</v>
      </c>
      <c r="E45" s="56" t="s">
        <v>10318</v>
      </c>
      <c r="F45" s="8" t="s">
        <v>9687</v>
      </c>
      <c r="G45" s="8" t="s">
        <v>9719</v>
      </c>
      <c r="H45" s="24" t="s">
        <v>9634</v>
      </c>
      <c r="I45" s="53">
        <v>40</v>
      </c>
      <c r="J45" s="53">
        <v>40</v>
      </c>
      <c r="K45" s="8" t="s">
        <v>10132</v>
      </c>
      <c r="L45" s="24" t="s">
        <v>10130</v>
      </c>
      <c r="M45" s="24" t="s">
        <v>9738</v>
      </c>
      <c r="N45" s="8" t="str">
        <f t="shared" si="0"/>
        <v>Sim</v>
      </c>
      <c r="O45" s="24">
        <v>10</v>
      </c>
      <c r="P45" s="24">
        <v>60</v>
      </c>
    </row>
    <row r="46" spans="1:16" ht="17.25" customHeight="1" x14ac:dyDescent="0.35">
      <c r="A46" s="110"/>
      <c r="B46" s="17" t="s">
        <v>10046</v>
      </c>
      <c r="C46" s="17" t="s">
        <v>10464</v>
      </c>
      <c r="D46" s="54" t="s">
        <v>9725</v>
      </c>
      <c r="E46" s="56" t="s">
        <v>10180</v>
      </c>
      <c r="F46" s="8" t="s">
        <v>9687</v>
      </c>
      <c r="G46" s="8" t="s">
        <v>9719</v>
      </c>
      <c r="H46" s="24" t="s">
        <v>9734</v>
      </c>
      <c r="I46" s="53">
        <v>0</v>
      </c>
      <c r="J46" s="53">
        <v>0</v>
      </c>
      <c r="K46" s="8" t="s">
        <v>10132</v>
      </c>
      <c r="L46" s="24" t="s">
        <v>10130</v>
      </c>
      <c r="M46" s="24" t="s">
        <v>9739</v>
      </c>
      <c r="N46" s="8" t="str">
        <f t="shared" si="0"/>
        <v>Sim</v>
      </c>
      <c r="O46" s="24">
        <v>0</v>
      </c>
      <c r="P46" s="24">
        <v>1000</v>
      </c>
    </row>
    <row r="47" spans="1:16" ht="17.25" customHeight="1" x14ac:dyDescent="0.35">
      <c r="A47" s="110"/>
      <c r="B47" s="17" t="s">
        <v>10046</v>
      </c>
      <c r="C47" s="17" t="s">
        <v>10464</v>
      </c>
      <c r="D47" s="54" t="s">
        <v>9726</v>
      </c>
      <c r="E47" s="56" t="s">
        <v>10181</v>
      </c>
      <c r="F47" s="8" t="s">
        <v>9687</v>
      </c>
      <c r="G47" s="8" t="s">
        <v>9719</v>
      </c>
      <c r="H47" s="24" t="s">
        <v>9734</v>
      </c>
      <c r="I47" s="53">
        <v>25</v>
      </c>
      <c r="J47" s="53">
        <v>25</v>
      </c>
      <c r="K47" s="8" t="s">
        <v>10132</v>
      </c>
      <c r="L47" s="24" t="s">
        <v>10130</v>
      </c>
      <c r="M47" s="24" t="s">
        <v>9713</v>
      </c>
      <c r="N47" s="8" t="str">
        <f t="shared" si="0"/>
        <v>Sim</v>
      </c>
      <c r="O47" s="24">
        <v>0</v>
      </c>
      <c r="P47" s="24">
        <v>100</v>
      </c>
    </row>
    <row r="48" spans="1:16" ht="17.25" customHeight="1" x14ac:dyDescent="0.35">
      <c r="A48" s="110"/>
      <c r="B48" s="17" t="s">
        <v>10046</v>
      </c>
      <c r="C48" s="17" t="s">
        <v>10464</v>
      </c>
      <c r="D48" s="54" t="s">
        <v>9727</v>
      </c>
      <c r="E48" s="56" t="s">
        <v>10182</v>
      </c>
      <c r="F48" s="8" t="s">
        <v>9687</v>
      </c>
      <c r="G48" s="8" t="s">
        <v>9719</v>
      </c>
      <c r="H48" s="24" t="s">
        <v>9734</v>
      </c>
      <c r="I48" s="53">
        <v>500</v>
      </c>
      <c r="J48" s="53">
        <v>500</v>
      </c>
      <c r="K48" s="8" t="s">
        <v>10132</v>
      </c>
      <c r="L48" s="24" t="s">
        <v>10130</v>
      </c>
      <c r="M48" s="24" t="s">
        <v>9714</v>
      </c>
      <c r="N48" s="8" t="str">
        <f t="shared" si="0"/>
        <v>Sim</v>
      </c>
      <c r="O48" s="24">
        <v>0</v>
      </c>
      <c r="P48" s="24">
        <v>5000</v>
      </c>
    </row>
    <row r="49" spans="1:16" ht="17.25" customHeight="1" x14ac:dyDescent="0.35">
      <c r="A49" s="110"/>
      <c r="B49" s="17" t="s">
        <v>10046</v>
      </c>
      <c r="C49" s="17" t="s">
        <v>10464</v>
      </c>
      <c r="D49" s="54" t="s">
        <v>9728</v>
      </c>
      <c r="E49" s="56" t="s">
        <v>10301</v>
      </c>
      <c r="F49" s="8" t="s">
        <v>9687</v>
      </c>
      <c r="G49" s="8" t="s">
        <v>9719</v>
      </c>
      <c r="H49" s="24" t="s">
        <v>9634</v>
      </c>
      <c r="I49" s="53">
        <v>65</v>
      </c>
      <c r="J49" s="53">
        <v>65</v>
      </c>
      <c r="K49" s="8" t="s">
        <v>10132</v>
      </c>
      <c r="L49" s="24" t="s">
        <v>10130</v>
      </c>
      <c r="M49" s="24" t="s">
        <v>9715</v>
      </c>
      <c r="N49" s="8" t="str">
        <f t="shared" si="0"/>
        <v>Sim</v>
      </c>
      <c r="O49" s="24">
        <v>25</v>
      </c>
      <c r="P49" s="24">
        <v>100</v>
      </c>
    </row>
    <row r="50" spans="1:16" ht="17.25" customHeight="1" x14ac:dyDescent="0.35">
      <c r="A50" s="110"/>
      <c r="B50" s="17" t="s">
        <v>10046</v>
      </c>
      <c r="C50" s="17" t="s">
        <v>10464</v>
      </c>
      <c r="D50" s="54" t="s">
        <v>9729</v>
      </c>
      <c r="E50" s="56" t="s">
        <v>10302</v>
      </c>
      <c r="F50" s="8" t="s">
        <v>9687</v>
      </c>
      <c r="G50" s="8" t="s">
        <v>9719</v>
      </c>
      <c r="H50" s="24" t="s">
        <v>9735</v>
      </c>
      <c r="I50" s="53">
        <v>5000</v>
      </c>
      <c r="J50" s="53">
        <v>5000</v>
      </c>
      <c r="K50" s="8" t="s">
        <v>10132</v>
      </c>
      <c r="L50" s="24" t="s">
        <v>10130</v>
      </c>
      <c r="M50" s="24" t="s">
        <v>9740</v>
      </c>
      <c r="N50" s="8" t="str">
        <f t="shared" si="0"/>
        <v>Sim</v>
      </c>
      <c r="O50" s="24">
        <v>3000</v>
      </c>
      <c r="P50" s="24">
        <v>10000</v>
      </c>
    </row>
    <row r="51" spans="1:16" ht="17.25" customHeight="1" x14ac:dyDescent="0.35">
      <c r="A51" s="110"/>
      <c r="B51" s="17" t="s">
        <v>10046</v>
      </c>
      <c r="C51" s="17" t="s">
        <v>10464</v>
      </c>
      <c r="D51" s="54" t="s">
        <v>9730</v>
      </c>
      <c r="E51" s="56" t="s">
        <v>10303</v>
      </c>
      <c r="F51" s="8" t="s">
        <v>9687</v>
      </c>
      <c r="G51" s="8" t="s">
        <v>9719</v>
      </c>
      <c r="H51" s="24" t="s">
        <v>9734</v>
      </c>
      <c r="I51" s="53">
        <v>1500</v>
      </c>
      <c r="J51" s="53">
        <v>1500</v>
      </c>
      <c r="K51" s="8" t="s">
        <v>10132</v>
      </c>
      <c r="L51" s="24" t="s">
        <v>10130</v>
      </c>
      <c r="M51" s="24" t="s">
        <v>9741</v>
      </c>
      <c r="N51" s="8" t="str">
        <f t="shared" si="0"/>
        <v>Sim</v>
      </c>
      <c r="O51" s="24">
        <v>1000</v>
      </c>
      <c r="P51" s="24">
        <v>5000</v>
      </c>
    </row>
    <row r="52" spans="1:16" ht="17.25" customHeight="1" x14ac:dyDescent="0.35">
      <c r="A52" s="110"/>
      <c r="B52" s="17" t="s">
        <v>10046</v>
      </c>
      <c r="C52" s="17" t="s">
        <v>10464</v>
      </c>
      <c r="D52" s="54" t="s">
        <v>9731</v>
      </c>
      <c r="E52" s="56" t="s">
        <v>10179</v>
      </c>
      <c r="F52" s="8" t="s">
        <v>9687</v>
      </c>
      <c r="G52" s="8" t="s">
        <v>9719</v>
      </c>
      <c r="H52" s="24" t="s">
        <v>9634</v>
      </c>
      <c r="I52" s="53">
        <v>0</v>
      </c>
      <c r="J52" s="53">
        <v>0</v>
      </c>
      <c r="K52" s="8" t="s">
        <v>10132</v>
      </c>
      <c r="L52" s="24" t="s">
        <v>10130</v>
      </c>
      <c r="M52" s="24" t="s">
        <v>9742</v>
      </c>
      <c r="N52" s="8" t="str">
        <f t="shared" si="0"/>
        <v>Sim</v>
      </c>
      <c r="O52" s="24">
        <v>0</v>
      </c>
      <c r="P52" s="24">
        <v>100</v>
      </c>
    </row>
    <row r="53" spans="1:16" ht="17.25" customHeight="1" x14ac:dyDescent="0.35">
      <c r="A53" s="110"/>
      <c r="B53" s="17" t="s">
        <v>10046</v>
      </c>
      <c r="C53" s="17" t="s">
        <v>10464</v>
      </c>
      <c r="D53" s="54" t="s">
        <v>10485</v>
      </c>
      <c r="E53" s="56" t="s">
        <v>10304</v>
      </c>
      <c r="F53" s="8" t="s">
        <v>9687</v>
      </c>
      <c r="G53" s="8" t="s">
        <v>9719</v>
      </c>
      <c r="H53" s="24" t="s">
        <v>9634</v>
      </c>
      <c r="I53" s="53">
        <v>25</v>
      </c>
      <c r="J53" s="53">
        <v>25</v>
      </c>
      <c r="K53" s="8" t="s">
        <v>10132</v>
      </c>
      <c r="L53" s="24" t="s">
        <v>10130</v>
      </c>
      <c r="M53" s="24" t="s">
        <v>9743</v>
      </c>
      <c r="N53" s="8" t="str">
        <f t="shared" si="0"/>
        <v>Sim</v>
      </c>
      <c r="O53" s="24">
        <v>0</v>
      </c>
      <c r="P53" s="24">
        <v>50</v>
      </c>
    </row>
    <row r="54" spans="1:16" ht="17.25" customHeight="1" x14ac:dyDescent="0.35">
      <c r="A54" s="110"/>
      <c r="B54" s="17" t="s">
        <v>10046</v>
      </c>
      <c r="C54" s="17" t="s">
        <v>10464</v>
      </c>
      <c r="D54" s="54" t="s">
        <v>10486</v>
      </c>
      <c r="E54" s="56" t="s">
        <v>10305</v>
      </c>
      <c r="F54" s="8" t="s">
        <v>9687</v>
      </c>
      <c r="G54" s="8" t="s">
        <v>9719</v>
      </c>
      <c r="H54" s="24" t="s">
        <v>9634</v>
      </c>
      <c r="I54" s="53">
        <v>0</v>
      </c>
      <c r="J54" s="53">
        <v>0</v>
      </c>
      <c r="K54" s="8" t="s">
        <v>10132</v>
      </c>
      <c r="L54" s="24" t="s">
        <v>10130</v>
      </c>
      <c r="M54" s="24" t="s">
        <v>9744</v>
      </c>
      <c r="N54" s="8" t="str">
        <f t="shared" si="0"/>
        <v>Sim</v>
      </c>
      <c r="O54" s="24">
        <v>0</v>
      </c>
      <c r="P54" s="24">
        <v>25</v>
      </c>
    </row>
    <row r="55" spans="1:16" ht="17.25" customHeight="1" x14ac:dyDescent="0.35">
      <c r="A55" s="110"/>
      <c r="B55" s="17" t="s">
        <v>10046</v>
      </c>
      <c r="C55" s="17" t="s">
        <v>10464</v>
      </c>
      <c r="D55" s="54" t="s">
        <v>10487</v>
      </c>
      <c r="E55" s="56" t="s">
        <v>10309</v>
      </c>
      <c r="F55" s="8" t="s">
        <v>9687</v>
      </c>
      <c r="G55" s="8" t="s">
        <v>9719</v>
      </c>
      <c r="H55" s="24" t="s">
        <v>9634</v>
      </c>
      <c r="I55" s="53">
        <v>25</v>
      </c>
      <c r="J55" s="53">
        <v>25</v>
      </c>
      <c r="K55" s="8" t="s">
        <v>10132</v>
      </c>
      <c r="L55" s="24" t="s">
        <v>10130</v>
      </c>
      <c r="M55" s="24" t="s">
        <v>9745</v>
      </c>
      <c r="N55" s="8" t="str">
        <f t="shared" si="0"/>
        <v>Sim</v>
      </c>
      <c r="O55" s="24">
        <v>0</v>
      </c>
      <c r="P55" s="24">
        <v>50</v>
      </c>
    </row>
    <row r="56" spans="1:16" ht="17.25" customHeight="1" x14ac:dyDescent="0.35">
      <c r="A56" s="110"/>
      <c r="B56" s="17" t="s">
        <v>10046</v>
      </c>
      <c r="C56" s="17" t="s">
        <v>10464</v>
      </c>
      <c r="D56" s="54" t="s">
        <v>10488</v>
      </c>
      <c r="E56" s="56" t="s">
        <v>10310</v>
      </c>
      <c r="F56" s="8" t="s">
        <v>9687</v>
      </c>
      <c r="G56" s="8" t="s">
        <v>9719</v>
      </c>
      <c r="H56" s="24" t="s">
        <v>9634</v>
      </c>
      <c r="I56" s="53">
        <v>0</v>
      </c>
      <c r="J56" s="53">
        <v>0</v>
      </c>
      <c r="K56" s="8" t="s">
        <v>10132</v>
      </c>
      <c r="L56" s="24" t="s">
        <v>10130</v>
      </c>
      <c r="M56" s="24" t="s">
        <v>9746</v>
      </c>
      <c r="N56" s="8" t="str">
        <f t="shared" si="0"/>
        <v>Sim</v>
      </c>
      <c r="O56" s="24">
        <v>0</v>
      </c>
      <c r="P56" s="24">
        <v>25</v>
      </c>
    </row>
    <row r="57" spans="1:16" ht="17.25" customHeight="1" x14ac:dyDescent="0.35">
      <c r="A57" s="110"/>
      <c r="B57" s="17" t="s">
        <v>10046</v>
      </c>
      <c r="C57" s="17" t="s">
        <v>10464</v>
      </c>
      <c r="D57" s="54" t="s">
        <v>10489</v>
      </c>
      <c r="E57" s="56" t="s">
        <v>10307</v>
      </c>
      <c r="F57" s="8" t="s">
        <v>9687</v>
      </c>
      <c r="G57" s="8" t="s">
        <v>9719</v>
      </c>
      <c r="H57" s="24" t="s">
        <v>9634</v>
      </c>
      <c r="I57" s="53">
        <v>25</v>
      </c>
      <c r="J57" s="53">
        <v>25</v>
      </c>
      <c r="K57" s="8" t="s">
        <v>10132</v>
      </c>
      <c r="L57" s="24" t="s">
        <v>10130</v>
      </c>
      <c r="M57" s="24" t="s">
        <v>9747</v>
      </c>
      <c r="N57" s="8" t="str">
        <f t="shared" si="0"/>
        <v>Sim</v>
      </c>
      <c r="O57" s="24">
        <v>0</v>
      </c>
      <c r="P57" s="24">
        <v>50</v>
      </c>
    </row>
    <row r="58" spans="1:16" ht="17.25" customHeight="1" x14ac:dyDescent="0.35">
      <c r="A58" s="110"/>
      <c r="B58" s="17" t="s">
        <v>10046</v>
      </c>
      <c r="C58" s="17" t="s">
        <v>10464</v>
      </c>
      <c r="D58" s="54" t="s">
        <v>10490</v>
      </c>
      <c r="E58" s="56" t="s">
        <v>10308</v>
      </c>
      <c r="F58" s="8" t="s">
        <v>9687</v>
      </c>
      <c r="G58" s="8" t="s">
        <v>9719</v>
      </c>
      <c r="H58" s="24" t="s">
        <v>9634</v>
      </c>
      <c r="I58" s="53">
        <v>25</v>
      </c>
      <c r="J58" s="53">
        <v>25</v>
      </c>
      <c r="K58" s="8" t="s">
        <v>10132</v>
      </c>
      <c r="L58" s="24" t="s">
        <v>10130</v>
      </c>
      <c r="M58" s="24" t="s">
        <v>9748</v>
      </c>
      <c r="N58" s="8" t="str">
        <f t="shared" si="0"/>
        <v>Sim</v>
      </c>
      <c r="O58" s="24">
        <v>0</v>
      </c>
      <c r="P58" s="24">
        <v>25</v>
      </c>
    </row>
    <row r="59" spans="1:16" ht="17.25" customHeight="1" x14ac:dyDescent="0.35">
      <c r="A59" s="110"/>
      <c r="B59" s="17" t="s">
        <v>10046</v>
      </c>
      <c r="C59" s="17" t="s">
        <v>10464</v>
      </c>
      <c r="D59" s="54" t="s">
        <v>10491</v>
      </c>
      <c r="E59" s="56" t="s">
        <v>10311</v>
      </c>
      <c r="F59" s="8" t="s">
        <v>9687</v>
      </c>
      <c r="G59" s="8" t="s">
        <v>9719</v>
      </c>
      <c r="H59" s="24" t="s">
        <v>9634</v>
      </c>
      <c r="I59" s="53">
        <v>25</v>
      </c>
      <c r="J59" s="53">
        <v>25</v>
      </c>
      <c r="K59" s="8" t="s">
        <v>10132</v>
      </c>
      <c r="L59" s="24" t="s">
        <v>10130</v>
      </c>
      <c r="M59" s="24" t="s">
        <v>9749</v>
      </c>
      <c r="N59" s="8" t="str">
        <f t="shared" si="0"/>
        <v>Sim</v>
      </c>
      <c r="O59" s="24">
        <v>0</v>
      </c>
      <c r="P59" s="24">
        <v>50</v>
      </c>
    </row>
    <row r="60" spans="1:16" ht="17.25" customHeight="1" x14ac:dyDescent="0.35">
      <c r="A60" s="110"/>
      <c r="B60" s="17" t="s">
        <v>10046</v>
      </c>
      <c r="C60" s="17" t="s">
        <v>10464</v>
      </c>
      <c r="D60" s="54" t="s">
        <v>10492</v>
      </c>
      <c r="E60" s="56" t="s">
        <v>10312</v>
      </c>
      <c r="F60" s="8" t="s">
        <v>9687</v>
      </c>
      <c r="G60" s="8" t="s">
        <v>9719</v>
      </c>
      <c r="H60" s="24" t="s">
        <v>9634</v>
      </c>
      <c r="I60" s="53">
        <v>0</v>
      </c>
      <c r="J60" s="53">
        <v>0</v>
      </c>
      <c r="K60" s="8" t="s">
        <v>10132</v>
      </c>
      <c r="L60" s="24" t="s">
        <v>10130</v>
      </c>
      <c r="M60" s="24" t="s">
        <v>9750</v>
      </c>
      <c r="N60" s="8" t="str">
        <f t="shared" si="0"/>
        <v>Sim</v>
      </c>
      <c r="O60" s="24">
        <v>0</v>
      </c>
      <c r="P60" s="24">
        <v>25</v>
      </c>
    </row>
    <row r="61" spans="1:16" ht="17.25" customHeight="1" x14ac:dyDescent="0.35">
      <c r="A61" s="110"/>
      <c r="B61" s="17" t="s">
        <v>10046</v>
      </c>
      <c r="C61" s="17" t="s">
        <v>10464</v>
      </c>
      <c r="D61" s="54" t="s">
        <v>10493</v>
      </c>
      <c r="E61" s="56" t="s">
        <v>10313</v>
      </c>
      <c r="F61" s="8" t="s">
        <v>9687</v>
      </c>
      <c r="G61" s="8" t="s">
        <v>9719</v>
      </c>
      <c r="H61" s="24" t="s">
        <v>9634</v>
      </c>
      <c r="I61" s="53">
        <v>25</v>
      </c>
      <c r="J61" s="53">
        <v>25</v>
      </c>
      <c r="K61" s="8" t="s">
        <v>10132</v>
      </c>
      <c r="L61" s="24" t="s">
        <v>10130</v>
      </c>
      <c r="M61" s="24" t="s">
        <v>9751</v>
      </c>
      <c r="N61" s="8" t="str">
        <f t="shared" si="0"/>
        <v>Sim</v>
      </c>
      <c r="O61" s="24">
        <v>0</v>
      </c>
      <c r="P61" s="24">
        <v>80</v>
      </c>
    </row>
    <row r="62" spans="1:16" ht="17.25" customHeight="1" x14ac:dyDescent="0.35">
      <c r="A62" s="110"/>
      <c r="B62" s="17" t="s">
        <v>10046</v>
      </c>
      <c r="C62" s="17" t="s">
        <v>10464</v>
      </c>
      <c r="D62" s="54" t="s">
        <v>10494</v>
      </c>
      <c r="E62" s="56" t="s">
        <v>10314</v>
      </c>
      <c r="F62" s="8" t="s">
        <v>9687</v>
      </c>
      <c r="G62" s="8" t="s">
        <v>9719</v>
      </c>
      <c r="H62" s="24" t="s">
        <v>9634</v>
      </c>
      <c r="I62" s="53">
        <v>0</v>
      </c>
      <c r="J62" s="53">
        <v>0</v>
      </c>
      <c r="K62" s="8" t="s">
        <v>10132</v>
      </c>
      <c r="L62" s="24" t="s">
        <v>10130</v>
      </c>
      <c r="M62" s="24" t="s">
        <v>9752</v>
      </c>
      <c r="N62" s="8" t="str">
        <f t="shared" si="0"/>
        <v>Sim</v>
      </c>
      <c r="O62" s="24">
        <v>0</v>
      </c>
      <c r="P62" s="24">
        <v>25</v>
      </c>
    </row>
    <row r="63" spans="1:16" ht="17.25" customHeight="1" x14ac:dyDescent="0.35">
      <c r="A63" s="110"/>
      <c r="B63" s="17" t="s">
        <v>10046</v>
      </c>
      <c r="C63" s="17" t="s">
        <v>10464</v>
      </c>
      <c r="D63" s="54" t="s">
        <v>10495</v>
      </c>
      <c r="E63" s="56" t="s">
        <v>10315</v>
      </c>
      <c r="F63" s="8" t="s">
        <v>9687</v>
      </c>
      <c r="G63" s="8" t="s">
        <v>9719</v>
      </c>
      <c r="H63" s="24" t="s">
        <v>9634</v>
      </c>
      <c r="I63" s="53">
        <v>25</v>
      </c>
      <c r="J63" s="53">
        <v>25</v>
      </c>
      <c r="K63" s="8" t="s">
        <v>10132</v>
      </c>
      <c r="L63" s="24" t="s">
        <v>10130</v>
      </c>
      <c r="M63" s="24" t="s">
        <v>9753</v>
      </c>
      <c r="N63" s="8" t="str">
        <f t="shared" si="0"/>
        <v>Sim</v>
      </c>
      <c r="O63" s="24">
        <v>0</v>
      </c>
      <c r="P63" s="24">
        <v>25</v>
      </c>
    </row>
    <row r="64" spans="1:16" ht="17.25" customHeight="1" x14ac:dyDescent="0.35">
      <c r="A64" s="110"/>
      <c r="B64" s="17" t="s">
        <v>10046</v>
      </c>
      <c r="C64" s="17" t="s">
        <v>10464</v>
      </c>
      <c r="D64" s="54" t="s">
        <v>10496</v>
      </c>
      <c r="E64" s="56" t="s">
        <v>10316</v>
      </c>
      <c r="F64" s="8" t="s">
        <v>9687</v>
      </c>
      <c r="G64" s="8" t="s">
        <v>9719</v>
      </c>
      <c r="H64" s="24" t="s">
        <v>9634</v>
      </c>
      <c r="I64" s="53">
        <v>0</v>
      </c>
      <c r="J64" s="53">
        <v>0</v>
      </c>
      <c r="K64" s="8" t="s">
        <v>10132</v>
      </c>
      <c r="L64" s="24" t="s">
        <v>10130</v>
      </c>
      <c r="M64" s="24" t="s">
        <v>9754</v>
      </c>
      <c r="N64" s="8" t="str">
        <f t="shared" si="0"/>
        <v>Sim</v>
      </c>
      <c r="O64" s="24">
        <v>0</v>
      </c>
      <c r="P64" s="24">
        <v>25</v>
      </c>
    </row>
    <row r="65" spans="1:16" ht="17.25" customHeight="1" x14ac:dyDescent="0.35">
      <c r="A65" s="110"/>
      <c r="B65" s="17" t="s">
        <v>10046</v>
      </c>
      <c r="C65" s="17" t="s">
        <v>10464</v>
      </c>
      <c r="D65" s="54" t="s">
        <v>10497</v>
      </c>
      <c r="E65" s="56" t="s">
        <v>10317</v>
      </c>
      <c r="F65" s="8" t="s">
        <v>9687</v>
      </c>
      <c r="G65" s="8" t="s">
        <v>9719</v>
      </c>
      <c r="H65" s="24" t="s">
        <v>9634</v>
      </c>
      <c r="I65" s="53">
        <v>0</v>
      </c>
      <c r="J65" s="53">
        <v>0</v>
      </c>
      <c r="K65" s="8" t="s">
        <v>10132</v>
      </c>
      <c r="L65" s="24" t="s">
        <v>10130</v>
      </c>
      <c r="M65" s="24" t="s">
        <v>9755</v>
      </c>
      <c r="N65" s="8" t="str">
        <f t="shared" si="0"/>
        <v>Sim</v>
      </c>
      <c r="O65" s="24">
        <v>0</v>
      </c>
      <c r="P65" s="24">
        <v>25</v>
      </c>
    </row>
    <row r="66" spans="1:16" ht="17.25" customHeight="1" x14ac:dyDescent="0.35">
      <c r="A66" s="110" t="s">
        <v>9756</v>
      </c>
      <c r="B66" s="17" t="s">
        <v>10046</v>
      </c>
      <c r="C66" s="17" t="s">
        <v>10469</v>
      </c>
      <c r="D66" s="54" t="s">
        <v>9757</v>
      </c>
      <c r="E66" s="56" t="s">
        <v>10319</v>
      </c>
      <c r="F66" s="8" t="s">
        <v>9687</v>
      </c>
      <c r="G66" s="8" t="s">
        <v>9719</v>
      </c>
      <c r="H66" s="24" t="s">
        <v>9993</v>
      </c>
      <c r="I66" s="53">
        <v>20000</v>
      </c>
      <c r="J66" s="53">
        <v>20000</v>
      </c>
      <c r="K66" s="8" t="s">
        <v>10132</v>
      </c>
      <c r="L66" s="24" t="s">
        <v>10130</v>
      </c>
      <c r="M66" s="24" t="s">
        <v>10001</v>
      </c>
      <c r="N66" s="8" t="str">
        <f t="shared" si="0"/>
        <v>Sim</v>
      </c>
      <c r="O66" s="24">
        <v>10000</v>
      </c>
      <c r="P66" s="24">
        <v>50000</v>
      </c>
    </row>
    <row r="67" spans="1:16" ht="17.25" customHeight="1" x14ac:dyDescent="0.35">
      <c r="A67" s="110"/>
      <c r="B67" s="17" t="s">
        <v>10046</v>
      </c>
      <c r="C67" s="17" t="s">
        <v>10469</v>
      </c>
      <c r="D67" s="54" t="s">
        <v>9758</v>
      </c>
      <c r="E67" s="56" t="s">
        <v>10320</v>
      </c>
      <c r="F67" s="8" t="s">
        <v>9687</v>
      </c>
      <c r="G67" s="8" t="s">
        <v>9719</v>
      </c>
      <c r="H67" s="24" t="s">
        <v>9993</v>
      </c>
      <c r="I67" s="53">
        <v>10000</v>
      </c>
      <c r="J67" s="53">
        <v>10000</v>
      </c>
      <c r="K67" s="8" t="s">
        <v>10132</v>
      </c>
      <c r="L67" s="24" t="s">
        <v>10130</v>
      </c>
      <c r="M67" s="24" t="s">
        <v>10002</v>
      </c>
      <c r="N67" s="8" t="str">
        <f t="shared" si="0"/>
        <v>Sim</v>
      </c>
      <c r="O67" s="24">
        <v>1000</v>
      </c>
      <c r="P67" s="24">
        <v>10000</v>
      </c>
    </row>
    <row r="68" spans="1:16" ht="17.25" customHeight="1" x14ac:dyDescent="0.35">
      <c r="A68" s="110"/>
      <c r="B68" s="17" t="s">
        <v>10046</v>
      </c>
      <c r="C68" s="17" t="s">
        <v>10469</v>
      </c>
      <c r="D68" s="54" t="s">
        <v>9759</v>
      </c>
      <c r="E68" s="56" t="s">
        <v>10321</v>
      </c>
      <c r="F68" s="8" t="s">
        <v>9687</v>
      </c>
      <c r="G68" s="8" t="s">
        <v>9719</v>
      </c>
      <c r="H68" s="24" t="s">
        <v>9993</v>
      </c>
      <c r="I68" s="53">
        <v>1500</v>
      </c>
      <c r="J68" s="53">
        <v>1500</v>
      </c>
      <c r="K68" s="8" t="s">
        <v>10132</v>
      </c>
      <c r="L68" s="24" t="s">
        <v>10130</v>
      </c>
      <c r="M68" s="24" t="s">
        <v>10003</v>
      </c>
      <c r="N68" s="8" t="str">
        <f t="shared" si="0"/>
        <v>Sim</v>
      </c>
      <c r="O68" s="24">
        <v>1000</v>
      </c>
      <c r="P68" s="24">
        <v>5000</v>
      </c>
    </row>
    <row r="69" spans="1:16" ht="17.25" customHeight="1" x14ac:dyDescent="0.35">
      <c r="A69" s="110"/>
      <c r="B69" s="17" t="s">
        <v>10046</v>
      </c>
      <c r="C69" s="17" t="s">
        <v>10469</v>
      </c>
      <c r="D69" s="54" t="s">
        <v>9760</v>
      </c>
      <c r="E69" s="56" t="s">
        <v>10322</v>
      </c>
      <c r="F69" s="8" t="s">
        <v>10454</v>
      </c>
      <c r="G69" s="8" t="s">
        <v>9719</v>
      </c>
      <c r="H69" s="24" t="s">
        <v>10457</v>
      </c>
      <c r="I69" s="53" t="s">
        <v>9774</v>
      </c>
      <c r="J69" s="53" t="s">
        <v>9774</v>
      </c>
      <c r="K69" s="8" t="s">
        <v>10132</v>
      </c>
      <c r="L69" s="24" t="s">
        <v>10130</v>
      </c>
      <c r="M69" s="24" t="s">
        <v>10004</v>
      </c>
      <c r="N69" s="8" t="str">
        <f t="shared" si="0"/>
        <v>Sim</v>
      </c>
      <c r="O69" s="24" t="s">
        <v>9780</v>
      </c>
      <c r="P69" s="24" t="s">
        <v>9780</v>
      </c>
    </row>
    <row r="70" spans="1:16" ht="17.25" customHeight="1" x14ac:dyDescent="0.35">
      <c r="A70" s="110"/>
      <c r="B70" s="17" t="s">
        <v>10046</v>
      </c>
      <c r="C70" s="17" t="s">
        <v>10469</v>
      </c>
      <c r="D70" s="54" t="s">
        <v>9761</v>
      </c>
      <c r="E70" s="56" t="s">
        <v>10323</v>
      </c>
      <c r="F70" s="8" t="s">
        <v>9687</v>
      </c>
      <c r="G70" s="8" t="s">
        <v>9719</v>
      </c>
      <c r="H70" s="24" t="s">
        <v>9993</v>
      </c>
      <c r="I70" s="53">
        <v>1250</v>
      </c>
      <c r="J70" s="53">
        <v>1250</v>
      </c>
      <c r="K70" s="8" t="s">
        <v>10132</v>
      </c>
      <c r="L70" s="24" t="s">
        <v>10130</v>
      </c>
      <c r="M70" s="24" t="s">
        <v>10005</v>
      </c>
      <c r="N70" s="8" t="str">
        <f t="shared" si="0"/>
        <v>Sim</v>
      </c>
      <c r="O70" s="24">
        <v>1000</v>
      </c>
      <c r="P70" s="24">
        <v>5000</v>
      </c>
    </row>
    <row r="71" spans="1:16" ht="17.25" customHeight="1" x14ac:dyDescent="0.35">
      <c r="A71" s="110"/>
      <c r="B71" s="17" t="s">
        <v>10046</v>
      </c>
      <c r="C71" s="17" t="s">
        <v>10469</v>
      </c>
      <c r="D71" s="54" t="s">
        <v>9762</v>
      </c>
      <c r="E71" s="56" t="s">
        <v>10324</v>
      </c>
      <c r="F71" s="8" t="s">
        <v>9687</v>
      </c>
      <c r="G71" s="8" t="s">
        <v>9719</v>
      </c>
      <c r="H71" s="24" t="s">
        <v>9994</v>
      </c>
      <c r="I71" s="53">
        <v>450</v>
      </c>
      <c r="J71" s="53">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10"/>
      <c r="B72" s="17" t="s">
        <v>10046</v>
      </c>
      <c r="C72" s="17" t="s">
        <v>10469</v>
      </c>
      <c r="D72" s="54" t="s">
        <v>9763</v>
      </c>
      <c r="E72" s="56" t="s">
        <v>10325</v>
      </c>
      <c r="F72" s="8" t="s">
        <v>9687</v>
      </c>
      <c r="G72" s="8" t="s">
        <v>9719</v>
      </c>
      <c r="H72" s="24" t="s">
        <v>9995</v>
      </c>
      <c r="I72" s="53">
        <v>5000</v>
      </c>
      <c r="J72" s="53">
        <v>5000</v>
      </c>
      <c r="K72" s="8" t="s">
        <v>10132</v>
      </c>
      <c r="L72" s="24" t="s">
        <v>10130</v>
      </c>
      <c r="M72" s="24" t="s">
        <v>10007</v>
      </c>
      <c r="N72" s="8" t="str">
        <f t="shared" si="1"/>
        <v>Sim</v>
      </c>
      <c r="O72" s="24">
        <v>2000</v>
      </c>
      <c r="P72" s="24">
        <v>10000</v>
      </c>
    </row>
    <row r="73" spans="1:16" ht="17.25" customHeight="1" x14ac:dyDescent="0.35">
      <c r="A73" s="110"/>
      <c r="B73" s="17" t="s">
        <v>10046</v>
      </c>
      <c r="C73" s="17" t="s">
        <v>10469</v>
      </c>
      <c r="D73" s="54" t="s">
        <v>9764</v>
      </c>
      <c r="E73" s="56" t="s">
        <v>10326</v>
      </c>
      <c r="F73" s="8" t="s">
        <v>9687</v>
      </c>
      <c r="G73" s="8" t="s">
        <v>9719</v>
      </c>
      <c r="H73" s="24" t="s">
        <v>9993</v>
      </c>
      <c r="I73" s="53">
        <v>100000</v>
      </c>
      <c r="J73" s="53">
        <v>100000</v>
      </c>
      <c r="K73" s="8" t="s">
        <v>10132</v>
      </c>
      <c r="L73" s="24" t="s">
        <v>10130</v>
      </c>
      <c r="M73" s="24" t="s">
        <v>10008</v>
      </c>
      <c r="N73" s="8" t="str">
        <f t="shared" si="1"/>
        <v>Sim</v>
      </c>
      <c r="O73" s="24">
        <v>50000</v>
      </c>
      <c r="P73" s="24">
        <v>500000</v>
      </c>
    </row>
    <row r="74" spans="1:16" ht="17.25" customHeight="1" x14ac:dyDescent="0.35">
      <c r="A74" s="110"/>
      <c r="B74" s="17" t="s">
        <v>10046</v>
      </c>
      <c r="C74" s="17" t="s">
        <v>10469</v>
      </c>
      <c r="D74" s="54" t="s">
        <v>9765</v>
      </c>
      <c r="E74" s="56" t="s">
        <v>10327</v>
      </c>
      <c r="F74" s="8" t="s">
        <v>9687</v>
      </c>
      <c r="G74" s="8" t="s">
        <v>9719</v>
      </c>
      <c r="H74" s="24" t="s">
        <v>9996</v>
      </c>
      <c r="I74" s="53">
        <v>25000</v>
      </c>
      <c r="J74" s="53">
        <v>25000</v>
      </c>
      <c r="K74" s="8" t="s">
        <v>10132</v>
      </c>
      <c r="L74" s="24" t="s">
        <v>10130</v>
      </c>
      <c r="M74" s="24" t="s">
        <v>10009</v>
      </c>
      <c r="N74" s="8" t="str">
        <f t="shared" si="1"/>
        <v>Sim</v>
      </c>
      <c r="O74" s="24">
        <v>10000</v>
      </c>
      <c r="P74" s="24">
        <v>50000</v>
      </c>
    </row>
    <row r="75" spans="1:16" ht="17.25" customHeight="1" x14ac:dyDescent="0.35">
      <c r="A75" s="110"/>
      <c r="B75" s="17" t="s">
        <v>10046</v>
      </c>
      <c r="C75" s="17" t="s">
        <v>10469</v>
      </c>
      <c r="D75" s="54" t="s">
        <v>9766</v>
      </c>
      <c r="E75" s="56" t="s">
        <v>10328</v>
      </c>
      <c r="F75" s="8" t="s">
        <v>9687</v>
      </c>
      <c r="G75" s="8" t="s">
        <v>9719</v>
      </c>
      <c r="H75" s="24" t="s">
        <v>9997</v>
      </c>
      <c r="I75" s="53">
        <v>100</v>
      </c>
      <c r="J75" s="53">
        <v>100</v>
      </c>
      <c r="K75" s="8" t="s">
        <v>10132</v>
      </c>
      <c r="L75" s="24" t="s">
        <v>10130</v>
      </c>
      <c r="M75" s="24" t="s">
        <v>10010</v>
      </c>
      <c r="N75" s="8" t="str">
        <f t="shared" si="1"/>
        <v>Sim</v>
      </c>
      <c r="O75" s="24">
        <v>20</v>
      </c>
      <c r="P75" s="24">
        <v>500</v>
      </c>
    </row>
    <row r="76" spans="1:16" ht="17.25" customHeight="1" x14ac:dyDescent="0.35">
      <c r="A76" s="110"/>
      <c r="B76" s="17" t="s">
        <v>10046</v>
      </c>
      <c r="C76" s="17" t="s">
        <v>10469</v>
      </c>
      <c r="D76" s="54" t="s">
        <v>9767</v>
      </c>
      <c r="E76" s="56" t="s">
        <v>10329</v>
      </c>
      <c r="F76" s="8" t="s">
        <v>9687</v>
      </c>
      <c r="G76" s="8" t="s">
        <v>9719</v>
      </c>
      <c r="H76" s="24" t="s">
        <v>9735</v>
      </c>
      <c r="I76" s="53">
        <v>53</v>
      </c>
      <c r="J76" s="53">
        <v>53</v>
      </c>
      <c r="K76" s="8" t="s">
        <v>10132</v>
      </c>
      <c r="L76" s="24" t="s">
        <v>10130</v>
      </c>
      <c r="M76" s="24" t="s">
        <v>10011</v>
      </c>
      <c r="N76" s="8" t="str">
        <f t="shared" si="1"/>
        <v>Sim</v>
      </c>
      <c r="O76" s="24">
        <v>25</v>
      </c>
      <c r="P76" s="24">
        <v>500</v>
      </c>
    </row>
    <row r="77" spans="1:16" ht="17.25" customHeight="1" x14ac:dyDescent="0.35">
      <c r="A77" s="110"/>
      <c r="B77" s="17" t="s">
        <v>10046</v>
      </c>
      <c r="C77" s="17" t="s">
        <v>10469</v>
      </c>
      <c r="D77" s="54" t="s">
        <v>9768</v>
      </c>
      <c r="E77" s="56" t="s">
        <v>10330</v>
      </c>
      <c r="F77" s="8" t="s">
        <v>9687</v>
      </c>
      <c r="G77" s="8" t="s">
        <v>9719</v>
      </c>
      <c r="H77" s="24" t="s">
        <v>9998</v>
      </c>
      <c r="I77" s="53">
        <v>3</v>
      </c>
      <c r="J77" s="53">
        <v>3</v>
      </c>
      <c r="K77" s="8" t="s">
        <v>10132</v>
      </c>
      <c r="L77" s="24" t="s">
        <v>10130</v>
      </c>
      <c r="M77" s="24" t="s">
        <v>10012</v>
      </c>
      <c r="N77" s="8" t="str">
        <f t="shared" si="1"/>
        <v>Sim</v>
      </c>
      <c r="O77" s="24">
        <v>2.5</v>
      </c>
      <c r="P77" s="24">
        <v>10</v>
      </c>
    </row>
    <row r="78" spans="1:16" ht="17.25" customHeight="1" x14ac:dyDescent="0.35">
      <c r="A78" s="110"/>
      <c r="B78" s="17" t="s">
        <v>10046</v>
      </c>
      <c r="C78" s="17" t="s">
        <v>10469</v>
      </c>
      <c r="D78" s="54" t="s">
        <v>9769</v>
      </c>
      <c r="E78" s="56" t="s">
        <v>10331</v>
      </c>
      <c r="F78" s="8" t="s">
        <v>9687</v>
      </c>
      <c r="G78" s="8" t="s">
        <v>9719</v>
      </c>
      <c r="H78" s="24" t="s">
        <v>9999</v>
      </c>
      <c r="I78" s="53">
        <v>1.681</v>
      </c>
      <c r="J78" s="53">
        <v>1.681</v>
      </c>
      <c r="K78" s="8" t="s">
        <v>10132</v>
      </c>
      <c r="L78" s="24" t="s">
        <v>10130</v>
      </c>
      <c r="M78" s="24" t="s">
        <v>10013</v>
      </c>
      <c r="N78" s="8" t="str">
        <f t="shared" si="1"/>
        <v>Sim</v>
      </c>
      <c r="O78" s="24">
        <v>1</v>
      </c>
      <c r="P78" s="24">
        <v>10</v>
      </c>
    </row>
    <row r="79" spans="1:16" ht="17.25" customHeight="1" x14ac:dyDescent="0.35">
      <c r="A79" s="110"/>
      <c r="B79" s="17" t="s">
        <v>10046</v>
      </c>
      <c r="C79" s="17" t="s">
        <v>10469</v>
      </c>
      <c r="D79" s="54" t="s">
        <v>9770</v>
      </c>
      <c r="E79" s="56" t="s">
        <v>10332</v>
      </c>
      <c r="F79" s="8" t="s">
        <v>9687</v>
      </c>
      <c r="G79" s="8" t="s">
        <v>9719</v>
      </c>
      <c r="H79" s="24" t="s">
        <v>9999</v>
      </c>
      <c r="I79" s="53">
        <v>1.0780000000000001</v>
      </c>
      <c r="J79" s="53">
        <v>1.0780000000000001</v>
      </c>
      <c r="K79" s="8" t="s">
        <v>10132</v>
      </c>
      <c r="L79" s="24" t="s">
        <v>10130</v>
      </c>
      <c r="M79" s="24" t="s">
        <v>10014</v>
      </c>
      <c r="N79" s="8" t="str">
        <f t="shared" si="1"/>
        <v>Sim</v>
      </c>
      <c r="O79" s="24">
        <v>1</v>
      </c>
      <c r="P79" s="24">
        <v>10</v>
      </c>
    </row>
    <row r="80" spans="1:16" ht="17.25" customHeight="1" x14ac:dyDescent="0.35">
      <c r="A80" s="110"/>
      <c r="B80" s="17" t="s">
        <v>10046</v>
      </c>
      <c r="C80" s="17" t="s">
        <v>10469</v>
      </c>
      <c r="D80" s="54" t="s">
        <v>9771</v>
      </c>
      <c r="E80" s="56" t="s">
        <v>10333</v>
      </c>
      <c r="F80" s="8" t="s">
        <v>9687</v>
      </c>
      <c r="G80" s="8" t="s">
        <v>9719</v>
      </c>
      <c r="H80" s="24" t="s">
        <v>9999</v>
      </c>
      <c r="I80" s="53">
        <v>7.26</v>
      </c>
      <c r="J80" s="53">
        <v>7.26</v>
      </c>
      <c r="K80" s="8" t="s">
        <v>10132</v>
      </c>
      <c r="L80" s="24" t="s">
        <v>10130</v>
      </c>
      <c r="M80" s="24" t="s">
        <v>10015</v>
      </c>
      <c r="N80" s="8" t="str">
        <f t="shared" si="1"/>
        <v>Sim</v>
      </c>
      <c r="O80" s="24">
        <v>2.5</v>
      </c>
      <c r="P80" s="24">
        <v>10</v>
      </c>
    </row>
    <row r="81" spans="1:16" ht="17.25" customHeight="1" x14ac:dyDescent="0.35">
      <c r="A81" s="110"/>
      <c r="B81" s="17" t="s">
        <v>10046</v>
      </c>
      <c r="C81" s="17" t="s">
        <v>10469</v>
      </c>
      <c r="D81" s="54" t="s">
        <v>9772</v>
      </c>
      <c r="E81" s="56" t="s">
        <v>10334</v>
      </c>
      <c r="F81" s="8" t="s">
        <v>9687</v>
      </c>
      <c r="G81" s="8" t="s">
        <v>9719</v>
      </c>
      <c r="H81" s="24" t="s">
        <v>10000</v>
      </c>
      <c r="I81" s="53">
        <v>2.2000000000000002</v>
      </c>
      <c r="J81" s="53">
        <v>2.2000000000000002</v>
      </c>
      <c r="K81" s="8" t="s">
        <v>10132</v>
      </c>
      <c r="L81" s="24" t="s">
        <v>10130</v>
      </c>
      <c r="M81" s="24" t="s">
        <v>10016</v>
      </c>
      <c r="N81" s="8" t="str">
        <f t="shared" si="1"/>
        <v>Sim</v>
      </c>
      <c r="O81" s="24">
        <v>0</v>
      </c>
      <c r="P81" s="24">
        <v>15</v>
      </c>
    </row>
    <row r="82" spans="1:16" ht="17.25" customHeight="1" x14ac:dyDescent="0.35">
      <c r="A82" s="110"/>
      <c r="B82" s="17" t="s">
        <v>10046</v>
      </c>
      <c r="C82" s="17" t="s">
        <v>10469</v>
      </c>
      <c r="D82" s="54" t="s">
        <v>9773</v>
      </c>
      <c r="E82" s="56" t="s">
        <v>10335</v>
      </c>
      <c r="F82" s="8" t="s">
        <v>9687</v>
      </c>
      <c r="G82" s="8" t="s">
        <v>9719</v>
      </c>
      <c r="H82" s="24" t="s">
        <v>9735</v>
      </c>
      <c r="I82" s="53">
        <v>15</v>
      </c>
      <c r="J82" s="53">
        <v>15</v>
      </c>
      <c r="K82" s="8" t="s">
        <v>10132</v>
      </c>
      <c r="L82" s="24" t="s">
        <v>10130</v>
      </c>
      <c r="M82" s="24" t="s">
        <v>10017</v>
      </c>
      <c r="N82" s="8" t="str">
        <f t="shared" si="1"/>
        <v>Sim</v>
      </c>
      <c r="O82" s="24">
        <v>0</v>
      </c>
      <c r="P82" s="24">
        <v>50</v>
      </c>
    </row>
    <row r="83" spans="1:16" ht="17.25" customHeight="1" x14ac:dyDescent="0.35">
      <c r="A83" s="110" t="s">
        <v>9775</v>
      </c>
      <c r="B83" s="17" t="s">
        <v>10046</v>
      </c>
      <c r="C83" s="17" t="s">
        <v>10468</v>
      </c>
      <c r="D83" s="54" t="s">
        <v>9776</v>
      </c>
      <c r="E83" s="56" t="s">
        <v>10336</v>
      </c>
      <c r="F83" s="8" t="s">
        <v>9687</v>
      </c>
      <c r="G83" s="8" t="s">
        <v>9719</v>
      </c>
      <c r="H83" s="24" t="s">
        <v>9634</v>
      </c>
      <c r="I83" s="53">
        <v>5</v>
      </c>
      <c r="J83" s="53">
        <v>5</v>
      </c>
      <c r="K83" s="8" t="s">
        <v>10132</v>
      </c>
      <c r="L83" s="24" t="s">
        <v>10018</v>
      </c>
      <c r="M83" s="24" t="s">
        <v>10019</v>
      </c>
      <c r="N83" s="8" t="str">
        <f t="shared" si="1"/>
        <v>Sim</v>
      </c>
      <c r="O83" s="24">
        <v>0</v>
      </c>
      <c r="P83" s="24">
        <v>20</v>
      </c>
    </row>
    <row r="84" spans="1:16" ht="17.25" customHeight="1" x14ac:dyDescent="0.35">
      <c r="A84" s="110"/>
      <c r="B84" s="17" t="s">
        <v>10046</v>
      </c>
      <c r="C84" s="17" t="s">
        <v>10468</v>
      </c>
      <c r="D84" s="54" t="s">
        <v>9777</v>
      </c>
      <c r="E84" s="56" t="s">
        <v>10337</v>
      </c>
      <c r="F84" s="8" t="s">
        <v>9687</v>
      </c>
      <c r="G84" s="8" t="s">
        <v>9719</v>
      </c>
      <c r="H84" s="24" t="s">
        <v>9634</v>
      </c>
      <c r="I84" s="53">
        <v>12</v>
      </c>
      <c r="J84" s="53">
        <v>12</v>
      </c>
      <c r="K84" s="8" t="s">
        <v>10132</v>
      </c>
      <c r="L84" s="24" t="s">
        <v>10018</v>
      </c>
      <c r="M84" s="24" t="s">
        <v>10020</v>
      </c>
      <c r="N84" s="8" t="str">
        <f t="shared" si="1"/>
        <v>Sim</v>
      </c>
      <c r="O84" s="24">
        <v>0</v>
      </c>
      <c r="P84" s="24">
        <v>30</v>
      </c>
    </row>
    <row r="85" spans="1:16" ht="17.25" customHeight="1" x14ac:dyDescent="0.35">
      <c r="A85" s="110"/>
      <c r="B85" s="17" t="s">
        <v>10046</v>
      </c>
      <c r="C85" s="17" t="s">
        <v>10468</v>
      </c>
      <c r="D85" s="54" t="s">
        <v>9778</v>
      </c>
      <c r="E85" s="56" t="s">
        <v>10338</v>
      </c>
      <c r="F85" s="8" t="s">
        <v>9687</v>
      </c>
      <c r="G85" s="8" t="s">
        <v>9719</v>
      </c>
      <c r="H85" s="24" t="s">
        <v>9634</v>
      </c>
      <c r="I85" s="53">
        <v>9</v>
      </c>
      <c r="J85" s="53">
        <v>9</v>
      </c>
      <c r="K85" s="8" t="s">
        <v>10132</v>
      </c>
      <c r="L85" s="24" t="s">
        <v>10018</v>
      </c>
      <c r="M85" s="24" t="s">
        <v>10021</v>
      </c>
      <c r="N85" s="8" t="str">
        <f t="shared" si="1"/>
        <v>Sim</v>
      </c>
      <c r="O85" s="24">
        <v>0</v>
      </c>
      <c r="P85" s="24">
        <v>20</v>
      </c>
    </row>
    <row r="86" spans="1:16" ht="17.25" customHeight="1" x14ac:dyDescent="0.35">
      <c r="A86" s="110"/>
      <c r="B86" s="17" t="s">
        <v>10046</v>
      </c>
      <c r="C86" s="17" t="s">
        <v>10468</v>
      </c>
      <c r="D86" s="54" t="s">
        <v>9779</v>
      </c>
      <c r="E86" s="56" t="s">
        <v>10339</v>
      </c>
      <c r="F86" s="8" t="s">
        <v>9687</v>
      </c>
      <c r="G86" s="8" t="s">
        <v>9719</v>
      </c>
      <c r="H86" s="24" t="s">
        <v>9634</v>
      </c>
      <c r="I86" s="53">
        <v>25</v>
      </c>
      <c r="J86" s="53">
        <v>25</v>
      </c>
      <c r="K86" s="8" t="s">
        <v>10132</v>
      </c>
      <c r="L86" s="24" t="s">
        <v>10018</v>
      </c>
      <c r="M86" s="24" t="s">
        <v>10022</v>
      </c>
      <c r="N86" s="8" t="str">
        <f t="shared" si="1"/>
        <v>Sim</v>
      </c>
      <c r="O86" s="24">
        <v>0</v>
      </c>
      <c r="P86" s="24">
        <v>40</v>
      </c>
    </row>
    <row r="87" spans="1:16" ht="17.25" customHeight="1" x14ac:dyDescent="0.35">
      <c r="A87" s="110" t="s">
        <v>9965</v>
      </c>
      <c r="B87" s="17" t="s">
        <v>10046</v>
      </c>
      <c r="C87" s="17" t="s">
        <v>10465</v>
      </c>
      <c r="D87" s="54" t="s">
        <v>9966</v>
      </c>
      <c r="E87" s="56" t="s">
        <v>10353</v>
      </c>
      <c r="F87" s="8" t="s">
        <v>9687</v>
      </c>
      <c r="G87" s="8" t="s">
        <v>9719</v>
      </c>
      <c r="H87" s="24" t="s">
        <v>9975</v>
      </c>
      <c r="I87" s="57">
        <v>498</v>
      </c>
      <c r="J87" s="57">
        <v>498</v>
      </c>
      <c r="K87" s="8" t="s">
        <v>10132</v>
      </c>
      <c r="L87" s="24" t="s">
        <v>10130</v>
      </c>
      <c r="M87" s="24" t="s">
        <v>10023</v>
      </c>
      <c r="N87" s="8" t="str">
        <f t="shared" si="1"/>
        <v>Sim</v>
      </c>
      <c r="O87" s="24">
        <v>0</v>
      </c>
      <c r="P87" s="24">
        <v>1000</v>
      </c>
    </row>
    <row r="88" spans="1:16" ht="17.25" customHeight="1" x14ac:dyDescent="0.35">
      <c r="A88" s="110"/>
      <c r="B88" s="17" t="s">
        <v>10046</v>
      </c>
      <c r="C88" s="17" t="s">
        <v>10465</v>
      </c>
      <c r="D88" s="54" t="s">
        <v>9967</v>
      </c>
      <c r="E88" s="56" t="s">
        <v>10354</v>
      </c>
      <c r="F88" s="8" t="s">
        <v>9687</v>
      </c>
      <c r="G88" s="8" t="s">
        <v>9719</v>
      </c>
      <c r="H88" s="24" t="s">
        <v>9975</v>
      </c>
      <c r="I88" s="86">
        <v>0</v>
      </c>
      <c r="J88" s="58">
        <v>0</v>
      </c>
      <c r="K88" s="8" t="s">
        <v>10132</v>
      </c>
      <c r="L88" s="24" t="s">
        <v>10130</v>
      </c>
      <c r="M88" s="24" t="s">
        <v>10024</v>
      </c>
      <c r="N88" s="8" t="str">
        <f t="shared" si="1"/>
        <v>Sim</v>
      </c>
      <c r="O88" s="24">
        <v>0</v>
      </c>
      <c r="P88" s="24">
        <v>1000</v>
      </c>
    </row>
    <row r="89" spans="1:16" ht="17.25" customHeight="1" x14ac:dyDescent="0.35">
      <c r="A89" s="110"/>
      <c r="B89" s="17" t="s">
        <v>10046</v>
      </c>
      <c r="C89" s="17" t="s">
        <v>10465</v>
      </c>
      <c r="D89" s="54" t="s">
        <v>9968</v>
      </c>
      <c r="E89" s="56" t="s">
        <v>10355</v>
      </c>
      <c r="F89" s="8" t="s">
        <v>9687</v>
      </c>
      <c r="G89" s="8" t="s">
        <v>9719</v>
      </c>
      <c r="H89" s="24" t="s">
        <v>9975</v>
      </c>
      <c r="I89" s="86">
        <v>42.8</v>
      </c>
      <c r="J89" s="58">
        <v>42.8</v>
      </c>
      <c r="K89" s="8" t="s">
        <v>10132</v>
      </c>
      <c r="L89" s="24" t="s">
        <v>10130</v>
      </c>
      <c r="M89" s="24" t="s">
        <v>10025</v>
      </c>
      <c r="N89" s="8" t="str">
        <f t="shared" si="1"/>
        <v>Sim</v>
      </c>
      <c r="O89" s="24">
        <v>0</v>
      </c>
      <c r="P89" s="24">
        <v>500</v>
      </c>
    </row>
    <row r="90" spans="1:16" ht="17.25" customHeight="1" x14ac:dyDescent="0.35">
      <c r="A90" s="110"/>
      <c r="B90" s="17" t="s">
        <v>10046</v>
      </c>
      <c r="C90" s="17" t="s">
        <v>10465</v>
      </c>
      <c r="D90" s="54" t="s">
        <v>9969</v>
      </c>
      <c r="E90" s="40" t="s">
        <v>10357</v>
      </c>
      <c r="F90" s="8" t="s">
        <v>9687</v>
      </c>
      <c r="G90" s="8" t="s">
        <v>9719</v>
      </c>
      <c r="H90" s="24" t="s">
        <v>9975</v>
      </c>
      <c r="I90" s="86">
        <v>250</v>
      </c>
      <c r="J90" s="58">
        <v>250</v>
      </c>
      <c r="K90" s="8" t="s">
        <v>10132</v>
      </c>
      <c r="L90" s="24" t="s">
        <v>10130</v>
      </c>
      <c r="M90" s="24" t="s">
        <v>10026</v>
      </c>
      <c r="N90" s="8" t="str">
        <f t="shared" si="1"/>
        <v>Sim</v>
      </c>
      <c r="O90" s="24">
        <v>0</v>
      </c>
      <c r="P90" s="24">
        <v>500</v>
      </c>
    </row>
    <row r="91" spans="1:16" ht="17.25" customHeight="1" x14ac:dyDescent="0.35">
      <c r="A91" s="110"/>
      <c r="B91" s="17" t="s">
        <v>10046</v>
      </c>
      <c r="C91" s="17" t="s">
        <v>10465</v>
      </c>
      <c r="D91" s="54" t="s">
        <v>9970</v>
      </c>
      <c r="E91" s="56" t="s">
        <v>10356</v>
      </c>
      <c r="F91" s="8" t="s">
        <v>9687</v>
      </c>
      <c r="G91" s="8" t="s">
        <v>9719</v>
      </c>
      <c r="H91" s="24" t="s">
        <v>9634</v>
      </c>
      <c r="I91" s="57">
        <v>0.47</v>
      </c>
      <c r="J91" s="57">
        <v>0.47</v>
      </c>
      <c r="K91" s="8" t="s">
        <v>10132</v>
      </c>
      <c r="L91" s="24" t="s">
        <v>10130</v>
      </c>
      <c r="M91" s="24" t="s">
        <v>10027</v>
      </c>
      <c r="N91" s="8" t="str">
        <f t="shared" si="1"/>
        <v>Sim</v>
      </c>
      <c r="O91" s="24">
        <v>0</v>
      </c>
      <c r="P91" s="24">
        <v>5</v>
      </c>
    </row>
    <row r="92" spans="1:16" ht="17.25" customHeight="1" x14ac:dyDescent="0.35">
      <c r="A92" s="110"/>
      <c r="B92" s="17" t="s">
        <v>10046</v>
      </c>
      <c r="C92" s="17" t="s">
        <v>10465</v>
      </c>
      <c r="D92" s="54" t="s">
        <v>9971</v>
      </c>
      <c r="E92" s="56" t="s">
        <v>10358</v>
      </c>
      <c r="F92" s="8" t="s">
        <v>9687</v>
      </c>
      <c r="G92" s="8" t="s">
        <v>9719</v>
      </c>
      <c r="H92" s="24" t="s">
        <v>9976</v>
      </c>
      <c r="I92" s="86">
        <v>5</v>
      </c>
      <c r="J92" s="58">
        <v>5</v>
      </c>
      <c r="K92" s="8" t="s">
        <v>10132</v>
      </c>
      <c r="L92" s="24" t="s">
        <v>10130</v>
      </c>
      <c r="M92" s="24" t="s">
        <v>10028</v>
      </c>
      <c r="N92" s="8" t="str">
        <f t="shared" si="1"/>
        <v>Sim</v>
      </c>
      <c r="O92" s="24">
        <v>0</v>
      </c>
      <c r="P92" s="24">
        <v>20</v>
      </c>
    </row>
    <row r="93" spans="1:16" ht="17.25" customHeight="1" x14ac:dyDescent="0.35">
      <c r="A93" s="110"/>
      <c r="B93" s="17" t="s">
        <v>10046</v>
      </c>
      <c r="C93" s="17" t="s">
        <v>10465</v>
      </c>
      <c r="D93" s="54" t="s">
        <v>9972</v>
      </c>
      <c r="E93" s="56" t="s">
        <v>10359</v>
      </c>
      <c r="F93" s="8" t="s">
        <v>9687</v>
      </c>
      <c r="G93" s="8" t="s">
        <v>9719</v>
      </c>
      <c r="H93" s="24" t="s">
        <v>9977</v>
      </c>
      <c r="I93" s="86">
        <v>10</v>
      </c>
      <c r="J93" s="58">
        <v>10</v>
      </c>
      <c r="K93" s="8" t="s">
        <v>10132</v>
      </c>
      <c r="L93" s="24" t="s">
        <v>10130</v>
      </c>
      <c r="M93" s="24" t="s">
        <v>10029</v>
      </c>
      <c r="N93" s="8" t="str">
        <f t="shared" si="1"/>
        <v>Sim</v>
      </c>
      <c r="O93" s="24">
        <v>0</v>
      </c>
      <c r="P93" s="24">
        <v>30</v>
      </c>
    </row>
    <row r="94" spans="1:16" ht="17.25" customHeight="1" x14ac:dyDescent="0.35">
      <c r="A94" s="110"/>
      <c r="B94" s="17" t="s">
        <v>10046</v>
      </c>
      <c r="C94" s="17" t="s">
        <v>10465</v>
      </c>
      <c r="D94" s="54" t="s">
        <v>9973</v>
      </c>
      <c r="E94" s="56" t="s">
        <v>10360</v>
      </c>
      <c r="F94" s="8" t="s">
        <v>9687</v>
      </c>
      <c r="G94" s="8" t="s">
        <v>9719</v>
      </c>
      <c r="H94" s="24" t="s">
        <v>9977</v>
      </c>
      <c r="I94" s="86">
        <v>0</v>
      </c>
      <c r="J94" s="58">
        <v>0</v>
      </c>
      <c r="K94" s="8" t="s">
        <v>10132</v>
      </c>
      <c r="L94" s="24" t="s">
        <v>10130</v>
      </c>
      <c r="M94" s="24" t="s">
        <v>10030</v>
      </c>
      <c r="N94" s="8" t="str">
        <f t="shared" si="1"/>
        <v>Sim</v>
      </c>
      <c r="O94" s="24">
        <v>0</v>
      </c>
      <c r="P94" s="24">
        <v>50</v>
      </c>
    </row>
    <row r="95" spans="1:16" ht="17.25" customHeight="1" x14ac:dyDescent="0.35">
      <c r="A95" s="110"/>
      <c r="B95" s="17" t="s">
        <v>10046</v>
      </c>
      <c r="C95" s="17" t="s">
        <v>10465</v>
      </c>
      <c r="D95" s="54" t="s">
        <v>9974</v>
      </c>
      <c r="E95" s="56" t="s">
        <v>10361</v>
      </c>
      <c r="F95" s="8" t="s">
        <v>9687</v>
      </c>
      <c r="G95" s="8" t="s">
        <v>9719</v>
      </c>
      <c r="H95" s="24" t="s">
        <v>9786</v>
      </c>
      <c r="I95" s="86">
        <v>50.5</v>
      </c>
      <c r="J95" s="58">
        <v>50.5</v>
      </c>
      <c r="K95" s="8" t="s">
        <v>10132</v>
      </c>
      <c r="L95" s="24" t="s">
        <v>10130</v>
      </c>
      <c r="M95" s="24" t="s">
        <v>10031</v>
      </c>
      <c r="N95" s="8" t="str">
        <f t="shared" si="1"/>
        <v>Sim</v>
      </c>
      <c r="O95" s="24">
        <v>0</v>
      </c>
      <c r="P95" s="24">
        <v>100</v>
      </c>
    </row>
    <row r="96" spans="1:16" ht="17.25" customHeight="1" x14ac:dyDescent="0.35">
      <c r="A96" s="110" t="s">
        <v>10203</v>
      </c>
      <c r="B96" s="17" t="s">
        <v>10046</v>
      </c>
      <c r="C96" s="17" t="s">
        <v>10466</v>
      </c>
      <c r="D96" s="54" t="s">
        <v>10224</v>
      </c>
      <c r="E96" s="56" t="s">
        <v>10444</v>
      </c>
      <c r="F96" s="8" t="s">
        <v>9687</v>
      </c>
      <c r="G96" s="8" t="s">
        <v>9719</v>
      </c>
      <c r="H96" s="24" t="s">
        <v>10143</v>
      </c>
      <c r="I96" s="104">
        <v>35</v>
      </c>
      <c r="J96" s="58">
        <v>35</v>
      </c>
      <c r="K96" s="8" t="s">
        <v>10132</v>
      </c>
      <c r="L96" s="24" t="s">
        <v>10130</v>
      </c>
      <c r="M96" s="24" t="s">
        <v>10225</v>
      </c>
      <c r="N96" s="8" t="str">
        <f t="shared" si="1"/>
        <v>Sim</v>
      </c>
      <c r="O96" s="24">
        <v>20</v>
      </c>
      <c r="P96" s="24">
        <v>35</v>
      </c>
    </row>
    <row r="97" spans="1:16" ht="17.25" customHeight="1" x14ac:dyDescent="0.35">
      <c r="A97" s="110"/>
      <c r="B97" s="17" t="s">
        <v>10046</v>
      </c>
      <c r="C97" s="17" t="s">
        <v>10466</v>
      </c>
      <c r="D97" s="54" t="s">
        <v>10204</v>
      </c>
      <c r="E97" s="56" t="s">
        <v>10438</v>
      </c>
      <c r="F97" s="8" t="s">
        <v>9687</v>
      </c>
      <c r="G97" s="8" t="s">
        <v>9719</v>
      </c>
      <c r="H97" s="24" t="s">
        <v>9634</v>
      </c>
      <c r="I97" s="104">
        <v>70</v>
      </c>
      <c r="J97" s="58">
        <v>70</v>
      </c>
      <c r="K97" s="8" t="s">
        <v>10132</v>
      </c>
      <c r="L97" s="24" t="s">
        <v>10018</v>
      </c>
      <c r="M97" s="24" t="s">
        <v>10223</v>
      </c>
      <c r="N97" s="8" t="str">
        <f t="shared" si="1"/>
        <v>Sim</v>
      </c>
      <c r="O97" s="24">
        <v>0</v>
      </c>
      <c r="P97" s="24">
        <v>100</v>
      </c>
    </row>
    <row r="98" spans="1:16" ht="17.25" customHeight="1" x14ac:dyDescent="0.35">
      <c r="A98" s="110"/>
      <c r="B98" s="17" t="s">
        <v>10046</v>
      </c>
      <c r="C98" s="17" t="s">
        <v>10466</v>
      </c>
      <c r="D98" s="54" t="s">
        <v>10205</v>
      </c>
      <c r="E98" s="56" t="s">
        <v>10439</v>
      </c>
      <c r="F98" s="8" t="s">
        <v>10454</v>
      </c>
      <c r="G98" s="8" t="s">
        <v>9719</v>
      </c>
      <c r="H98" s="24" t="s">
        <v>10227</v>
      </c>
      <c r="I98" s="86" t="s">
        <v>10228</v>
      </c>
      <c r="J98" s="58" t="s">
        <v>10228</v>
      </c>
      <c r="K98" s="8" t="s">
        <v>10132</v>
      </c>
      <c r="L98" s="24" t="s">
        <v>10018</v>
      </c>
      <c r="M98" s="24" t="s">
        <v>10229</v>
      </c>
      <c r="N98" s="8" t="str">
        <f t="shared" si="1"/>
        <v>Sim</v>
      </c>
      <c r="O98" s="24" t="s">
        <v>9780</v>
      </c>
      <c r="P98" s="24" t="s">
        <v>9780</v>
      </c>
    </row>
    <row r="99" spans="1:16" ht="17.25" customHeight="1" x14ac:dyDescent="0.35">
      <c r="A99" s="110"/>
      <c r="B99" s="17" t="s">
        <v>10046</v>
      </c>
      <c r="C99" s="17" t="s">
        <v>10466</v>
      </c>
      <c r="D99" s="54" t="s">
        <v>10206</v>
      </c>
      <c r="E99" s="56" t="s">
        <v>10452</v>
      </c>
      <c r="F99" s="8" t="s">
        <v>9687</v>
      </c>
      <c r="G99" s="8" t="s">
        <v>9719</v>
      </c>
      <c r="H99" s="24" t="s">
        <v>9634</v>
      </c>
      <c r="I99" s="86">
        <v>12.5</v>
      </c>
      <c r="J99" s="58">
        <v>12.5</v>
      </c>
      <c r="K99" s="8" t="s">
        <v>10132</v>
      </c>
      <c r="L99" s="24" t="s">
        <v>10018</v>
      </c>
      <c r="M99" s="24" t="s">
        <v>10151</v>
      </c>
      <c r="N99" s="8" t="str">
        <f t="shared" si="1"/>
        <v>Sim</v>
      </c>
      <c r="O99" s="24">
        <v>0</v>
      </c>
      <c r="P99" s="24">
        <v>35</v>
      </c>
    </row>
    <row r="100" spans="1:16" ht="17.25" customHeight="1" x14ac:dyDescent="0.35">
      <c r="A100" s="110"/>
      <c r="B100" s="17" t="s">
        <v>10046</v>
      </c>
      <c r="C100" s="17" t="s">
        <v>10466</v>
      </c>
      <c r="D100" s="54" t="s">
        <v>10207</v>
      </c>
      <c r="E100" s="56" t="s">
        <v>10440</v>
      </c>
      <c r="F100" s="8" t="s">
        <v>9687</v>
      </c>
      <c r="G100" s="8" t="s">
        <v>9719</v>
      </c>
      <c r="H100" s="24" t="s">
        <v>9634</v>
      </c>
      <c r="I100" s="86">
        <v>4.3499999999999996</v>
      </c>
      <c r="J100" s="58">
        <v>4.3499999999999996</v>
      </c>
      <c r="K100" s="8" t="s">
        <v>10132</v>
      </c>
      <c r="L100" s="24" t="s">
        <v>10018</v>
      </c>
      <c r="M100" s="24" t="s">
        <v>10230</v>
      </c>
      <c r="N100" s="8" t="str">
        <f t="shared" si="1"/>
        <v>Sim</v>
      </c>
      <c r="O100" s="24">
        <v>0</v>
      </c>
      <c r="P100" s="24">
        <v>25</v>
      </c>
    </row>
    <row r="101" spans="1:16" ht="17.25" customHeight="1" x14ac:dyDescent="0.35">
      <c r="A101" s="110"/>
      <c r="B101" s="17" t="s">
        <v>10046</v>
      </c>
      <c r="C101" s="17" t="s">
        <v>10466</v>
      </c>
      <c r="D101" s="54" t="s">
        <v>10208</v>
      </c>
      <c r="E101" s="56" t="s">
        <v>10441</v>
      </c>
      <c r="F101" s="8" t="s">
        <v>10213</v>
      </c>
      <c r="G101" s="8" t="s">
        <v>9719</v>
      </c>
      <c r="H101" s="24" t="s">
        <v>10143</v>
      </c>
      <c r="I101" s="86">
        <v>20</v>
      </c>
      <c r="J101" s="58">
        <v>20</v>
      </c>
      <c r="K101" s="8" t="s">
        <v>10132</v>
      </c>
      <c r="L101" s="24" t="s">
        <v>10018</v>
      </c>
      <c r="M101" s="24" t="s">
        <v>10231</v>
      </c>
      <c r="N101" s="8" t="str">
        <f t="shared" si="1"/>
        <v>Sim</v>
      </c>
      <c r="O101" s="24">
        <v>5</v>
      </c>
      <c r="P101" s="24">
        <v>35</v>
      </c>
    </row>
    <row r="102" spans="1:16" ht="17.25" customHeight="1" x14ac:dyDescent="0.35">
      <c r="A102" s="110"/>
      <c r="B102" s="17" t="s">
        <v>10046</v>
      </c>
      <c r="C102" s="17" t="s">
        <v>10466</v>
      </c>
      <c r="D102" s="54" t="s">
        <v>10209</v>
      </c>
      <c r="E102" s="56" t="s">
        <v>10442</v>
      </c>
      <c r="F102" s="8" t="s">
        <v>10213</v>
      </c>
      <c r="G102" s="8" t="s">
        <v>9719</v>
      </c>
      <c r="H102" s="24" t="s">
        <v>10143</v>
      </c>
      <c r="I102" s="86">
        <v>2</v>
      </c>
      <c r="J102" s="58">
        <v>2</v>
      </c>
      <c r="K102" s="8" t="s">
        <v>10132</v>
      </c>
      <c r="L102" s="24" t="s">
        <v>10018</v>
      </c>
      <c r="M102" s="24" t="s">
        <v>10232</v>
      </c>
      <c r="N102" s="8" t="str">
        <f t="shared" si="1"/>
        <v>Sim</v>
      </c>
      <c r="O102" s="24">
        <v>0</v>
      </c>
      <c r="P102" s="24">
        <v>5</v>
      </c>
    </row>
    <row r="103" spans="1:16" ht="17.25" customHeight="1" x14ac:dyDescent="0.35">
      <c r="A103" s="110"/>
      <c r="B103" s="17" t="s">
        <v>10046</v>
      </c>
      <c r="C103" s="17" t="s">
        <v>10466</v>
      </c>
      <c r="D103" s="54" t="s">
        <v>10874</v>
      </c>
      <c r="E103" s="56" t="s">
        <v>10882</v>
      </c>
      <c r="F103" s="8" t="s">
        <v>9687</v>
      </c>
      <c r="G103" s="8" t="s">
        <v>9719</v>
      </c>
      <c r="H103" s="24" t="s">
        <v>9634</v>
      </c>
      <c r="I103" s="86">
        <v>5</v>
      </c>
      <c r="J103" s="86">
        <v>5</v>
      </c>
      <c r="K103" s="8" t="s">
        <v>9780</v>
      </c>
      <c r="L103" s="8" t="s">
        <v>9780</v>
      </c>
      <c r="M103" s="8" t="s">
        <v>9780</v>
      </c>
      <c r="N103" s="8" t="str">
        <f t="shared" si="1"/>
        <v>Sim</v>
      </c>
      <c r="O103" s="24">
        <v>0</v>
      </c>
      <c r="P103" s="24">
        <v>35</v>
      </c>
    </row>
    <row r="104" spans="1:16" ht="17.25" customHeight="1" x14ac:dyDescent="0.35">
      <c r="A104" s="110"/>
      <c r="B104" s="17" t="s">
        <v>10046</v>
      </c>
      <c r="C104" s="17" t="s">
        <v>10466</v>
      </c>
      <c r="D104" s="54" t="s">
        <v>10875</v>
      </c>
      <c r="E104" s="56" t="s">
        <v>10883</v>
      </c>
      <c r="F104" s="8" t="s">
        <v>9687</v>
      </c>
      <c r="G104" s="8" t="s">
        <v>9719</v>
      </c>
      <c r="H104" s="24" t="s">
        <v>9634</v>
      </c>
      <c r="I104" s="86">
        <v>5</v>
      </c>
      <c r="J104" s="86">
        <v>5</v>
      </c>
      <c r="K104" s="8" t="s">
        <v>9780</v>
      </c>
      <c r="L104" s="8" t="s">
        <v>9780</v>
      </c>
      <c r="M104" s="8" t="s">
        <v>9780</v>
      </c>
      <c r="N104" s="8" t="str">
        <f t="shared" si="1"/>
        <v>Sim</v>
      </c>
      <c r="O104" s="24">
        <v>0</v>
      </c>
      <c r="P104" s="24">
        <v>25</v>
      </c>
    </row>
    <row r="105" spans="1:16" ht="17.25" customHeight="1" x14ac:dyDescent="0.35">
      <c r="A105" s="110"/>
      <c r="B105" s="17" t="s">
        <v>10046</v>
      </c>
      <c r="C105" s="17" t="s">
        <v>10466</v>
      </c>
      <c r="D105" s="54" t="s">
        <v>10876</v>
      </c>
      <c r="E105" s="56" t="s">
        <v>10884</v>
      </c>
      <c r="F105" s="8" t="s">
        <v>10213</v>
      </c>
      <c r="G105" s="8" t="s">
        <v>9719</v>
      </c>
      <c r="H105" s="24" t="s">
        <v>10143</v>
      </c>
      <c r="I105" s="86">
        <v>5</v>
      </c>
      <c r="J105" s="86">
        <v>5</v>
      </c>
      <c r="K105" s="8" t="s">
        <v>9780</v>
      </c>
      <c r="L105" s="8" t="s">
        <v>9780</v>
      </c>
      <c r="M105" s="8" t="s">
        <v>9780</v>
      </c>
      <c r="N105" s="8" t="str">
        <f t="shared" si="1"/>
        <v>Sim</v>
      </c>
      <c r="O105" s="24">
        <v>5</v>
      </c>
      <c r="P105" s="24">
        <v>35</v>
      </c>
    </row>
    <row r="106" spans="1:16" ht="17.25" customHeight="1" x14ac:dyDescent="0.35">
      <c r="A106" s="110"/>
      <c r="B106" s="17" t="s">
        <v>10046</v>
      </c>
      <c r="C106" s="17" t="s">
        <v>10466</v>
      </c>
      <c r="D106" s="54" t="s">
        <v>10877</v>
      </c>
      <c r="E106" s="56" t="s">
        <v>10885</v>
      </c>
      <c r="F106" s="8" t="s">
        <v>10213</v>
      </c>
      <c r="G106" s="8" t="s">
        <v>9719</v>
      </c>
      <c r="H106" s="24" t="s">
        <v>10143</v>
      </c>
      <c r="I106" s="86">
        <v>5</v>
      </c>
      <c r="J106" s="86">
        <v>5</v>
      </c>
      <c r="K106" s="8" t="s">
        <v>9780</v>
      </c>
      <c r="L106" s="8" t="s">
        <v>9780</v>
      </c>
      <c r="M106" s="8" t="s">
        <v>9780</v>
      </c>
      <c r="N106" s="8" t="str">
        <f t="shared" si="1"/>
        <v>Sim</v>
      </c>
      <c r="O106" s="24">
        <v>0</v>
      </c>
      <c r="P106" s="24">
        <v>5</v>
      </c>
    </row>
    <row r="107" spans="1:16" ht="17.25" customHeight="1" x14ac:dyDescent="0.35">
      <c r="A107" s="110"/>
      <c r="B107" s="17" t="s">
        <v>10046</v>
      </c>
      <c r="C107" s="17" t="s">
        <v>10466</v>
      </c>
      <c r="D107" s="54" t="s">
        <v>10878</v>
      </c>
      <c r="E107" s="56" t="s">
        <v>10886</v>
      </c>
      <c r="F107" s="8" t="s">
        <v>9687</v>
      </c>
      <c r="G107" s="8" t="s">
        <v>9719</v>
      </c>
      <c r="H107" s="24" t="s">
        <v>9634</v>
      </c>
      <c r="I107" s="86">
        <v>10</v>
      </c>
      <c r="J107" s="86">
        <v>10</v>
      </c>
      <c r="K107" s="8" t="s">
        <v>9780</v>
      </c>
      <c r="L107" s="8" t="s">
        <v>9780</v>
      </c>
      <c r="M107" s="8" t="s">
        <v>9780</v>
      </c>
      <c r="N107" s="8" t="str">
        <f t="shared" si="1"/>
        <v>Sim</v>
      </c>
      <c r="O107" s="24">
        <v>0</v>
      </c>
      <c r="P107" s="24">
        <v>35</v>
      </c>
    </row>
    <row r="108" spans="1:16" ht="17.25" customHeight="1" x14ac:dyDescent="0.35">
      <c r="A108" s="110"/>
      <c r="B108" s="17" t="s">
        <v>10046</v>
      </c>
      <c r="C108" s="17" t="s">
        <v>10466</v>
      </c>
      <c r="D108" s="54" t="s">
        <v>10879</v>
      </c>
      <c r="E108" s="56" t="s">
        <v>10887</v>
      </c>
      <c r="F108" s="8" t="s">
        <v>9687</v>
      </c>
      <c r="G108" s="8" t="s">
        <v>9719</v>
      </c>
      <c r="H108" s="24" t="s">
        <v>9634</v>
      </c>
      <c r="I108" s="86">
        <v>10</v>
      </c>
      <c r="J108" s="86">
        <v>10</v>
      </c>
      <c r="K108" s="8" t="s">
        <v>9780</v>
      </c>
      <c r="L108" s="8" t="s">
        <v>9780</v>
      </c>
      <c r="M108" s="8" t="s">
        <v>9780</v>
      </c>
      <c r="N108" s="8" t="str">
        <f t="shared" si="1"/>
        <v>Sim</v>
      </c>
      <c r="O108" s="24">
        <v>0</v>
      </c>
      <c r="P108" s="24">
        <v>25</v>
      </c>
    </row>
    <row r="109" spans="1:16" ht="17.25" customHeight="1" x14ac:dyDescent="0.35">
      <c r="A109" s="110"/>
      <c r="B109" s="17" t="s">
        <v>10046</v>
      </c>
      <c r="C109" s="17" t="s">
        <v>10466</v>
      </c>
      <c r="D109" s="54" t="s">
        <v>10880</v>
      </c>
      <c r="E109" s="56" t="s">
        <v>10888</v>
      </c>
      <c r="F109" s="8" t="s">
        <v>10213</v>
      </c>
      <c r="G109" s="8" t="s">
        <v>9719</v>
      </c>
      <c r="H109" s="24" t="s">
        <v>10143</v>
      </c>
      <c r="I109" s="86">
        <v>10</v>
      </c>
      <c r="J109" s="86">
        <v>10</v>
      </c>
      <c r="K109" s="8" t="s">
        <v>9780</v>
      </c>
      <c r="L109" s="8" t="s">
        <v>9780</v>
      </c>
      <c r="M109" s="8" t="s">
        <v>9780</v>
      </c>
      <c r="N109" s="8" t="str">
        <f t="shared" si="1"/>
        <v>Sim</v>
      </c>
      <c r="O109" s="24">
        <v>5</v>
      </c>
      <c r="P109" s="24">
        <v>35</v>
      </c>
    </row>
    <row r="110" spans="1:16" ht="17.25" customHeight="1" x14ac:dyDescent="0.35">
      <c r="A110" s="110"/>
      <c r="B110" s="17" t="s">
        <v>10046</v>
      </c>
      <c r="C110" s="17" t="s">
        <v>10466</v>
      </c>
      <c r="D110" s="54" t="s">
        <v>10881</v>
      </c>
      <c r="E110" s="56" t="s">
        <v>10889</v>
      </c>
      <c r="F110" s="8" t="s">
        <v>10213</v>
      </c>
      <c r="G110" s="8" t="s">
        <v>9719</v>
      </c>
      <c r="H110" s="24" t="s">
        <v>10143</v>
      </c>
      <c r="I110" s="86">
        <v>0</v>
      </c>
      <c r="J110" s="86">
        <v>0</v>
      </c>
      <c r="K110" s="8" t="s">
        <v>9780</v>
      </c>
      <c r="L110" s="8" t="s">
        <v>9780</v>
      </c>
      <c r="M110" s="8" t="s">
        <v>9780</v>
      </c>
      <c r="N110" s="8" t="str">
        <f t="shared" si="1"/>
        <v>Sim</v>
      </c>
      <c r="O110" s="24">
        <v>0</v>
      </c>
      <c r="P110" s="24">
        <v>5</v>
      </c>
    </row>
    <row r="111" spans="1:16" ht="17.25" customHeight="1" x14ac:dyDescent="0.35">
      <c r="A111" s="110"/>
      <c r="B111" s="17" t="s">
        <v>10046</v>
      </c>
      <c r="C111" s="17" t="s">
        <v>10466</v>
      </c>
      <c r="D111" s="54" t="s">
        <v>10210</v>
      </c>
      <c r="E111" s="56" t="s">
        <v>10443</v>
      </c>
      <c r="F111" s="8" t="s">
        <v>9687</v>
      </c>
      <c r="G111" s="8" t="s">
        <v>9719</v>
      </c>
      <c r="H111" s="24" t="s">
        <v>9634</v>
      </c>
      <c r="I111" s="86">
        <v>4.3499999999999996</v>
      </c>
      <c r="J111" s="58">
        <v>4.3499999999999996</v>
      </c>
      <c r="K111" s="8" t="s">
        <v>10132</v>
      </c>
      <c r="L111" s="24" t="s">
        <v>10018</v>
      </c>
      <c r="M111" s="24" t="s">
        <v>10226</v>
      </c>
      <c r="N111" s="8" t="str">
        <f t="shared" si="1"/>
        <v>Sim</v>
      </c>
      <c r="O111" s="24">
        <v>0</v>
      </c>
      <c r="P111" s="24">
        <v>25</v>
      </c>
    </row>
    <row r="112" spans="1:16" ht="17.25" customHeight="1" x14ac:dyDescent="0.35">
      <c r="A112" s="110"/>
      <c r="B112" s="17" t="s">
        <v>10046</v>
      </c>
      <c r="C112" s="17" t="s">
        <v>10466</v>
      </c>
      <c r="D112" s="54" t="s">
        <v>10212</v>
      </c>
      <c r="E112" s="56" t="s">
        <v>10242</v>
      </c>
      <c r="F112" s="8" t="s">
        <v>10454</v>
      </c>
      <c r="G112" s="8" t="s">
        <v>9719</v>
      </c>
      <c r="H112" s="24" t="s">
        <v>10456</v>
      </c>
      <c r="I112" s="86" t="s">
        <v>10349</v>
      </c>
      <c r="J112" s="58" t="s">
        <v>10349</v>
      </c>
      <c r="K112" s="8" t="s">
        <v>9780</v>
      </c>
      <c r="L112" s="24" t="s">
        <v>9780</v>
      </c>
      <c r="M112" s="24" t="s">
        <v>9780</v>
      </c>
      <c r="N112" s="8" t="str">
        <f t="shared" si="1"/>
        <v>Sim</v>
      </c>
      <c r="O112" s="24" t="s">
        <v>9780</v>
      </c>
      <c r="P112" s="24" t="s">
        <v>9780</v>
      </c>
    </row>
    <row r="113" spans="1:16" ht="17.25" customHeight="1" x14ac:dyDescent="0.35">
      <c r="A113" s="110"/>
      <c r="B113" s="17" t="s">
        <v>10046</v>
      </c>
      <c r="C113" s="17" t="s">
        <v>10466</v>
      </c>
      <c r="D113" s="54" t="s">
        <v>10211</v>
      </c>
      <c r="E113" s="56" t="s">
        <v>10243</v>
      </c>
      <c r="F113" s="8" t="s">
        <v>9687</v>
      </c>
      <c r="G113" s="8" t="s">
        <v>9719</v>
      </c>
      <c r="H113" s="24" t="s">
        <v>9780</v>
      </c>
      <c r="I113" s="86">
        <v>0</v>
      </c>
      <c r="J113" s="58">
        <v>0</v>
      </c>
      <c r="K113" s="8" t="s">
        <v>9780</v>
      </c>
      <c r="L113" s="24" t="s">
        <v>9780</v>
      </c>
      <c r="M113" s="24" t="s">
        <v>9780</v>
      </c>
      <c r="N113" s="8" t="str">
        <f t="shared" si="1"/>
        <v>Sim</v>
      </c>
      <c r="O113" s="24">
        <v>0</v>
      </c>
      <c r="P113" s="24">
        <v>100000000</v>
      </c>
    </row>
    <row r="114" spans="1:16" ht="17.25" customHeight="1" x14ac:dyDescent="0.35">
      <c r="A114" s="110"/>
      <c r="B114" s="17" t="s">
        <v>10046</v>
      </c>
      <c r="C114" s="17" t="s">
        <v>10466</v>
      </c>
      <c r="D114" s="54" t="s">
        <v>10214</v>
      </c>
      <c r="E114" s="56" t="s">
        <v>10445</v>
      </c>
      <c r="F114" s="8" t="s">
        <v>9687</v>
      </c>
      <c r="G114" s="8" t="s">
        <v>9719</v>
      </c>
      <c r="H114" s="24" t="s">
        <v>9634</v>
      </c>
      <c r="I114" s="86">
        <v>30</v>
      </c>
      <c r="J114" s="58">
        <v>30</v>
      </c>
      <c r="K114" s="8" t="s">
        <v>10132</v>
      </c>
      <c r="L114" s="24" t="s">
        <v>10018</v>
      </c>
      <c r="M114" s="24" t="s">
        <v>10233</v>
      </c>
      <c r="N114" s="8" t="str">
        <f t="shared" si="1"/>
        <v>Sim</v>
      </c>
      <c r="O114" s="24">
        <v>0</v>
      </c>
      <c r="P114" s="24">
        <v>100</v>
      </c>
    </row>
    <row r="115" spans="1:16" ht="17.25" customHeight="1" x14ac:dyDescent="0.35">
      <c r="A115" s="110"/>
      <c r="B115" s="17" t="s">
        <v>10046</v>
      </c>
      <c r="C115" s="17" t="s">
        <v>10466</v>
      </c>
      <c r="D115" s="54" t="s">
        <v>10215</v>
      </c>
      <c r="E115" s="56" t="s">
        <v>10446</v>
      </c>
      <c r="F115" s="8" t="s">
        <v>9642</v>
      </c>
      <c r="G115" s="8" t="s">
        <v>9719</v>
      </c>
      <c r="H115" s="24" t="s">
        <v>10227</v>
      </c>
      <c r="I115" s="86" t="s">
        <v>10228</v>
      </c>
      <c r="J115" s="58" t="s">
        <v>10228</v>
      </c>
      <c r="K115" s="8" t="s">
        <v>10132</v>
      </c>
      <c r="L115" s="24" t="s">
        <v>10018</v>
      </c>
      <c r="M115" s="24" t="s">
        <v>10234</v>
      </c>
      <c r="N115" s="8" t="str">
        <f t="shared" si="1"/>
        <v>Sim</v>
      </c>
      <c r="O115" s="24" t="s">
        <v>9780</v>
      </c>
      <c r="P115" s="24" t="s">
        <v>9780</v>
      </c>
    </row>
    <row r="116" spans="1:16" ht="17.25" customHeight="1" x14ac:dyDescent="0.35">
      <c r="A116" s="110"/>
      <c r="B116" s="17" t="s">
        <v>10046</v>
      </c>
      <c r="C116" s="17" t="s">
        <v>10466</v>
      </c>
      <c r="D116" s="54" t="s">
        <v>10216</v>
      </c>
      <c r="E116" s="56" t="s">
        <v>10453</v>
      </c>
      <c r="F116" s="8" t="s">
        <v>9687</v>
      </c>
      <c r="G116" s="8" t="s">
        <v>9719</v>
      </c>
      <c r="H116" s="24" t="s">
        <v>9634</v>
      </c>
      <c r="I116" s="86">
        <v>12.5</v>
      </c>
      <c r="J116" s="58">
        <v>12.5</v>
      </c>
      <c r="K116" s="8" t="s">
        <v>10132</v>
      </c>
      <c r="L116" s="24" t="s">
        <v>10018</v>
      </c>
      <c r="M116" s="24" t="s">
        <v>10235</v>
      </c>
      <c r="N116" s="8" t="str">
        <f t="shared" si="1"/>
        <v>Sim</v>
      </c>
      <c r="O116" s="24">
        <v>0</v>
      </c>
      <c r="P116" s="24">
        <v>35</v>
      </c>
    </row>
    <row r="117" spans="1:16" ht="17.25" customHeight="1" x14ac:dyDescent="0.35">
      <c r="A117" s="110"/>
      <c r="B117" s="17" t="s">
        <v>10046</v>
      </c>
      <c r="C117" s="17" t="s">
        <v>10466</v>
      </c>
      <c r="D117" s="54" t="s">
        <v>10217</v>
      </c>
      <c r="E117" s="56" t="s">
        <v>10447</v>
      </c>
      <c r="F117" s="8" t="s">
        <v>9687</v>
      </c>
      <c r="G117" s="8" t="s">
        <v>9719</v>
      </c>
      <c r="H117" s="24" t="s">
        <v>9634</v>
      </c>
      <c r="I117" s="86">
        <v>4.3499999999999996</v>
      </c>
      <c r="J117" s="58">
        <v>4.3499999999999996</v>
      </c>
      <c r="K117" s="8" t="s">
        <v>10132</v>
      </c>
      <c r="L117" s="24" t="s">
        <v>10018</v>
      </c>
      <c r="M117" s="24" t="s">
        <v>10236</v>
      </c>
      <c r="N117" s="8" t="str">
        <f t="shared" si="1"/>
        <v>Sim</v>
      </c>
      <c r="O117" s="24">
        <v>0</v>
      </c>
      <c r="P117" s="24">
        <v>25</v>
      </c>
    </row>
    <row r="118" spans="1:16" ht="17.25" customHeight="1" x14ac:dyDescent="0.35">
      <c r="A118" s="110"/>
      <c r="B118" s="17" t="s">
        <v>10046</v>
      </c>
      <c r="C118" s="17" t="s">
        <v>10466</v>
      </c>
      <c r="D118" s="54" t="s">
        <v>10218</v>
      </c>
      <c r="E118" s="56" t="s">
        <v>10448</v>
      </c>
      <c r="F118" s="8" t="s">
        <v>10213</v>
      </c>
      <c r="G118" s="8" t="s">
        <v>9719</v>
      </c>
      <c r="H118" s="24" t="s">
        <v>10143</v>
      </c>
      <c r="I118" s="86">
        <v>20</v>
      </c>
      <c r="J118" s="58">
        <v>20</v>
      </c>
      <c r="K118" s="8" t="s">
        <v>10132</v>
      </c>
      <c r="L118" s="24" t="s">
        <v>10018</v>
      </c>
      <c r="M118" s="24" t="s">
        <v>10237</v>
      </c>
      <c r="N118" s="8" t="str">
        <f t="shared" si="1"/>
        <v>Sim</v>
      </c>
      <c r="O118" s="24">
        <v>5</v>
      </c>
      <c r="P118" s="24">
        <v>35</v>
      </c>
    </row>
    <row r="119" spans="1:16" ht="17.25" customHeight="1" x14ac:dyDescent="0.35">
      <c r="A119" s="110"/>
      <c r="B119" s="17" t="s">
        <v>10046</v>
      </c>
      <c r="C119" s="17" t="s">
        <v>10466</v>
      </c>
      <c r="D119" s="54" t="s">
        <v>10219</v>
      </c>
      <c r="E119" s="56" t="s">
        <v>10449</v>
      </c>
      <c r="F119" s="8" t="s">
        <v>10213</v>
      </c>
      <c r="G119" s="8" t="s">
        <v>9719</v>
      </c>
      <c r="H119" s="24" t="s">
        <v>10143</v>
      </c>
      <c r="I119" s="86">
        <v>2</v>
      </c>
      <c r="J119" s="58">
        <v>2</v>
      </c>
      <c r="K119" s="8" t="s">
        <v>10132</v>
      </c>
      <c r="L119" s="24" t="s">
        <v>10018</v>
      </c>
      <c r="M119" s="24" t="s">
        <v>10238</v>
      </c>
      <c r="N119" s="8" t="str">
        <f t="shared" si="1"/>
        <v>Sim</v>
      </c>
      <c r="O119" s="24">
        <v>0</v>
      </c>
      <c r="P119" s="24">
        <v>5</v>
      </c>
    </row>
    <row r="120" spans="1:16" ht="17.25" customHeight="1" x14ac:dyDescent="0.35">
      <c r="A120" s="110"/>
      <c r="B120" s="17" t="s">
        <v>10046</v>
      </c>
      <c r="C120" s="17" t="s">
        <v>10466</v>
      </c>
      <c r="D120" s="54" t="s">
        <v>10890</v>
      </c>
      <c r="E120" s="56" t="s">
        <v>10898</v>
      </c>
      <c r="F120" s="8" t="s">
        <v>9687</v>
      </c>
      <c r="G120" s="8" t="s">
        <v>9719</v>
      </c>
      <c r="H120" s="24" t="s">
        <v>9634</v>
      </c>
      <c r="I120" s="86">
        <v>5</v>
      </c>
      <c r="J120" s="86">
        <v>5</v>
      </c>
      <c r="K120" s="8" t="s">
        <v>9780</v>
      </c>
      <c r="L120" s="8" t="s">
        <v>9780</v>
      </c>
      <c r="M120" s="8" t="s">
        <v>9780</v>
      </c>
      <c r="N120" s="8" t="str">
        <f t="shared" si="1"/>
        <v>Sim</v>
      </c>
      <c r="O120" s="24">
        <v>0</v>
      </c>
      <c r="P120" s="24">
        <v>35</v>
      </c>
    </row>
    <row r="121" spans="1:16" ht="17.25" customHeight="1" x14ac:dyDescent="0.35">
      <c r="A121" s="110"/>
      <c r="B121" s="17" t="s">
        <v>10046</v>
      </c>
      <c r="C121" s="17" t="s">
        <v>10466</v>
      </c>
      <c r="D121" s="54" t="s">
        <v>10891</v>
      </c>
      <c r="E121" s="56" t="s">
        <v>10899</v>
      </c>
      <c r="F121" s="8" t="s">
        <v>9687</v>
      </c>
      <c r="G121" s="8" t="s">
        <v>9719</v>
      </c>
      <c r="H121" s="24" t="s">
        <v>9634</v>
      </c>
      <c r="I121" s="86">
        <v>5</v>
      </c>
      <c r="J121" s="86">
        <v>5</v>
      </c>
      <c r="K121" s="8" t="s">
        <v>9780</v>
      </c>
      <c r="L121" s="8" t="s">
        <v>9780</v>
      </c>
      <c r="M121" s="8" t="s">
        <v>9780</v>
      </c>
      <c r="N121" s="8" t="str">
        <f t="shared" si="1"/>
        <v>Sim</v>
      </c>
      <c r="O121" s="24">
        <v>0</v>
      </c>
      <c r="P121" s="24">
        <v>25</v>
      </c>
    </row>
    <row r="122" spans="1:16" ht="17.25" customHeight="1" x14ac:dyDescent="0.35">
      <c r="A122" s="110"/>
      <c r="B122" s="17" t="s">
        <v>10046</v>
      </c>
      <c r="C122" s="17" t="s">
        <v>10466</v>
      </c>
      <c r="D122" s="54" t="s">
        <v>10892</v>
      </c>
      <c r="E122" s="56" t="s">
        <v>10900</v>
      </c>
      <c r="F122" s="8" t="s">
        <v>10213</v>
      </c>
      <c r="G122" s="8" t="s">
        <v>9719</v>
      </c>
      <c r="H122" s="24" t="s">
        <v>10143</v>
      </c>
      <c r="I122" s="86">
        <v>5</v>
      </c>
      <c r="J122" s="86">
        <v>5</v>
      </c>
      <c r="K122" s="8" t="s">
        <v>9780</v>
      </c>
      <c r="L122" s="8" t="s">
        <v>9780</v>
      </c>
      <c r="M122" s="8" t="s">
        <v>9780</v>
      </c>
      <c r="N122" s="8" t="str">
        <f t="shared" si="1"/>
        <v>Sim</v>
      </c>
      <c r="O122" s="24">
        <v>5</v>
      </c>
      <c r="P122" s="24">
        <v>35</v>
      </c>
    </row>
    <row r="123" spans="1:16" ht="17.25" customHeight="1" x14ac:dyDescent="0.35">
      <c r="A123" s="110"/>
      <c r="B123" s="17" t="s">
        <v>10046</v>
      </c>
      <c r="C123" s="17" t="s">
        <v>10466</v>
      </c>
      <c r="D123" s="54" t="s">
        <v>10893</v>
      </c>
      <c r="E123" s="56" t="s">
        <v>10901</v>
      </c>
      <c r="F123" s="8" t="s">
        <v>10213</v>
      </c>
      <c r="G123" s="8" t="s">
        <v>9719</v>
      </c>
      <c r="H123" s="24" t="s">
        <v>10143</v>
      </c>
      <c r="I123" s="86">
        <v>5</v>
      </c>
      <c r="J123" s="86">
        <v>5</v>
      </c>
      <c r="K123" s="8" t="s">
        <v>9780</v>
      </c>
      <c r="L123" s="8" t="s">
        <v>9780</v>
      </c>
      <c r="M123" s="8" t="s">
        <v>9780</v>
      </c>
      <c r="N123" s="8" t="str">
        <f t="shared" si="1"/>
        <v>Sim</v>
      </c>
      <c r="O123" s="24">
        <v>0</v>
      </c>
      <c r="P123" s="24">
        <v>5</v>
      </c>
    </row>
    <row r="124" spans="1:16" ht="17.25" customHeight="1" x14ac:dyDescent="0.35">
      <c r="A124" s="110"/>
      <c r="B124" s="17" t="s">
        <v>10046</v>
      </c>
      <c r="C124" s="17" t="s">
        <v>10466</v>
      </c>
      <c r="D124" s="54" t="s">
        <v>10894</v>
      </c>
      <c r="E124" s="56" t="s">
        <v>10902</v>
      </c>
      <c r="F124" s="8" t="s">
        <v>9687</v>
      </c>
      <c r="G124" s="8" t="s">
        <v>9719</v>
      </c>
      <c r="H124" s="24" t="s">
        <v>9634</v>
      </c>
      <c r="I124" s="86">
        <v>10</v>
      </c>
      <c r="J124" s="86">
        <v>10</v>
      </c>
      <c r="K124" s="8" t="s">
        <v>9780</v>
      </c>
      <c r="L124" s="8" t="s">
        <v>9780</v>
      </c>
      <c r="M124" s="8" t="s">
        <v>9780</v>
      </c>
      <c r="N124" s="8" t="str">
        <f t="shared" si="1"/>
        <v>Sim</v>
      </c>
      <c r="O124" s="24">
        <v>0</v>
      </c>
      <c r="P124" s="24">
        <v>35</v>
      </c>
    </row>
    <row r="125" spans="1:16" ht="17.25" customHeight="1" x14ac:dyDescent="0.35">
      <c r="A125" s="110"/>
      <c r="B125" s="17" t="s">
        <v>10046</v>
      </c>
      <c r="C125" s="17" t="s">
        <v>10466</v>
      </c>
      <c r="D125" s="54" t="s">
        <v>10895</v>
      </c>
      <c r="E125" s="56" t="s">
        <v>10903</v>
      </c>
      <c r="F125" s="8" t="s">
        <v>9687</v>
      </c>
      <c r="G125" s="8" t="s">
        <v>9719</v>
      </c>
      <c r="H125" s="24" t="s">
        <v>9634</v>
      </c>
      <c r="I125" s="86">
        <v>10</v>
      </c>
      <c r="J125" s="86">
        <v>10</v>
      </c>
      <c r="K125" s="8" t="s">
        <v>9780</v>
      </c>
      <c r="L125" s="8" t="s">
        <v>9780</v>
      </c>
      <c r="M125" s="8" t="s">
        <v>9780</v>
      </c>
      <c r="N125" s="8" t="str">
        <f t="shared" si="1"/>
        <v>Sim</v>
      </c>
      <c r="O125" s="24">
        <v>0</v>
      </c>
      <c r="P125" s="24">
        <v>25</v>
      </c>
    </row>
    <row r="126" spans="1:16" ht="17.25" customHeight="1" x14ac:dyDescent="0.35">
      <c r="A126" s="110"/>
      <c r="B126" s="17" t="s">
        <v>10046</v>
      </c>
      <c r="C126" s="17" t="s">
        <v>10466</v>
      </c>
      <c r="D126" s="54" t="s">
        <v>10896</v>
      </c>
      <c r="E126" s="56" t="s">
        <v>10904</v>
      </c>
      <c r="F126" s="8" t="s">
        <v>10213</v>
      </c>
      <c r="G126" s="8" t="s">
        <v>9719</v>
      </c>
      <c r="H126" s="24" t="s">
        <v>10143</v>
      </c>
      <c r="I126" s="86">
        <v>10</v>
      </c>
      <c r="J126" s="86">
        <v>10</v>
      </c>
      <c r="K126" s="8" t="s">
        <v>9780</v>
      </c>
      <c r="L126" s="8" t="s">
        <v>9780</v>
      </c>
      <c r="M126" s="8" t="s">
        <v>9780</v>
      </c>
      <c r="N126" s="8" t="str">
        <f t="shared" si="1"/>
        <v>Sim</v>
      </c>
      <c r="O126" s="24">
        <v>5</v>
      </c>
      <c r="P126" s="24">
        <v>35</v>
      </c>
    </row>
    <row r="127" spans="1:16" ht="17.25" customHeight="1" x14ac:dyDescent="0.35">
      <c r="A127" s="110"/>
      <c r="B127" s="17" t="s">
        <v>10046</v>
      </c>
      <c r="C127" s="17" t="s">
        <v>10466</v>
      </c>
      <c r="D127" s="54" t="s">
        <v>10897</v>
      </c>
      <c r="E127" s="56" t="s">
        <v>10905</v>
      </c>
      <c r="F127" s="8" t="s">
        <v>10213</v>
      </c>
      <c r="G127" s="8" t="s">
        <v>9719</v>
      </c>
      <c r="H127" s="24" t="s">
        <v>10143</v>
      </c>
      <c r="I127" s="86">
        <v>0</v>
      </c>
      <c r="J127" s="86">
        <v>0</v>
      </c>
      <c r="K127" s="8" t="s">
        <v>9780</v>
      </c>
      <c r="L127" s="8" t="s">
        <v>9780</v>
      </c>
      <c r="M127" s="8" t="s">
        <v>9780</v>
      </c>
      <c r="N127" s="8" t="str">
        <f t="shared" si="1"/>
        <v>Sim</v>
      </c>
      <c r="O127" s="24">
        <v>0</v>
      </c>
      <c r="P127" s="24">
        <v>5</v>
      </c>
    </row>
    <row r="128" spans="1:16" ht="17.25" customHeight="1" x14ac:dyDescent="0.35">
      <c r="A128" s="110"/>
      <c r="B128" s="17" t="s">
        <v>10046</v>
      </c>
      <c r="C128" s="17" t="s">
        <v>10466</v>
      </c>
      <c r="D128" s="54" t="s">
        <v>10220</v>
      </c>
      <c r="E128" s="56" t="s">
        <v>10450</v>
      </c>
      <c r="F128" s="8" t="s">
        <v>9687</v>
      </c>
      <c r="G128" s="8" t="s">
        <v>9719</v>
      </c>
      <c r="H128" s="24" t="s">
        <v>9634</v>
      </c>
      <c r="I128" s="86">
        <v>4.3499999999999996</v>
      </c>
      <c r="J128" s="58">
        <v>4.3499999999999996</v>
      </c>
      <c r="K128" s="8" t="s">
        <v>10132</v>
      </c>
      <c r="L128" s="24" t="s">
        <v>10018</v>
      </c>
      <c r="M128" s="24" t="s">
        <v>10239</v>
      </c>
      <c r="N128" s="8" t="str">
        <f t="shared" si="1"/>
        <v>Sim</v>
      </c>
      <c r="O128" s="24">
        <v>0</v>
      </c>
      <c r="P128" s="24">
        <v>25</v>
      </c>
    </row>
    <row r="129" spans="1:16" ht="17.25" customHeight="1" x14ac:dyDescent="0.35">
      <c r="A129" s="110"/>
      <c r="B129" s="17" t="s">
        <v>10046</v>
      </c>
      <c r="C129" s="17" t="s">
        <v>10466</v>
      </c>
      <c r="D129" s="54" t="s">
        <v>10221</v>
      </c>
      <c r="E129" s="56" t="s">
        <v>10240</v>
      </c>
      <c r="F129" s="8" t="s">
        <v>10454</v>
      </c>
      <c r="G129" s="8" t="s">
        <v>9719</v>
      </c>
      <c r="H129" s="24" t="s">
        <v>10456</v>
      </c>
      <c r="I129" s="86" t="s">
        <v>10349</v>
      </c>
      <c r="J129" s="58" t="s">
        <v>10349</v>
      </c>
      <c r="K129" s="8" t="s">
        <v>9780</v>
      </c>
      <c r="L129" s="24" t="s">
        <v>9780</v>
      </c>
      <c r="M129" s="24" t="s">
        <v>9780</v>
      </c>
      <c r="N129" s="8" t="str">
        <f t="shared" si="1"/>
        <v>Sim</v>
      </c>
      <c r="O129" s="24" t="s">
        <v>9780</v>
      </c>
      <c r="P129" s="24" t="s">
        <v>9780</v>
      </c>
    </row>
    <row r="130" spans="1:16" ht="17.25" customHeight="1" x14ac:dyDescent="0.35">
      <c r="A130" s="110"/>
      <c r="B130" s="17" t="s">
        <v>10046</v>
      </c>
      <c r="C130" s="17" t="s">
        <v>10466</v>
      </c>
      <c r="D130" s="54" t="s">
        <v>10222</v>
      </c>
      <c r="E130" s="56" t="s">
        <v>10241</v>
      </c>
      <c r="F130" s="8" t="s">
        <v>9687</v>
      </c>
      <c r="G130" s="8" t="s">
        <v>9719</v>
      </c>
      <c r="H130" s="24" t="s">
        <v>9780</v>
      </c>
      <c r="I130" s="86">
        <v>0</v>
      </c>
      <c r="J130" s="58">
        <v>0</v>
      </c>
      <c r="K130" s="8" t="s">
        <v>9780</v>
      </c>
      <c r="L130" s="24" t="s">
        <v>9780</v>
      </c>
      <c r="M130" s="24" t="s">
        <v>9780</v>
      </c>
      <c r="N130" s="8" t="str">
        <f t="shared" si="1"/>
        <v>Sim</v>
      </c>
      <c r="O130" s="24">
        <v>0</v>
      </c>
      <c r="P130" s="24">
        <v>100000000</v>
      </c>
    </row>
    <row r="131" spans="1:16" ht="17.25" customHeight="1" x14ac:dyDescent="0.35">
      <c r="A131" s="110" t="s">
        <v>9989</v>
      </c>
      <c r="B131" s="17" t="s">
        <v>10046</v>
      </c>
      <c r="C131" s="17" t="s">
        <v>10471</v>
      </c>
      <c r="D131" s="54" t="s">
        <v>9978</v>
      </c>
      <c r="E131" s="56" t="s">
        <v>10362</v>
      </c>
      <c r="F131" s="8" t="s">
        <v>9687</v>
      </c>
      <c r="G131" s="8" t="s">
        <v>9719</v>
      </c>
      <c r="H131" s="24" t="s">
        <v>10044</v>
      </c>
      <c r="I131" s="86">
        <v>155</v>
      </c>
      <c r="J131" s="58">
        <v>155</v>
      </c>
      <c r="K131" s="8" t="s">
        <v>10132</v>
      </c>
      <c r="L131" s="24" t="s">
        <v>10032</v>
      </c>
      <c r="M131" s="24" t="s">
        <v>10033</v>
      </c>
      <c r="N131" s="8" t="str">
        <f t="shared" si="1"/>
        <v>Sim</v>
      </c>
      <c r="O131" s="24">
        <v>140</v>
      </c>
      <c r="P131" s="24">
        <v>160</v>
      </c>
    </row>
    <row r="132" spans="1:16" ht="17.25" customHeight="1" x14ac:dyDescent="0.35">
      <c r="A132" s="110"/>
      <c r="B132" s="17" t="s">
        <v>10046</v>
      </c>
      <c r="C132" s="17" t="s">
        <v>10471</v>
      </c>
      <c r="D132" s="54" t="s">
        <v>9979</v>
      </c>
      <c r="E132" s="56" t="s">
        <v>10363</v>
      </c>
      <c r="F132" s="8" t="s">
        <v>9687</v>
      </c>
      <c r="G132" s="8" t="s">
        <v>9719</v>
      </c>
      <c r="H132" s="24" t="s">
        <v>9634</v>
      </c>
      <c r="I132" s="57">
        <v>100</v>
      </c>
      <c r="J132" s="57">
        <v>100</v>
      </c>
      <c r="K132" s="8" t="s">
        <v>10132</v>
      </c>
      <c r="L132" s="24" t="s">
        <v>10032</v>
      </c>
      <c r="M132" s="24" t="s">
        <v>10034</v>
      </c>
      <c r="N132" s="8" t="str">
        <f t="shared" si="1"/>
        <v>Sim</v>
      </c>
      <c r="O132" s="24">
        <v>50</v>
      </c>
      <c r="P132" s="24">
        <v>100</v>
      </c>
    </row>
    <row r="133" spans="1:16" ht="17.25" customHeight="1" x14ac:dyDescent="0.35">
      <c r="A133" s="110"/>
      <c r="B133" s="17" t="s">
        <v>10046</v>
      </c>
      <c r="C133" s="17" t="s">
        <v>10471</v>
      </c>
      <c r="D133" s="54" t="s">
        <v>9980</v>
      </c>
      <c r="E133" s="56" t="s">
        <v>10364</v>
      </c>
      <c r="F133" s="8" t="s">
        <v>9687</v>
      </c>
      <c r="G133" s="8" t="s">
        <v>9719</v>
      </c>
      <c r="H133" s="24" t="s">
        <v>9634</v>
      </c>
      <c r="I133" s="57">
        <v>1</v>
      </c>
      <c r="J133" s="57">
        <v>1</v>
      </c>
      <c r="K133" s="8" t="s">
        <v>10132</v>
      </c>
      <c r="L133" s="24" t="s">
        <v>10032</v>
      </c>
      <c r="M133" s="24" t="s">
        <v>10035</v>
      </c>
      <c r="N133" s="8" t="str">
        <f t="shared" si="1"/>
        <v>Sim</v>
      </c>
      <c r="O133" s="24">
        <v>0</v>
      </c>
      <c r="P133" s="24">
        <v>10</v>
      </c>
    </row>
    <row r="134" spans="1:16" ht="17.25" customHeight="1" x14ac:dyDescent="0.35">
      <c r="A134" s="110"/>
      <c r="B134" s="17" t="s">
        <v>10046</v>
      </c>
      <c r="C134" s="17" t="s">
        <v>10471</v>
      </c>
      <c r="D134" s="54" t="s">
        <v>9981</v>
      </c>
      <c r="E134" s="56" t="s">
        <v>10365</v>
      </c>
      <c r="F134" s="8" t="s">
        <v>9687</v>
      </c>
      <c r="G134" s="8" t="s">
        <v>9719</v>
      </c>
      <c r="H134" s="24" t="s">
        <v>9634</v>
      </c>
      <c r="I134" s="57">
        <v>5</v>
      </c>
      <c r="J134" s="57">
        <v>5</v>
      </c>
      <c r="K134" s="8" t="s">
        <v>10132</v>
      </c>
      <c r="L134" s="24" t="s">
        <v>10032</v>
      </c>
      <c r="M134" s="24" t="s">
        <v>10036</v>
      </c>
      <c r="N134" s="8" t="str">
        <f t="shared" si="1"/>
        <v>Sim</v>
      </c>
      <c r="O134" s="24">
        <v>0</v>
      </c>
      <c r="P134" s="24">
        <v>15</v>
      </c>
    </row>
    <row r="135" spans="1:16" ht="17.25" customHeight="1" x14ac:dyDescent="0.35">
      <c r="A135" s="110"/>
      <c r="B135" s="17" t="s">
        <v>10046</v>
      </c>
      <c r="C135" s="17" t="s">
        <v>10471</v>
      </c>
      <c r="D135" s="54" t="s">
        <v>9982</v>
      </c>
      <c r="E135" s="56" t="s">
        <v>10372</v>
      </c>
      <c r="F135" s="8" t="s">
        <v>9687</v>
      </c>
      <c r="G135" s="8" t="s">
        <v>9719</v>
      </c>
      <c r="H135" s="24" t="s">
        <v>9634</v>
      </c>
      <c r="I135" s="57">
        <v>2.5</v>
      </c>
      <c r="J135" s="57">
        <v>2.5</v>
      </c>
      <c r="K135" s="8" t="s">
        <v>10132</v>
      </c>
      <c r="L135" s="24" t="s">
        <v>10032</v>
      </c>
      <c r="M135" s="24" t="s">
        <v>10037</v>
      </c>
      <c r="N135" s="8" t="str">
        <f t="shared" si="1"/>
        <v>Sim</v>
      </c>
      <c r="O135" s="24">
        <v>0</v>
      </c>
      <c r="P135" s="24">
        <v>10</v>
      </c>
    </row>
    <row r="136" spans="1:16" ht="17.25" customHeight="1" x14ac:dyDescent="0.35">
      <c r="A136" s="110"/>
      <c r="B136" s="17" t="s">
        <v>10046</v>
      </c>
      <c r="C136" s="17" t="s">
        <v>10471</v>
      </c>
      <c r="D136" s="54" t="s">
        <v>9983</v>
      </c>
      <c r="E136" s="56" t="s">
        <v>10366</v>
      </c>
      <c r="F136" s="8" t="s">
        <v>9687</v>
      </c>
      <c r="G136" s="8" t="s">
        <v>9719</v>
      </c>
      <c r="H136" s="24" t="s">
        <v>10045</v>
      </c>
      <c r="I136" s="57">
        <v>300000</v>
      </c>
      <c r="J136" s="57">
        <v>300000</v>
      </c>
      <c r="K136" s="8" t="s">
        <v>10132</v>
      </c>
      <c r="L136" s="24" t="s">
        <v>10032</v>
      </c>
      <c r="M136" s="24" t="s">
        <v>10038</v>
      </c>
      <c r="N136" s="8" t="str">
        <f t="shared" si="1"/>
        <v>Sim</v>
      </c>
      <c r="O136" s="24">
        <v>0</v>
      </c>
      <c r="P136" s="24">
        <v>1000000</v>
      </c>
    </row>
    <row r="137" spans="1:16" ht="17.25" customHeight="1" x14ac:dyDescent="0.35">
      <c r="A137" s="110"/>
      <c r="B137" s="17" t="s">
        <v>10046</v>
      </c>
      <c r="C137" s="17" t="s">
        <v>10471</v>
      </c>
      <c r="D137" s="54" t="s">
        <v>9984</v>
      </c>
      <c r="E137" s="56" t="s">
        <v>10367</v>
      </c>
      <c r="F137" s="8" t="s">
        <v>9687</v>
      </c>
      <c r="G137" s="8" t="s">
        <v>9719</v>
      </c>
      <c r="H137" s="24" t="s">
        <v>9634</v>
      </c>
      <c r="I137" s="57">
        <v>30</v>
      </c>
      <c r="J137" s="57">
        <v>30</v>
      </c>
      <c r="K137" s="8" t="s">
        <v>10132</v>
      </c>
      <c r="L137" s="24" t="s">
        <v>10032</v>
      </c>
      <c r="M137" s="24" t="s">
        <v>10039</v>
      </c>
      <c r="N137" s="8" t="str">
        <f t="shared" si="1"/>
        <v>Sim</v>
      </c>
      <c r="O137" s="24">
        <v>0</v>
      </c>
      <c r="P137" s="24">
        <v>75</v>
      </c>
    </row>
    <row r="138" spans="1:16" ht="17.25" customHeight="1" x14ac:dyDescent="0.35">
      <c r="A138" s="110"/>
      <c r="B138" s="17" t="s">
        <v>10046</v>
      </c>
      <c r="C138" s="17" t="s">
        <v>10471</v>
      </c>
      <c r="D138" s="54" t="s">
        <v>9985</v>
      </c>
      <c r="E138" s="56" t="s">
        <v>10368</v>
      </c>
      <c r="F138" s="8" t="s">
        <v>9687</v>
      </c>
      <c r="G138" s="8" t="s">
        <v>9719</v>
      </c>
      <c r="H138" s="24" t="s">
        <v>9634</v>
      </c>
      <c r="I138" s="57">
        <v>50</v>
      </c>
      <c r="J138" s="57">
        <v>50</v>
      </c>
      <c r="K138" s="8" t="s">
        <v>10132</v>
      </c>
      <c r="L138" s="24" t="s">
        <v>10032</v>
      </c>
      <c r="M138" s="24" t="s">
        <v>10040</v>
      </c>
      <c r="N138" s="8" t="str">
        <f t="shared" si="1"/>
        <v>Sim</v>
      </c>
      <c r="O138" s="24">
        <v>0</v>
      </c>
      <c r="P138" s="24">
        <v>100</v>
      </c>
    </row>
    <row r="139" spans="1:16" ht="17.25" customHeight="1" x14ac:dyDescent="0.35">
      <c r="A139" s="110"/>
      <c r="B139" s="17" t="s">
        <v>10046</v>
      </c>
      <c r="C139" s="17" t="s">
        <v>10471</v>
      </c>
      <c r="D139" s="54" t="s">
        <v>9986</v>
      </c>
      <c r="E139" s="56" t="s">
        <v>10369</v>
      </c>
      <c r="F139" s="8" t="s">
        <v>9687</v>
      </c>
      <c r="G139" s="8" t="s">
        <v>9719</v>
      </c>
      <c r="H139" s="24" t="s">
        <v>10045</v>
      </c>
      <c r="I139" s="57">
        <v>10000</v>
      </c>
      <c r="J139" s="57">
        <v>10000</v>
      </c>
      <c r="K139" s="8" t="s">
        <v>10132</v>
      </c>
      <c r="L139" s="24" t="s">
        <v>10032</v>
      </c>
      <c r="M139" s="24" t="s">
        <v>10041</v>
      </c>
      <c r="N139" s="8" t="str">
        <f t="shared" si="1"/>
        <v>Sim</v>
      </c>
      <c r="O139" s="24">
        <v>0</v>
      </c>
      <c r="P139" s="24">
        <v>100000</v>
      </c>
    </row>
    <row r="140" spans="1:16" ht="17.25" customHeight="1" x14ac:dyDescent="0.35">
      <c r="A140" s="110"/>
      <c r="B140" s="17" t="s">
        <v>10046</v>
      </c>
      <c r="C140" s="17" t="s">
        <v>10471</v>
      </c>
      <c r="D140" s="54" t="s">
        <v>9987</v>
      </c>
      <c r="E140" s="56" t="s">
        <v>10370</v>
      </c>
      <c r="F140" s="8" t="s">
        <v>9687</v>
      </c>
      <c r="G140" s="8" t="s">
        <v>9719</v>
      </c>
      <c r="H140" s="24" t="s">
        <v>10045</v>
      </c>
      <c r="I140" s="57">
        <v>100</v>
      </c>
      <c r="J140" s="57">
        <v>100</v>
      </c>
      <c r="K140" s="8" t="s">
        <v>10132</v>
      </c>
      <c r="L140" s="24" t="s">
        <v>10032</v>
      </c>
      <c r="M140" s="24" t="s">
        <v>10042</v>
      </c>
      <c r="N140" s="8" t="str">
        <f t="shared" si="1"/>
        <v>Sim</v>
      </c>
      <c r="O140" s="24">
        <v>0</v>
      </c>
      <c r="P140" s="24">
        <v>500</v>
      </c>
    </row>
    <row r="141" spans="1:16" ht="17.25" customHeight="1" x14ac:dyDescent="0.35">
      <c r="A141" s="110"/>
      <c r="B141" s="17" t="s">
        <v>10046</v>
      </c>
      <c r="C141" s="17" t="s">
        <v>10471</v>
      </c>
      <c r="D141" s="54" t="s">
        <v>9988</v>
      </c>
      <c r="E141" s="56" t="s">
        <v>10371</v>
      </c>
      <c r="F141" s="8" t="s">
        <v>9687</v>
      </c>
      <c r="G141" s="8" t="s">
        <v>9719</v>
      </c>
      <c r="H141" s="24" t="s">
        <v>10045</v>
      </c>
      <c r="I141" s="57">
        <v>103</v>
      </c>
      <c r="J141" s="57">
        <v>103</v>
      </c>
      <c r="K141" s="8" t="s">
        <v>10132</v>
      </c>
      <c r="L141" s="24" t="s">
        <v>10032</v>
      </c>
      <c r="M141" s="24" t="s">
        <v>10043</v>
      </c>
      <c r="N141" s="8" t="str">
        <f t="shared" si="1"/>
        <v>Sim</v>
      </c>
      <c r="O141" s="24">
        <v>0</v>
      </c>
      <c r="P141" s="24">
        <v>500</v>
      </c>
    </row>
    <row r="142" spans="1:16" ht="17.25" customHeight="1" x14ac:dyDescent="0.35">
      <c r="A142" s="46" t="s">
        <v>10435</v>
      </c>
      <c r="B142" s="17" t="s">
        <v>10047</v>
      </c>
      <c r="C142" s="17" t="s">
        <v>10472</v>
      </c>
      <c r="D142" s="54" t="s">
        <v>10436</v>
      </c>
      <c r="E142" s="56" t="s">
        <v>10437</v>
      </c>
      <c r="F142" s="8" t="s">
        <v>9687</v>
      </c>
      <c r="G142" s="8" t="s">
        <v>9719</v>
      </c>
      <c r="H142" s="24" t="s">
        <v>9634</v>
      </c>
      <c r="I142" s="57">
        <v>100</v>
      </c>
      <c r="J142" s="57">
        <v>100</v>
      </c>
      <c r="K142" s="53" t="s">
        <v>10149</v>
      </c>
      <c r="L142" s="24" t="s">
        <v>10055</v>
      </c>
      <c r="M142" s="24" t="s">
        <v>10150</v>
      </c>
      <c r="N142" s="8" t="str">
        <f t="shared" si="1"/>
        <v>Sim</v>
      </c>
      <c r="O142" s="24">
        <v>0</v>
      </c>
      <c r="P142" s="24">
        <v>100</v>
      </c>
    </row>
    <row r="143" spans="1:16" ht="17.25" customHeight="1" x14ac:dyDescent="0.35">
      <c r="A143" s="110"/>
      <c r="B143" s="17" t="s">
        <v>10047</v>
      </c>
      <c r="C143" s="17" t="s">
        <v>10473</v>
      </c>
      <c r="D143" s="54" t="s">
        <v>10244</v>
      </c>
      <c r="E143" s="56" t="s">
        <v>10373</v>
      </c>
      <c r="F143" s="8" t="s">
        <v>9687</v>
      </c>
      <c r="G143" s="8" t="s">
        <v>9719</v>
      </c>
      <c r="H143" s="24" t="s">
        <v>9994</v>
      </c>
      <c r="I143" s="86">
        <v>390</v>
      </c>
      <c r="J143" s="58">
        <v>390</v>
      </c>
      <c r="K143" s="53" t="s">
        <v>10149</v>
      </c>
      <c r="L143" s="24" t="s">
        <v>10055</v>
      </c>
      <c r="M143" s="24" t="s">
        <v>10152</v>
      </c>
      <c r="N143" s="8" t="str">
        <f t="shared" si="1"/>
        <v>Sim</v>
      </c>
      <c r="O143" s="24">
        <v>250</v>
      </c>
      <c r="P143" s="24">
        <v>750</v>
      </c>
    </row>
    <row r="144" spans="1:16" ht="17.25" customHeight="1" x14ac:dyDescent="0.35">
      <c r="A144" s="110"/>
      <c r="B144" s="17" t="s">
        <v>10047</v>
      </c>
      <c r="C144" s="17" t="s">
        <v>10473</v>
      </c>
      <c r="D144" s="54" t="s">
        <v>10245</v>
      </c>
      <c r="E144" s="56" t="s">
        <v>10374</v>
      </c>
      <c r="F144" s="8" t="s">
        <v>9687</v>
      </c>
      <c r="G144" s="8" t="s">
        <v>9719</v>
      </c>
      <c r="H144" s="24" t="s">
        <v>9994</v>
      </c>
      <c r="I144" s="86">
        <v>549.4</v>
      </c>
      <c r="J144" s="58">
        <v>549.4</v>
      </c>
      <c r="K144" s="53" t="s">
        <v>10149</v>
      </c>
      <c r="L144" s="24" t="s">
        <v>10055</v>
      </c>
      <c r="M144" s="24" t="s">
        <v>10350</v>
      </c>
      <c r="N144" s="8" t="str">
        <f t="shared" si="1"/>
        <v>Sim</v>
      </c>
      <c r="O144" s="24">
        <v>250</v>
      </c>
      <c r="P144" s="24">
        <v>750</v>
      </c>
    </row>
    <row r="145" spans="1:16" ht="17.25" customHeight="1" x14ac:dyDescent="0.35">
      <c r="A145" s="110"/>
      <c r="B145" s="17" t="s">
        <v>10047</v>
      </c>
      <c r="C145" s="17" t="s">
        <v>10473</v>
      </c>
      <c r="D145" s="54" t="s">
        <v>10246</v>
      </c>
      <c r="E145" s="56" t="s">
        <v>10375</v>
      </c>
      <c r="F145" s="8" t="s">
        <v>9687</v>
      </c>
      <c r="G145" s="8" t="s">
        <v>9719</v>
      </c>
      <c r="H145" s="24" t="s">
        <v>10048</v>
      </c>
      <c r="I145" s="86">
        <v>2</v>
      </c>
      <c r="J145" s="58">
        <v>2</v>
      </c>
      <c r="K145" s="53" t="s">
        <v>10149</v>
      </c>
      <c r="L145" s="24" t="s">
        <v>10055</v>
      </c>
      <c r="M145" s="24" t="s">
        <v>10351</v>
      </c>
      <c r="N145" s="8" t="str">
        <f t="shared" si="1"/>
        <v>Sim</v>
      </c>
      <c r="O145" s="24">
        <v>1</v>
      </c>
      <c r="P145" s="24">
        <v>10</v>
      </c>
    </row>
    <row r="146" spans="1:16" ht="17.25" customHeight="1" x14ac:dyDescent="0.35">
      <c r="A146" s="110"/>
      <c r="B146" s="17" t="s">
        <v>10047</v>
      </c>
      <c r="C146" s="17" t="s">
        <v>10473</v>
      </c>
      <c r="D146" s="54" t="s">
        <v>10247</v>
      </c>
      <c r="E146" s="56" t="s">
        <v>10376</v>
      </c>
      <c r="F146" s="8" t="s">
        <v>9687</v>
      </c>
      <c r="G146" s="8" t="s">
        <v>9719</v>
      </c>
      <c r="H146" s="24" t="s">
        <v>9975</v>
      </c>
      <c r="I146" s="86">
        <v>0</v>
      </c>
      <c r="J146" s="58">
        <v>0</v>
      </c>
      <c r="K146" s="53" t="s">
        <v>10149</v>
      </c>
      <c r="L146" s="24" t="s">
        <v>10055</v>
      </c>
      <c r="M146" s="24" t="s">
        <v>10153</v>
      </c>
      <c r="N146" s="8" t="str">
        <f t="shared" si="1"/>
        <v>Sim</v>
      </c>
      <c r="O146" s="24">
        <v>0</v>
      </c>
      <c r="P146" s="24">
        <v>500</v>
      </c>
    </row>
    <row r="147" spans="1:16" ht="17.25" customHeight="1" x14ac:dyDescent="0.35">
      <c r="A147" s="110"/>
      <c r="B147" s="17" t="s">
        <v>10047</v>
      </c>
      <c r="C147" s="17" t="s">
        <v>10473</v>
      </c>
      <c r="D147" s="54" t="s">
        <v>10248</v>
      </c>
      <c r="E147" s="56" t="s">
        <v>10377</v>
      </c>
      <c r="F147" s="8" t="s">
        <v>9687</v>
      </c>
      <c r="G147" s="8" t="s">
        <v>9719</v>
      </c>
      <c r="H147" s="24" t="s">
        <v>9975</v>
      </c>
      <c r="I147" s="86">
        <v>0</v>
      </c>
      <c r="J147" s="58">
        <v>0</v>
      </c>
      <c r="K147" s="53" t="s">
        <v>10149</v>
      </c>
      <c r="L147" s="24" t="s">
        <v>10055</v>
      </c>
      <c r="M147" s="24" t="s">
        <v>10352</v>
      </c>
      <c r="N147" s="8" t="str">
        <f t="shared" si="1"/>
        <v>Sim</v>
      </c>
      <c r="O147" s="24">
        <v>0</v>
      </c>
      <c r="P147" s="24">
        <v>50</v>
      </c>
    </row>
    <row r="148" spans="1:16" ht="17.25" customHeight="1" x14ac:dyDescent="0.35">
      <c r="A148" s="110"/>
      <c r="B148" s="17" t="s">
        <v>10047</v>
      </c>
      <c r="C148" s="17" t="s">
        <v>10473</v>
      </c>
      <c r="D148" s="54" t="s">
        <v>10249</v>
      </c>
      <c r="E148" s="56" t="s">
        <v>10378</v>
      </c>
      <c r="F148" s="8" t="s">
        <v>10454</v>
      </c>
      <c r="G148" s="8" t="s">
        <v>9719</v>
      </c>
      <c r="H148" s="24" t="s">
        <v>10455</v>
      </c>
      <c r="I148" s="57" t="s">
        <v>9719</v>
      </c>
      <c r="J148" s="57" t="s">
        <v>9719</v>
      </c>
      <c r="K148" s="53" t="s">
        <v>10149</v>
      </c>
      <c r="L148" s="24" t="s">
        <v>10055</v>
      </c>
      <c r="M148" s="24" t="s">
        <v>10154</v>
      </c>
      <c r="N148" s="8" t="str">
        <f t="shared" si="1"/>
        <v>Sim</v>
      </c>
      <c r="O148" s="24" t="s">
        <v>9780</v>
      </c>
      <c r="P148" s="24" t="s">
        <v>10451</v>
      </c>
    </row>
    <row r="149" spans="1:16" ht="17.25" customHeight="1" x14ac:dyDescent="0.35">
      <c r="A149" s="110"/>
      <c r="B149" s="17" t="s">
        <v>10047</v>
      </c>
      <c r="C149" s="17" t="s">
        <v>10473</v>
      </c>
      <c r="D149" s="54" t="s">
        <v>10250</v>
      </c>
      <c r="E149" s="56" t="s">
        <v>10379</v>
      </c>
      <c r="F149" s="8" t="s">
        <v>9687</v>
      </c>
      <c r="G149" s="8" t="s">
        <v>9719</v>
      </c>
      <c r="H149" s="24" t="s">
        <v>9634</v>
      </c>
      <c r="I149" s="86">
        <v>0.25</v>
      </c>
      <c r="J149" s="58">
        <v>0.25</v>
      </c>
      <c r="K149" s="53" t="s">
        <v>10149</v>
      </c>
      <c r="L149" s="24" t="s">
        <v>10055</v>
      </c>
      <c r="M149" s="24" t="s">
        <v>10155</v>
      </c>
      <c r="N149" s="8" t="str">
        <f t="shared" si="1"/>
        <v>Sim</v>
      </c>
      <c r="O149" s="24">
        <v>0</v>
      </c>
      <c r="P149" s="24">
        <v>100</v>
      </c>
    </row>
    <row r="150" spans="1:16" ht="17.25" customHeight="1" x14ac:dyDescent="0.35">
      <c r="A150" s="110"/>
      <c r="B150" s="17" t="s">
        <v>10047</v>
      </c>
      <c r="C150" s="17" t="s">
        <v>10473</v>
      </c>
      <c r="D150" s="54" t="s">
        <v>10251</v>
      </c>
      <c r="E150" s="56" t="s">
        <v>10380</v>
      </c>
      <c r="F150" s="8" t="s">
        <v>9687</v>
      </c>
      <c r="G150" s="8" t="s">
        <v>9719</v>
      </c>
      <c r="H150" s="24" t="s">
        <v>9634</v>
      </c>
      <c r="I150" s="86">
        <v>0</v>
      </c>
      <c r="J150" s="58">
        <v>0</v>
      </c>
      <c r="K150" s="53" t="s">
        <v>10149</v>
      </c>
      <c r="L150" s="24" t="s">
        <v>10055</v>
      </c>
      <c r="M150" s="24" t="s">
        <v>10156</v>
      </c>
      <c r="N150" s="8" t="str">
        <f t="shared" si="1"/>
        <v>Sim</v>
      </c>
      <c r="O150" s="24">
        <v>0</v>
      </c>
      <c r="P150" s="24">
        <v>100</v>
      </c>
    </row>
    <row r="151" spans="1:16" ht="17.25" customHeight="1" x14ac:dyDescent="0.35">
      <c r="A151" s="110"/>
      <c r="B151" s="17" t="s">
        <v>10047</v>
      </c>
      <c r="C151" s="17" t="s">
        <v>10473</v>
      </c>
      <c r="D151" s="54" t="s">
        <v>10252</v>
      </c>
      <c r="E151" s="56" t="s">
        <v>10381</v>
      </c>
      <c r="F151" s="8" t="s">
        <v>9687</v>
      </c>
      <c r="G151" s="8" t="s">
        <v>9719</v>
      </c>
      <c r="H151" s="24" t="s">
        <v>9975</v>
      </c>
      <c r="I151" s="86">
        <v>950</v>
      </c>
      <c r="J151" s="58">
        <v>950</v>
      </c>
      <c r="K151" s="53"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10"/>
      <c r="B152" s="17" t="s">
        <v>10047</v>
      </c>
      <c r="C152" s="17" t="s">
        <v>10473</v>
      </c>
      <c r="D152" s="54" t="s">
        <v>10253</v>
      </c>
      <c r="E152" s="56" t="s">
        <v>10382</v>
      </c>
      <c r="F152" s="8" t="s">
        <v>9687</v>
      </c>
      <c r="G152" s="8" t="s">
        <v>9719</v>
      </c>
      <c r="H152" s="24" t="s">
        <v>9975</v>
      </c>
      <c r="I152" s="57">
        <v>2000</v>
      </c>
      <c r="J152" s="57">
        <v>2000</v>
      </c>
      <c r="K152" s="53" t="s">
        <v>10149</v>
      </c>
      <c r="L152" s="24" t="s">
        <v>10055</v>
      </c>
      <c r="M152" s="24" t="s">
        <v>10158</v>
      </c>
      <c r="N152" s="8" t="str">
        <f t="shared" si="2"/>
        <v>Sim</v>
      </c>
      <c r="O152" s="24">
        <v>0</v>
      </c>
      <c r="P152" s="24">
        <v>5000</v>
      </c>
    </row>
    <row r="153" spans="1:16" ht="17.25" customHeight="1" x14ac:dyDescent="0.35">
      <c r="A153" s="110"/>
      <c r="B153" s="17" t="s">
        <v>10047</v>
      </c>
      <c r="C153" s="17" t="s">
        <v>10473</v>
      </c>
      <c r="D153" s="54" t="s">
        <v>10254</v>
      </c>
      <c r="E153" s="56" t="s">
        <v>10384</v>
      </c>
      <c r="F153" s="8" t="s">
        <v>9687</v>
      </c>
      <c r="G153" s="8" t="s">
        <v>9719</v>
      </c>
      <c r="H153" s="24" t="s">
        <v>9975</v>
      </c>
      <c r="I153" s="86">
        <v>2750</v>
      </c>
      <c r="J153" s="58">
        <v>2750</v>
      </c>
      <c r="K153" s="53" t="s">
        <v>10149</v>
      </c>
      <c r="L153" s="24" t="s">
        <v>10055</v>
      </c>
      <c r="M153" s="24" t="s">
        <v>10159</v>
      </c>
      <c r="N153" s="8" t="str">
        <f t="shared" si="2"/>
        <v>Sim</v>
      </c>
      <c r="O153" s="24">
        <v>0</v>
      </c>
      <c r="P153" s="24">
        <v>5000</v>
      </c>
    </row>
    <row r="154" spans="1:16" ht="17.25" customHeight="1" x14ac:dyDescent="0.35">
      <c r="A154" s="110"/>
      <c r="B154" s="17" t="s">
        <v>10047</v>
      </c>
      <c r="C154" s="17" t="s">
        <v>10473</v>
      </c>
      <c r="D154" s="54" t="s">
        <v>10255</v>
      </c>
      <c r="E154" s="56" t="s">
        <v>10383</v>
      </c>
      <c r="F154" s="8" t="s">
        <v>9687</v>
      </c>
      <c r="G154" s="8" t="s">
        <v>9719</v>
      </c>
      <c r="H154" s="24" t="s">
        <v>9975</v>
      </c>
      <c r="I154" s="86">
        <v>300</v>
      </c>
      <c r="J154" s="58">
        <v>300</v>
      </c>
      <c r="K154" s="53" t="s">
        <v>10149</v>
      </c>
      <c r="L154" s="24" t="s">
        <v>10055</v>
      </c>
      <c r="M154" s="24" t="s">
        <v>10160</v>
      </c>
      <c r="N154" s="8" t="str">
        <f t="shared" si="2"/>
        <v>Sim</v>
      </c>
      <c r="O154" s="24">
        <v>0</v>
      </c>
      <c r="P154" s="24">
        <v>1000</v>
      </c>
    </row>
    <row r="155" spans="1:16" ht="17.25" customHeight="1" x14ac:dyDescent="0.35">
      <c r="A155" s="110"/>
      <c r="B155" s="17" t="s">
        <v>10047</v>
      </c>
      <c r="C155" s="17" t="s">
        <v>10473</v>
      </c>
      <c r="D155" s="54" t="s">
        <v>10256</v>
      </c>
      <c r="E155" s="56" t="s">
        <v>10385</v>
      </c>
      <c r="F155" s="8" t="s">
        <v>9687</v>
      </c>
      <c r="G155" s="8" t="s">
        <v>9719</v>
      </c>
      <c r="H155" s="24" t="s">
        <v>9975</v>
      </c>
      <c r="I155" s="86">
        <v>1500</v>
      </c>
      <c r="J155" s="58">
        <v>1500</v>
      </c>
      <c r="K155" s="53" t="s">
        <v>10149</v>
      </c>
      <c r="L155" s="24" t="s">
        <v>10055</v>
      </c>
      <c r="M155" s="24" t="s">
        <v>10161</v>
      </c>
      <c r="N155" s="8" t="str">
        <f t="shared" si="2"/>
        <v>Sim</v>
      </c>
      <c r="O155" s="24">
        <v>0</v>
      </c>
      <c r="P155" s="24">
        <v>5000</v>
      </c>
    </row>
    <row r="156" spans="1:16" ht="17.25" customHeight="1" x14ac:dyDescent="0.35">
      <c r="A156" s="110"/>
      <c r="B156" s="17" t="s">
        <v>10047</v>
      </c>
      <c r="C156" s="17" t="s">
        <v>10473</v>
      </c>
      <c r="D156" s="54" t="s">
        <v>10257</v>
      </c>
      <c r="E156" s="56" t="s">
        <v>10386</v>
      </c>
      <c r="F156" s="8" t="s">
        <v>9687</v>
      </c>
      <c r="G156" s="8" t="s">
        <v>9719</v>
      </c>
      <c r="H156" s="24" t="s">
        <v>9975</v>
      </c>
      <c r="I156" s="86">
        <v>2250</v>
      </c>
      <c r="J156" s="58">
        <v>2250</v>
      </c>
      <c r="K156" s="53" t="s">
        <v>10149</v>
      </c>
      <c r="L156" s="24" t="s">
        <v>10055</v>
      </c>
      <c r="M156" s="24" t="s">
        <v>10346</v>
      </c>
      <c r="N156" s="8" t="str">
        <f t="shared" si="2"/>
        <v>Sim</v>
      </c>
      <c r="O156" s="24">
        <v>0</v>
      </c>
      <c r="P156" s="24">
        <v>5000</v>
      </c>
    </row>
    <row r="157" spans="1:16" ht="17.25" customHeight="1" x14ac:dyDescent="0.35">
      <c r="A157" s="110"/>
      <c r="B157" s="17" t="s">
        <v>10047</v>
      </c>
      <c r="C157" s="17" t="s">
        <v>10475</v>
      </c>
      <c r="D157" s="54" t="s">
        <v>10258</v>
      </c>
      <c r="E157" s="56" t="s">
        <v>10387</v>
      </c>
      <c r="F157" s="8" t="s">
        <v>9687</v>
      </c>
      <c r="G157" s="8" t="s">
        <v>9719</v>
      </c>
      <c r="H157" s="24" t="s">
        <v>9994</v>
      </c>
      <c r="I157" s="86">
        <v>500</v>
      </c>
      <c r="J157" s="58">
        <v>500</v>
      </c>
      <c r="K157" s="53" t="s">
        <v>10149</v>
      </c>
      <c r="L157" s="24" t="s">
        <v>10055</v>
      </c>
      <c r="M157" s="24" t="s">
        <v>10162</v>
      </c>
      <c r="N157" s="8" t="str">
        <f t="shared" si="2"/>
        <v>Sim</v>
      </c>
      <c r="O157" s="24">
        <v>400</v>
      </c>
      <c r="P157" s="24">
        <v>750</v>
      </c>
    </row>
    <row r="158" spans="1:16" ht="17.25" customHeight="1" x14ac:dyDescent="0.35">
      <c r="A158" s="110"/>
      <c r="B158" s="17" t="s">
        <v>10047</v>
      </c>
      <c r="C158" s="17" t="s">
        <v>10475</v>
      </c>
      <c r="D158" s="54" t="s">
        <v>10259</v>
      </c>
      <c r="E158" s="56" t="s">
        <v>10392</v>
      </c>
      <c r="F158" s="8" t="s">
        <v>9687</v>
      </c>
      <c r="G158" s="8" t="s">
        <v>9719</v>
      </c>
      <c r="H158" s="24" t="s">
        <v>10049</v>
      </c>
      <c r="I158" s="86">
        <v>5.21</v>
      </c>
      <c r="J158" s="58">
        <v>5.21</v>
      </c>
      <c r="K158" s="53" t="s">
        <v>10149</v>
      </c>
      <c r="L158" s="24" t="s">
        <v>10055</v>
      </c>
      <c r="M158" s="24" t="s">
        <v>10163</v>
      </c>
      <c r="N158" s="8" t="str">
        <f t="shared" si="2"/>
        <v>Sim</v>
      </c>
      <c r="O158" s="24">
        <v>0</v>
      </c>
      <c r="P158" s="24">
        <v>10</v>
      </c>
    </row>
    <row r="159" spans="1:16" ht="17.25" customHeight="1" x14ac:dyDescent="0.35">
      <c r="A159" s="110"/>
      <c r="B159" s="17" t="s">
        <v>10047</v>
      </c>
      <c r="C159" s="17" t="s">
        <v>10475</v>
      </c>
      <c r="D159" s="54" t="s">
        <v>10260</v>
      </c>
      <c r="E159" s="56" t="s">
        <v>10393</v>
      </c>
      <c r="F159" s="8" t="s">
        <v>9687</v>
      </c>
      <c r="G159" s="8" t="s">
        <v>9719</v>
      </c>
      <c r="H159" s="24" t="s">
        <v>10049</v>
      </c>
      <c r="I159" s="86">
        <v>5.21</v>
      </c>
      <c r="J159" s="58">
        <v>5.21</v>
      </c>
      <c r="K159" s="53" t="s">
        <v>10149</v>
      </c>
      <c r="L159" s="24" t="s">
        <v>10055</v>
      </c>
      <c r="M159" s="24" t="s">
        <v>10164</v>
      </c>
      <c r="N159" s="8" t="str">
        <f t="shared" si="2"/>
        <v>Sim</v>
      </c>
      <c r="O159" s="24">
        <v>0</v>
      </c>
      <c r="P159" s="24">
        <v>10</v>
      </c>
    </row>
    <row r="160" spans="1:16" ht="17.25" customHeight="1" x14ac:dyDescent="0.35">
      <c r="A160" s="110"/>
      <c r="B160" s="17" t="s">
        <v>10047</v>
      </c>
      <c r="C160" s="17" t="s">
        <v>10476</v>
      </c>
      <c r="D160" s="54" t="s">
        <v>10261</v>
      </c>
      <c r="E160" s="56" t="s">
        <v>10390</v>
      </c>
      <c r="F160" s="8" t="s">
        <v>9687</v>
      </c>
      <c r="G160" s="8" t="s">
        <v>9719</v>
      </c>
      <c r="H160" s="24" t="s">
        <v>9994</v>
      </c>
      <c r="I160" s="86">
        <v>520</v>
      </c>
      <c r="J160" s="58">
        <v>520</v>
      </c>
      <c r="K160" s="53" t="s">
        <v>10149</v>
      </c>
      <c r="L160" s="24" t="s">
        <v>10055</v>
      </c>
      <c r="M160" s="24" t="s">
        <v>10165</v>
      </c>
      <c r="N160" s="8" t="str">
        <f t="shared" si="2"/>
        <v>Sim</v>
      </c>
      <c r="O160" s="24">
        <v>400</v>
      </c>
      <c r="P160" s="24">
        <v>750</v>
      </c>
    </row>
    <row r="161" spans="1:16" ht="17.25" customHeight="1" x14ac:dyDescent="0.35">
      <c r="A161" s="110"/>
      <c r="B161" s="17" t="s">
        <v>10047</v>
      </c>
      <c r="C161" s="17" t="s">
        <v>10476</v>
      </c>
      <c r="D161" s="54" t="s">
        <v>10474</v>
      </c>
      <c r="E161" s="56" t="s">
        <v>10391</v>
      </c>
      <c r="F161" s="8" t="s">
        <v>9687</v>
      </c>
      <c r="G161" s="8" t="s">
        <v>9719</v>
      </c>
      <c r="H161" s="24" t="s">
        <v>9994</v>
      </c>
      <c r="I161" s="86">
        <v>520</v>
      </c>
      <c r="J161" s="58">
        <v>520</v>
      </c>
      <c r="K161" s="53" t="s">
        <v>10149</v>
      </c>
      <c r="L161" s="24" t="s">
        <v>10055</v>
      </c>
      <c r="M161" s="24" t="s">
        <v>10166</v>
      </c>
      <c r="N161" s="8" t="str">
        <f t="shared" si="2"/>
        <v>Sim</v>
      </c>
      <c r="O161" s="24">
        <v>400</v>
      </c>
      <c r="P161" s="24">
        <v>750</v>
      </c>
    </row>
    <row r="162" spans="1:16" ht="17.25" customHeight="1" x14ac:dyDescent="0.35">
      <c r="A162" s="110"/>
      <c r="B162" s="17" t="s">
        <v>10047</v>
      </c>
      <c r="C162" s="17" t="s">
        <v>10476</v>
      </c>
      <c r="D162" s="54" t="s">
        <v>10259</v>
      </c>
      <c r="E162" s="56" t="s">
        <v>10388</v>
      </c>
      <c r="F162" s="8" t="s">
        <v>9687</v>
      </c>
      <c r="G162" s="8" t="s">
        <v>9719</v>
      </c>
      <c r="H162" s="24" t="s">
        <v>10049</v>
      </c>
      <c r="I162" s="86">
        <v>5.21</v>
      </c>
      <c r="J162" s="58">
        <v>5.21</v>
      </c>
      <c r="K162" s="53" t="s">
        <v>10149</v>
      </c>
      <c r="L162" s="24" t="s">
        <v>10055</v>
      </c>
      <c r="M162" s="24" t="s">
        <v>10167</v>
      </c>
      <c r="N162" s="8" t="str">
        <f t="shared" si="2"/>
        <v>Sim</v>
      </c>
      <c r="O162" s="24">
        <v>0</v>
      </c>
      <c r="P162" s="24">
        <v>10</v>
      </c>
    </row>
    <row r="163" spans="1:16" ht="17.25" customHeight="1" x14ac:dyDescent="0.35">
      <c r="A163" s="110"/>
      <c r="B163" s="17" t="s">
        <v>10047</v>
      </c>
      <c r="C163" s="17" t="s">
        <v>10476</v>
      </c>
      <c r="D163" s="54" t="s">
        <v>10260</v>
      </c>
      <c r="E163" s="56" t="s">
        <v>10389</v>
      </c>
      <c r="F163" s="8" t="s">
        <v>9687</v>
      </c>
      <c r="G163" s="8" t="s">
        <v>9719</v>
      </c>
      <c r="H163" s="24" t="s">
        <v>10049</v>
      </c>
      <c r="I163" s="86">
        <v>5.21</v>
      </c>
      <c r="J163" s="58">
        <v>5.21</v>
      </c>
      <c r="K163" s="53" t="s">
        <v>10149</v>
      </c>
      <c r="L163" s="24" t="s">
        <v>10055</v>
      </c>
      <c r="M163" s="24" t="s">
        <v>10168</v>
      </c>
      <c r="N163" s="8" t="str">
        <f t="shared" si="2"/>
        <v>Sim</v>
      </c>
      <c r="O163" s="24">
        <v>0</v>
      </c>
      <c r="P163" s="24">
        <v>10</v>
      </c>
    </row>
    <row r="164" spans="1:16" ht="17.25" customHeight="1" x14ac:dyDescent="0.35">
      <c r="A164" s="110"/>
      <c r="B164" s="17" t="s">
        <v>10047</v>
      </c>
      <c r="C164" s="17" t="s">
        <v>10473</v>
      </c>
      <c r="D164" s="54" t="s">
        <v>10262</v>
      </c>
      <c r="E164" s="56" t="s">
        <v>10394</v>
      </c>
      <c r="F164" s="8" t="s">
        <v>9687</v>
      </c>
      <c r="G164" s="8" t="s">
        <v>9719</v>
      </c>
      <c r="H164" s="24" t="s">
        <v>9994</v>
      </c>
      <c r="I164" s="86">
        <v>549.4</v>
      </c>
      <c r="J164" s="58">
        <v>549.4</v>
      </c>
      <c r="K164" s="53" t="s">
        <v>10149</v>
      </c>
      <c r="L164" s="24" t="s">
        <v>10055</v>
      </c>
      <c r="M164" s="24" t="s">
        <v>10152</v>
      </c>
      <c r="N164" s="8" t="str">
        <f t="shared" si="2"/>
        <v>Sim</v>
      </c>
      <c r="O164" s="24">
        <v>250</v>
      </c>
      <c r="P164" s="24">
        <v>750</v>
      </c>
    </row>
    <row r="165" spans="1:16" ht="17.25" customHeight="1" x14ac:dyDescent="0.35">
      <c r="A165" s="110"/>
      <c r="B165" s="17" t="s">
        <v>10047</v>
      </c>
      <c r="C165" s="17" t="s">
        <v>10473</v>
      </c>
      <c r="D165" s="54" t="s">
        <v>10263</v>
      </c>
      <c r="E165" s="56" t="s">
        <v>10395</v>
      </c>
      <c r="F165" s="8" t="s">
        <v>9687</v>
      </c>
      <c r="G165" s="8" t="s">
        <v>9719</v>
      </c>
      <c r="H165" s="24" t="s">
        <v>9994</v>
      </c>
      <c r="I165" s="86">
        <v>549.4</v>
      </c>
      <c r="J165" s="58">
        <v>549.4</v>
      </c>
      <c r="K165" s="53" t="s">
        <v>10149</v>
      </c>
      <c r="L165" s="24" t="s">
        <v>10055</v>
      </c>
      <c r="M165" s="24" t="s">
        <v>10350</v>
      </c>
      <c r="N165" s="8" t="str">
        <f t="shared" si="2"/>
        <v>Sim</v>
      </c>
      <c r="O165" s="24">
        <v>250</v>
      </c>
      <c r="P165" s="24">
        <v>750</v>
      </c>
    </row>
    <row r="166" spans="1:16" ht="17.25" customHeight="1" x14ac:dyDescent="0.35">
      <c r="A166" s="110"/>
      <c r="B166" s="17" t="s">
        <v>10047</v>
      </c>
      <c r="C166" s="17" t="s">
        <v>10473</v>
      </c>
      <c r="D166" s="54" t="s">
        <v>10264</v>
      </c>
      <c r="E166" s="56" t="s">
        <v>10396</v>
      </c>
      <c r="F166" s="8" t="s">
        <v>9687</v>
      </c>
      <c r="G166" s="8" t="s">
        <v>9719</v>
      </c>
      <c r="H166" s="24" t="s">
        <v>10048</v>
      </c>
      <c r="I166" s="86">
        <v>4</v>
      </c>
      <c r="J166" s="58">
        <v>4</v>
      </c>
      <c r="K166" s="53" t="s">
        <v>10149</v>
      </c>
      <c r="L166" s="24" t="s">
        <v>10055</v>
      </c>
      <c r="M166" s="24" t="s">
        <v>10351</v>
      </c>
      <c r="N166" s="8" t="str">
        <f t="shared" si="2"/>
        <v>Sim</v>
      </c>
      <c r="O166" s="24">
        <v>1</v>
      </c>
      <c r="P166" s="24">
        <v>10</v>
      </c>
    </row>
    <row r="167" spans="1:16" ht="17.25" customHeight="1" x14ac:dyDescent="0.35">
      <c r="A167" s="110"/>
      <c r="B167" s="17" t="s">
        <v>10047</v>
      </c>
      <c r="C167" s="17" t="s">
        <v>10473</v>
      </c>
      <c r="D167" s="54" t="s">
        <v>10265</v>
      </c>
      <c r="E167" s="56" t="s">
        <v>10397</v>
      </c>
      <c r="F167" s="8" t="s">
        <v>9687</v>
      </c>
      <c r="G167" s="8" t="s">
        <v>9719</v>
      </c>
      <c r="H167" s="24" t="s">
        <v>9975</v>
      </c>
      <c r="I167" s="86">
        <v>150</v>
      </c>
      <c r="J167" s="58">
        <v>150</v>
      </c>
      <c r="K167" s="53" t="s">
        <v>10149</v>
      </c>
      <c r="L167" s="24" t="s">
        <v>10055</v>
      </c>
      <c r="M167" s="24" t="s">
        <v>10153</v>
      </c>
      <c r="N167" s="8" t="str">
        <f t="shared" si="2"/>
        <v>Sim</v>
      </c>
      <c r="O167" s="24">
        <v>0</v>
      </c>
      <c r="P167" s="24">
        <v>500</v>
      </c>
    </row>
    <row r="168" spans="1:16" ht="17.25" customHeight="1" x14ac:dyDescent="0.35">
      <c r="A168" s="110"/>
      <c r="B168" s="17" t="s">
        <v>10047</v>
      </c>
      <c r="C168" s="17" t="s">
        <v>10473</v>
      </c>
      <c r="D168" s="54" t="s">
        <v>10266</v>
      </c>
      <c r="E168" s="56" t="s">
        <v>10398</v>
      </c>
      <c r="F168" s="8" t="s">
        <v>9687</v>
      </c>
      <c r="G168" s="8" t="s">
        <v>9719</v>
      </c>
      <c r="H168" s="24" t="s">
        <v>9975</v>
      </c>
      <c r="I168" s="86">
        <v>0</v>
      </c>
      <c r="J168" s="58">
        <v>0</v>
      </c>
      <c r="K168" s="53" t="s">
        <v>10149</v>
      </c>
      <c r="L168" s="24" t="s">
        <v>10055</v>
      </c>
      <c r="M168" s="24" t="s">
        <v>10352</v>
      </c>
      <c r="N168" s="8" t="str">
        <f t="shared" si="2"/>
        <v>Sim</v>
      </c>
      <c r="O168" s="24">
        <v>0</v>
      </c>
      <c r="P168" s="24">
        <v>50</v>
      </c>
    </row>
    <row r="169" spans="1:16" ht="17.25" customHeight="1" x14ac:dyDescent="0.35">
      <c r="A169" s="110"/>
      <c r="B169" s="17" t="s">
        <v>10047</v>
      </c>
      <c r="C169" s="17" t="s">
        <v>10473</v>
      </c>
      <c r="D169" s="54" t="s">
        <v>10267</v>
      </c>
      <c r="E169" s="56" t="s">
        <v>10399</v>
      </c>
      <c r="F169" s="8" t="s">
        <v>10454</v>
      </c>
      <c r="G169" s="8" t="s">
        <v>9719</v>
      </c>
      <c r="H169" s="24" t="s">
        <v>10455</v>
      </c>
      <c r="I169" s="57" t="s">
        <v>9719</v>
      </c>
      <c r="J169" s="57" t="s">
        <v>9719</v>
      </c>
      <c r="K169" s="53" t="s">
        <v>10149</v>
      </c>
      <c r="L169" s="24" t="s">
        <v>10055</v>
      </c>
      <c r="M169" s="24" t="s">
        <v>10154</v>
      </c>
      <c r="N169" s="8" t="str">
        <f t="shared" si="2"/>
        <v>Sim</v>
      </c>
      <c r="O169" s="24" t="s">
        <v>9780</v>
      </c>
      <c r="P169" s="24" t="s">
        <v>10451</v>
      </c>
    </row>
    <row r="170" spans="1:16" ht="17.25" customHeight="1" x14ac:dyDescent="0.35">
      <c r="A170" s="110"/>
      <c r="B170" s="17" t="s">
        <v>10047</v>
      </c>
      <c r="C170" s="17" t="s">
        <v>10473</v>
      </c>
      <c r="D170" s="54" t="s">
        <v>10268</v>
      </c>
      <c r="E170" s="56" t="s">
        <v>10400</v>
      </c>
      <c r="F170" s="8" t="s">
        <v>9687</v>
      </c>
      <c r="G170" s="8" t="s">
        <v>9719</v>
      </c>
      <c r="H170" s="24" t="s">
        <v>9634</v>
      </c>
      <c r="I170" s="86">
        <v>0.25</v>
      </c>
      <c r="J170" s="58">
        <v>0.25</v>
      </c>
      <c r="K170" s="53" t="s">
        <v>10149</v>
      </c>
      <c r="L170" s="24" t="s">
        <v>10055</v>
      </c>
      <c r="M170" s="24" t="s">
        <v>10155</v>
      </c>
      <c r="N170" s="8" t="str">
        <f t="shared" si="2"/>
        <v>Sim</v>
      </c>
      <c r="O170" s="24">
        <v>0</v>
      </c>
      <c r="P170" s="24">
        <v>100</v>
      </c>
    </row>
    <row r="171" spans="1:16" ht="17.25" customHeight="1" x14ac:dyDescent="0.35">
      <c r="A171" s="110"/>
      <c r="B171" s="17" t="s">
        <v>10047</v>
      </c>
      <c r="C171" s="17" t="s">
        <v>10473</v>
      </c>
      <c r="D171" s="54" t="s">
        <v>10269</v>
      </c>
      <c r="E171" s="56" t="s">
        <v>10401</v>
      </c>
      <c r="F171" s="8" t="s">
        <v>9687</v>
      </c>
      <c r="G171" s="8" t="s">
        <v>9719</v>
      </c>
      <c r="H171" s="24" t="s">
        <v>9634</v>
      </c>
      <c r="I171" s="86">
        <v>0</v>
      </c>
      <c r="J171" s="58">
        <v>0</v>
      </c>
      <c r="K171" s="53" t="s">
        <v>10149</v>
      </c>
      <c r="L171" s="24" t="s">
        <v>10055</v>
      </c>
      <c r="M171" s="24" t="s">
        <v>10156</v>
      </c>
      <c r="N171" s="8" t="str">
        <f t="shared" si="2"/>
        <v>Sim</v>
      </c>
      <c r="O171" s="24">
        <v>0</v>
      </c>
      <c r="P171" s="24">
        <v>100</v>
      </c>
    </row>
    <row r="172" spans="1:16" ht="17.25" customHeight="1" x14ac:dyDescent="0.35">
      <c r="A172" s="110"/>
      <c r="B172" s="17" t="s">
        <v>10047</v>
      </c>
      <c r="C172" s="17" t="s">
        <v>10473</v>
      </c>
      <c r="D172" s="54" t="s">
        <v>10270</v>
      </c>
      <c r="E172" s="56" t="s">
        <v>10402</v>
      </c>
      <c r="F172" s="8" t="s">
        <v>9687</v>
      </c>
      <c r="G172" s="8" t="s">
        <v>9719</v>
      </c>
      <c r="H172" s="24" t="s">
        <v>9975</v>
      </c>
      <c r="I172" s="86">
        <v>950</v>
      </c>
      <c r="J172" s="58">
        <v>950</v>
      </c>
      <c r="K172" s="53" t="s">
        <v>10149</v>
      </c>
      <c r="L172" s="24" t="s">
        <v>10055</v>
      </c>
      <c r="M172" s="24" t="s">
        <v>10157</v>
      </c>
      <c r="N172" s="8" t="str">
        <f t="shared" si="2"/>
        <v>Sim</v>
      </c>
      <c r="O172" s="24">
        <v>0</v>
      </c>
      <c r="P172" s="24">
        <v>5000</v>
      </c>
    </row>
    <row r="173" spans="1:16" ht="17.25" customHeight="1" x14ac:dyDescent="0.35">
      <c r="A173" s="110"/>
      <c r="B173" s="17" t="s">
        <v>10047</v>
      </c>
      <c r="C173" s="17" t="s">
        <v>10473</v>
      </c>
      <c r="D173" s="54" t="s">
        <v>10271</v>
      </c>
      <c r="E173" s="56" t="s">
        <v>10403</v>
      </c>
      <c r="F173" s="8" t="s">
        <v>9687</v>
      </c>
      <c r="G173" s="8" t="s">
        <v>9719</v>
      </c>
      <c r="H173" s="24" t="s">
        <v>9975</v>
      </c>
      <c r="I173" s="57">
        <v>2000</v>
      </c>
      <c r="J173" s="57">
        <v>2000</v>
      </c>
      <c r="K173" s="53" t="s">
        <v>10149</v>
      </c>
      <c r="L173" s="24" t="s">
        <v>10055</v>
      </c>
      <c r="M173" s="24" t="s">
        <v>10158</v>
      </c>
      <c r="N173" s="8" t="str">
        <f t="shared" si="2"/>
        <v>Sim</v>
      </c>
      <c r="O173" s="24">
        <v>0</v>
      </c>
      <c r="P173" s="24">
        <v>5000</v>
      </c>
    </row>
    <row r="174" spans="1:16" ht="17.25" customHeight="1" x14ac:dyDescent="0.35">
      <c r="A174" s="110"/>
      <c r="B174" s="17" t="s">
        <v>10047</v>
      </c>
      <c r="C174" s="17" t="s">
        <v>10473</v>
      </c>
      <c r="D174" s="54" t="s">
        <v>10272</v>
      </c>
      <c r="E174" s="56" t="s">
        <v>10404</v>
      </c>
      <c r="F174" s="8" t="s">
        <v>9687</v>
      </c>
      <c r="G174" s="8" t="s">
        <v>9719</v>
      </c>
      <c r="H174" s="24" t="s">
        <v>9975</v>
      </c>
      <c r="I174" s="86">
        <v>2750</v>
      </c>
      <c r="J174" s="58">
        <v>2750</v>
      </c>
      <c r="K174" s="53" t="s">
        <v>10149</v>
      </c>
      <c r="L174" s="24" t="s">
        <v>10055</v>
      </c>
      <c r="M174" s="24" t="s">
        <v>10159</v>
      </c>
      <c r="N174" s="8" t="str">
        <f t="shared" si="2"/>
        <v>Sim</v>
      </c>
      <c r="O174" s="24">
        <v>0</v>
      </c>
      <c r="P174" s="24">
        <v>5000</v>
      </c>
    </row>
    <row r="175" spans="1:16" ht="17.25" customHeight="1" x14ac:dyDescent="0.35">
      <c r="A175" s="110"/>
      <c r="B175" s="17" t="s">
        <v>10047</v>
      </c>
      <c r="C175" s="17" t="s">
        <v>10473</v>
      </c>
      <c r="D175" s="54" t="s">
        <v>10273</v>
      </c>
      <c r="E175" s="56" t="s">
        <v>10405</v>
      </c>
      <c r="F175" s="8" t="s">
        <v>9687</v>
      </c>
      <c r="G175" s="8" t="s">
        <v>9719</v>
      </c>
      <c r="H175" s="24" t="s">
        <v>9975</v>
      </c>
      <c r="I175" s="86">
        <v>300</v>
      </c>
      <c r="J175" s="58">
        <v>300</v>
      </c>
      <c r="K175" s="53" t="s">
        <v>10149</v>
      </c>
      <c r="L175" s="24" t="s">
        <v>10055</v>
      </c>
      <c r="M175" s="24" t="s">
        <v>10160</v>
      </c>
      <c r="N175" s="8" t="str">
        <f t="shared" si="2"/>
        <v>Sim</v>
      </c>
      <c r="O175" s="24">
        <v>0</v>
      </c>
      <c r="P175" s="24">
        <v>1000</v>
      </c>
    </row>
    <row r="176" spans="1:16" ht="17.25" customHeight="1" x14ac:dyDescent="0.35">
      <c r="A176" s="110"/>
      <c r="B176" s="17" t="s">
        <v>10047</v>
      </c>
      <c r="C176" s="17" t="s">
        <v>10473</v>
      </c>
      <c r="D176" s="54" t="s">
        <v>10274</v>
      </c>
      <c r="E176" s="56" t="s">
        <v>10406</v>
      </c>
      <c r="F176" s="8" t="s">
        <v>9687</v>
      </c>
      <c r="G176" s="8" t="s">
        <v>9719</v>
      </c>
      <c r="H176" s="24" t="s">
        <v>9975</v>
      </c>
      <c r="I176" s="86">
        <v>1500</v>
      </c>
      <c r="J176" s="58">
        <v>1500</v>
      </c>
      <c r="K176" s="53" t="s">
        <v>10149</v>
      </c>
      <c r="L176" s="24" t="s">
        <v>10055</v>
      </c>
      <c r="M176" s="24" t="s">
        <v>10161</v>
      </c>
      <c r="N176" s="8" t="str">
        <f t="shared" si="2"/>
        <v>Sim</v>
      </c>
      <c r="O176" s="24">
        <v>0</v>
      </c>
      <c r="P176" s="24">
        <v>5000</v>
      </c>
    </row>
    <row r="177" spans="1:16" ht="17.25" customHeight="1" x14ac:dyDescent="0.35">
      <c r="A177" s="110"/>
      <c r="B177" s="17" t="s">
        <v>10047</v>
      </c>
      <c r="C177" s="17" t="s">
        <v>10473</v>
      </c>
      <c r="D177" s="54" t="s">
        <v>10275</v>
      </c>
      <c r="E177" s="56" t="s">
        <v>10407</v>
      </c>
      <c r="F177" s="8" t="s">
        <v>9687</v>
      </c>
      <c r="G177" s="8" t="s">
        <v>9719</v>
      </c>
      <c r="H177" s="24" t="s">
        <v>9975</v>
      </c>
      <c r="I177" s="86">
        <v>2250</v>
      </c>
      <c r="J177" s="58">
        <v>2250</v>
      </c>
      <c r="K177" s="53" t="s">
        <v>10149</v>
      </c>
      <c r="L177" s="24" t="s">
        <v>10055</v>
      </c>
      <c r="M177" s="24" t="s">
        <v>10346</v>
      </c>
      <c r="N177" s="8" t="str">
        <f t="shared" si="2"/>
        <v>Sim</v>
      </c>
      <c r="O177" s="24">
        <v>0</v>
      </c>
      <c r="P177" s="24">
        <v>5000</v>
      </c>
    </row>
    <row r="178" spans="1:16" ht="17.25" customHeight="1" x14ac:dyDescent="0.35">
      <c r="A178" s="110"/>
      <c r="B178" s="17" t="s">
        <v>10047</v>
      </c>
      <c r="C178" s="17" t="s">
        <v>10475</v>
      </c>
      <c r="D178" s="54" t="s">
        <v>10276</v>
      </c>
      <c r="E178" s="56" t="s">
        <v>10408</v>
      </c>
      <c r="F178" s="8" t="s">
        <v>9687</v>
      </c>
      <c r="G178" s="8" t="s">
        <v>9719</v>
      </c>
      <c r="H178" s="24" t="s">
        <v>9994</v>
      </c>
      <c r="I178" s="86">
        <v>500</v>
      </c>
      <c r="J178" s="58">
        <v>500</v>
      </c>
      <c r="K178" s="53" t="s">
        <v>10149</v>
      </c>
      <c r="L178" s="24" t="s">
        <v>10055</v>
      </c>
      <c r="M178" s="24" t="s">
        <v>10162</v>
      </c>
      <c r="N178" s="8" t="str">
        <f t="shared" si="2"/>
        <v>Sim</v>
      </c>
      <c r="O178" s="24">
        <v>400</v>
      </c>
      <c r="P178" s="24">
        <v>750</v>
      </c>
    </row>
    <row r="179" spans="1:16" ht="17.25" customHeight="1" x14ac:dyDescent="0.35">
      <c r="A179" s="110"/>
      <c r="B179" s="17" t="s">
        <v>10047</v>
      </c>
      <c r="C179" s="17" t="s">
        <v>10475</v>
      </c>
      <c r="D179" s="54" t="s">
        <v>10277</v>
      </c>
      <c r="E179" s="56" t="s">
        <v>10409</v>
      </c>
      <c r="F179" s="8" t="s">
        <v>9687</v>
      </c>
      <c r="G179" s="8" t="s">
        <v>9719</v>
      </c>
      <c r="H179" s="24" t="s">
        <v>10049</v>
      </c>
      <c r="I179" s="86">
        <v>5.21</v>
      </c>
      <c r="J179" s="58">
        <v>5.21</v>
      </c>
      <c r="K179" s="53" t="s">
        <v>10149</v>
      </c>
      <c r="L179" s="24" t="s">
        <v>10055</v>
      </c>
      <c r="M179" s="24" t="s">
        <v>10163</v>
      </c>
      <c r="N179" s="8" t="str">
        <f t="shared" si="2"/>
        <v>Sim</v>
      </c>
      <c r="O179" s="24">
        <v>0</v>
      </c>
      <c r="P179" s="24">
        <v>10</v>
      </c>
    </row>
    <row r="180" spans="1:16" ht="17.25" customHeight="1" x14ac:dyDescent="0.35">
      <c r="A180" s="110"/>
      <c r="B180" s="17" t="s">
        <v>10047</v>
      </c>
      <c r="C180" s="17" t="s">
        <v>10475</v>
      </c>
      <c r="D180" s="54" t="s">
        <v>10278</v>
      </c>
      <c r="E180" s="56" t="s">
        <v>10410</v>
      </c>
      <c r="F180" s="8" t="s">
        <v>9687</v>
      </c>
      <c r="G180" s="8" t="s">
        <v>9719</v>
      </c>
      <c r="H180" s="24" t="s">
        <v>10049</v>
      </c>
      <c r="I180" s="86">
        <v>5.21</v>
      </c>
      <c r="J180" s="58">
        <v>5.21</v>
      </c>
      <c r="K180" s="53" t="s">
        <v>10149</v>
      </c>
      <c r="L180" s="24" t="s">
        <v>10055</v>
      </c>
      <c r="M180" s="24" t="s">
        <v>10164</v>
      </c>
      <c r="N180" s="8" t="str">
        <f t="shared" si="2"/>
        <v>Sim</v>
      </c>
      <c r="O180" s="24">
        <v>0</v>
      </c>
      <c r="P180" s="24">
        <v>10</v>
      </c>
    </row>
    <row r="181" spans="1:16" ht="17.25" customHeight="1" x14ac:dyDescent="0.35">
      <c r="A181" s="110"/>
      <c r="B181" s="17" t="s">
        <v>10047</v>
      </c>
      <c r="C181" s="17" t="s">
        <v>10476</v>
      </c>
      <c r="D181" s="54" t="s">
        <v>10279</v>
      </c>
      <c r="E181" s="56" t="s">
        <v>10411</v>
      </c>
      <c r="F181" s="8" t="s">
        <v>9687</v>
      </c>
      <c r="G181" s="8" t="s">
        <v>9719</v>
      </c>
      <c r="H181" s="24" t="s">
        <v>9994</v>
      </c>
      <c r="I181" s="86">
        <v>520</v>
      </c>
      <c r="J181" s="58">
        <v>520</v>
      </c>
      <c r="K181" s="53" t="s">
        <v>10149</v>
      </c>
      <c r="L181" s="24" t="s">
        <v>10055</v>
      </c>
      <c r="M181" s="24" t="s">
        <v>10165</v>
      </c>
      <c r="N181" s="8" t="str">
        <f t="shared" si="2"/>
        <v>Sim</v>
      </c>
      <c r="O181" s="24">
        <v>400</v>
      </c>
      <c r="P181" s="24">
        <v>750</v>
      </c>
    </row>
    <row r="182" spans="1:16" ht="17.25" customHeight="1" x14ac:dyDescent="0.35">
      <c r="A182" s="110"/>
      <c r="B182" s="17" t="s">
        <v>10047</v>
      </c>
      <c r="C182" s="17" t="s">
        <v>10476</v>
      </c>
      <c r="D182" s="54" t="s">
        <v>10280</v>
      </c>
      <c r="E182" s="56" t="s">
        <v>10412</v>
      </c>
      <c r="F182" s="8" t="s">
        <v>9687</v>
      </c>
      <c r="G182" s="8" t="s">
        <v>9719</v>
      </c>
      <c r="H182" s="24" t="s">
        <v>9994</v>
      </c>
      <c r="I182" s="86">
        <v>520</v>
      </c>
      <c r="J182" s="58">
        <v>520</v>
      </c>
      <c r="K182" s="53" t="s">
        <v>10149</v>
      </c>
      <c r="L182" s="24" t="s">
        <v>10055</v>
      </c>
      <c r="M182" s="24" t="s">
        <v>10166</v>
      </c>
      <c r="N182" s="8" t="str">
        <f t="shared" si="2"/>
        <v>Sim</v>
      </c>
      <c r="O182" s="24">
        <v>400</v>
      </c>
      <c r="P182" s="24">
        <v>750</v>
      </c>
    </row>
    <row r="183" spans="1:16" ht="17.25" customHeight="1" x14ac:dyDescent="0.35">
      <c r="A183" s="110"/>
      <c r="B183" s="17" t="s">
        <v>10047</v>
      </c>
      <c r="C183" s="17" t="s">
        <v>10476</v>
      </c>
      <c r="D183" s="54" t="s">
        <v>10277</v>
      </c>
      <c r="E183" s="56" t="s">
        <v>10413</v>
      </c>
      <c r="F183" s="8" t="s">
        <v>9687</v>
      </c>
      <c r="G183" s="8" t="s">
        <v>9719</v>
      </c>
      <c r="H183" s="24" t="s">
        <v>10049</v>
      </c>
      <c r="I183" s="86">
        <v>5.21</v>
      </c>
      <c r="J183" s="58">
        <v>5.21</v>
      </c>
      <c r="K183" s="53" t="s">
        <v>10149</v>
      </c>
      <c r="L183" s="24" t="s">
        <v>10055</v>
      </c>
      <c r="M183" s="24" t="s">
        <v>10167</v>
      </c>
      <c r="N183" s="8" t="str">
        <f t="shared" si="2"/>
        <v>Sim</v>
      </c>
      <c r="O183" s="24">
        <v>0</v>
      </c>
      <c r="P183" s="24">
        <v>10</v>
      </c>
    </row>
    <row r="184" spans="1:16" ht="17.25" customHeight="1" x14ac:dyDescent="0.35">
      <c r="A184" s="110"/>
      <c r="B184" s="17" t="s">
        <v>10047</v>
      </c>
      <c r="C184" s="17" t="s">
        <v>10476</v>
      </c>
      <c r="D184" s="54" t="s">
        <v>10278</v>
      </c>
      <c r="E184" s="56" t="s">
        <v>10414</v>
      </c>
      <c r="F184" s="8" t="s">
        <v>9687</v>
      </c>
      <c r="G184" s="8" t="s">
        <v>9719</v>
      </c>
      <c r="H184" s="24" t="s">
        <v>10049</v>
      </c>
      <c r="I184" s="86">
        <v>5.21</v>
      </c>
      <c r="J184" s="58">
        <v>5.21</v>
      </c>
      <c r="K184" s="53" t="s">
        <v>10149</v>
      </c>
      <c r="L184" s="24" t="s">
        <v>10055</v>
      </c>
      <c r="M184" s="24" t="s">
        <v>10168</v>
      </c>
      <c r="N184" s="8" t="str">
        <f t="shared" si="2"/>
        <v>Sim</v>
      </c>
      <c r="O184" s="24">
        <v>0</v>
      </c>
      <c r="P184" s="24">
        <v>10</v>
      </c>
    </row>
    <row r="185" spans="1:16" ht="17.25" customHeight="1" x14ac:dyDescent="0.35">
      <c r="A185" s="110" t="s">
        <v>10299</v>
      </c>
      <c r="B185" s="17" t="s">
        <v>10047</v>
      </c>
      <c r="C185" s="17" t="s">
        <v>10477</v>
      </c>
      <c r="D185" s="54" t="s">
        <v>10290</v>
      </c>
      <c r="E185" s="56" t="s">
        <v>10415</v>
      </c>
      <c r="F185" s="8" t="s">
        <v>9687</v>
      </c>
      <c r="G185" s="8" t="s">
        <v>9719</v>
      </c>
      <c r="H185" s="24" t="s">
        <v>10050</v>
      </c>
      <c r="I185" s="86">
        <v>4500000</v>
      </c>
      <c r="J185" s="58">
        <v>4500000</v>
      </c>
      <c r="K185" s="53" t="s">
        <v>10149</v>
      </c>
      <c r="L185" s="24" t="s">
        <v>10055</v>
      </c>
      <c r="M185" s="24" t="s">
        <v>10169</v>
      </c>
      <c r="N185" s="8" t="str">
        <f t="shared" si="2"/>
        <v>Sim</v>
      </c>
      <c r="O185" s="24">
        <v>0</v>
      </c>
      <c r="P185" s="24">
        <v>10000000</v>
      </c>
    </row>
    <row r="186" spans="1:16" ht="17.25" customHeight="1" x14ac:dyDescent="0.35">
      <c r="A186" s="110"/>
      <c r="B186" s="17" t="s">
        <v>10047</v>
      </c>
      <c r="C186" s="17" t="s">
        <v>10477</v>
      </c>
      <c r="D186" s="54" t="s">
        <v>10291</v>
      </c>
      <c r="E186" s="56" t="s">
        <v>10416</v>
      </c>
      <c r="F186" s="8" t="s">
        <v>9687</v>
      </c>
      <c r="G186" s="8" t="s">
        <v>9719</v>
      </c>
      <c r="H186" s="24" t="s">
        <v>10051</v>
      </c>
      <c r="I186" s="86">
        <v>25</v>
      </c>
      <c r="J186" s="58">
        <v>25</v>
      </c>
      <c r="K186" s="53" t="s">
        <v>10149</v>
      </c>
      <c r="L186" s="24" t="s">
        <v>10055</v>
      </c>
      <c r="M186" s="24" t="s">
        <v>10170</v>
      </c>
      <c r="N186" s="8" t="str">
        <f t="shared" si="2"/>
        <v>Sim</v>
      </c>
      <c r="O186" s="24">
        <v>0</v>
      </c>
      <c r="P186" s="24">
        <v>500</v>
      </c>
    </row>
    <row r="187" spans="1:16" ht="17.25" customHeight="1" x14ac:dyDescent="0.35">
      <c r="A187" s="110"/>
      <c r="B187" s="17" t="s">
        <v>10047</v>
      </c>
      <c r="C187" s="17" t="s">
        <v>10478</v>
      </c>
      <c r="D187" s="54" t="s">
        <v>10292</v>
      </c>
      <c r="E187" s="56" t="s">
        <v>10417</v>
      </c>
      <c r="F187" s="8" t="s">
        <v>9687</v>
      </c>
      <c r="G187" s="8" t="s">
        <v>9719</v>
      </c>
      <c r="H187" s="24" t="s">
        <v>10052</v>
      </c>
      <c r="I187" s="86">
        <v>25</v>
      </c>
      <c r="J187" s="58">
        <v>25</v>
      </c>
      <c r="K187" s="53" t="s">
        <v>10149</v>
      </c>
      <c r="L187" s="24" t="s">
        <v>10055</v>
      </c>
      <c r="M187" s="24" t="s">
        <v>10171</v>
      </c>
      <c r="N187" s="8" t="str">
        <f t="shared" si="2"/>
        <v>Sim</v>
      </c>
      <c r="O187" s="24">
        <v>0</v>
      </c>
      <c r="P187" s="24">
        <v>500</v>
      </c>
    </row>
    <row r="188" spans="1:16" ht="17.25" customHeight="1" x14ac:dyDescent="0.35">
      <c r="A188" s="110"/>
      <c r="B188" s="17" t="s">
        <v>10047</v>
      </c>
      <c r="C188" s="17" t="s">
        <v>10478</v>
      </c>
      <c r="D188" s="54" t="s">
        <v>10293</v>
      </c>
      <c r="E188" s="56" t="s">
        <v>10418</v>
      </c>
      <c r="F188" s="8" t="s">
        <v>9687</v>
      </c>
      <c r="G188" s="8" t="s">
        <v>9719</v>
      </c>
      <c r="H188" s="24" t="s">
        <v>10053</v>
      </c>
      <c r="I188" s="86">
        <v>2000</v>
      </c>
      <c r="J188" s="58">
        <v>2000</v>
      </c>
      <c r="K188" s="53" t="s">
        <v>10149</v>
      </c>
      <c r="L188" s="24" t="s">
        <v>10055</v>
      </c>
      <c r="M188" s="24" t="s">
        <v>10172</v>
      </c>
      <c r="N188" s="8" t="str">
        <f t="shared" si="2"/>
        <v>Sim</v>
      </c>
      <c r="O188" s="24">
        <v>0</v>
      </c>
      <c r="P188" s="24">
        <v>5000</v>
      </c>
    </row>
    <row r="189" spans="1:16" ht="17.25" customHeight="1" x14ac:dyDescent="0.35">
      <c r="A189" s="110"/>
      <c r="B189" s="17" t="s">
        <v>10047</v>
      </c>
      <c r="C189" s="17" t="s">
        <v>10478</v>
      </c>
      <c r="D189" s="54" t="s">
        <v>10294</v>
      </c>
      <c r="E189" s="56" t="s">
        <v>10422</v>
      </c>
      <c r="F189" s="8" t="s">
        <v>9687</v>
      </c>
      <c r="G189" s="8" t="s">
        <v>9719</v>
      </c>
      <c r="H189" s="24" t="s">
        <v>10133</v>
      </c>
      <c r="I189" s="86">
        <v>10</v>
      </c>
      <c r="J189" s="58">
        <v>10</v>
      </c>
      <c r="K189" s="53" t="s">
        <v>10149</v>
      </c>
      <c r="L189" s="24" t="s">
        <v>10055</v>
      </c>
      <c r="M189" s="24" t="s">
        <v>10516</v>
      </c>
      <c r="N189" s="8" t="str">
        <f t="shared" si="2"/>
        <v>Sim</v>
      </c>
      <c r="O189" s="24">
        <v>0</v>
      </c>
      <c r="P189" s="24">
        <v>10</v>
      </c>
    </row>
    <row r="190" spans="1:16" ht="17.25" customHeight="1" x14ac:dyDescent="0.35">
      <c r="A190" s="110"/>
      <c r="B190" s="17" t="s">
        <v>10047</v>
      </c>
      <c r="C190" s="17" t="s">
        <v>10478</v>
      </c>
      <c r="D190" s="54" t="s">
        <v>10295</v>
      </c>
      <c r="E190" s="56" t="s">
        <v>10419</v>
      </c>
      <c r="F190" s="8" t="s">
        <v>9687</v>
      </c>
      <c r="G190" s="8" t="s">
        <v>9719</v>
      </c>
      <c r="H190" s="24" t="s">
        <v>10051</v>
      </c>
      <c r="I190" s="86">
        <v>25</v>
      </c>
      <c r="J190" s="58">
        <v>25</v>
      </c>
      <c r="K190" s="53" t="s">
        <v>10149</v>
      </c>
      <c r="L190" s="24" t="s">
        <v>10055</v>
      </c>
      <c r="M190" s="24" t="s">
        <v>10517</v>
      </c>
      <c r="N190" s="8" t="str">
        <f t="shared" si="2"/>
        <v>Sim</v>
      </c>
      <c r="O190" s="24">
        <v>0</v>
      </c>
      <c r="P190" s="24">
        <v>100</v>
      </c>
    </row>
    <row r="191" spans="1:16" ht="17.25" customHeight="1" x14ac:dyDescent="0.35">
      <c r="A191" s="110"/>
      <c r="B191" s="17" t="s">
        <v>10047</v>
      </c>
      <c r="C191" s="17" t="s">
        <v>10479</v>
      </c>
      <c r="D191" s="54" t="s">
        <v>10296</v>
      </c>
      <c r="E191" s="56" t="s">
        <v>10420</v>
      </c>
      <c r="F191" s="8" t="s">
        <v>9687</v>
      </c>
      <c r="G191" s="8" t="s">
        <v>9719</v>
      </c>
      <c r="H191" s="24" t="s">
        <v>10054</v>
      </c>
      <c r="I191" s="86">
        <v>50</v>
      </c>
      <c r="J191" s="58">
        <v>50</v>
      </c>
      <c r="K191" s="53" t="s">
        <v>10149</v>
      </c>
      <c r="L191" s="24" t="s">
        <v>10055</v>
      </c>
      <c r="M191" s="24" t="s">
        <v>10173</v>
      </c>
      <c r="N191" s="8" t="str">
        <f t="shared" si="2"/>
        <v>Sim</v>
      </c>
      <c r="O191" s="24">
        <v>0</v>
      </c>
      <c r="P191" s="24">
        <v>500</v>
      </c>
    </row>
    <row r="192" spans="1:16" ht="17.25" customHeight="1" x14ac:dyDescent="0.35">
      <c r="A192" s="110"/>
      <c r="B192" s="17" t="s">
        <v>10047</v>
      </c>
      <c r="C192" s="17" t="s">
        <v>10479</v>
      </c>
      <c r="D192" s="54" t="s">
        <v>10297</v>
      </c>
      <c r="E192" s="56" t="s">
        <v>10421</v>
      </c>
      <c r="F192" s="8" t="s">
        <v>9687</v>
      </c>
      <c r="G192" s="8" t="s">
        <v>9719</v>
      </c>
      <c r="H192" s="24" t="s">
        <v>10053</v>
      </c>
      <c r="I192" s="86">
        <v>2250</v>
      </c>
      <c r="J192" s="58">
        <v>2250</v>
      </c>
      <c r="K192" s="53" t="s">
        <v>10149</v>
      </c>
      <c r="L192" s="24" t="s">
        <v>10055</v>
      </c>
      <c r="M192" s="24" t="s">
        <v>10174</v>
      </c>
      <c r="N192" s="8" t="str">
        <f t="shared" si="2"/>
        <v>Sim</v>
      </c>
      <c r="O192" s="24">
        <v>0</v>
      </c>
      <c r="P192" s="24">
        <v>5000</v>
      </c>
    </row>
    <row r="193" spans="1:16" ht="17.25" customHeight="1" x14ac:dyDescent="0.35">
      <c r="A193" s="110"/>
      <c r="B193" s="17" t="s">
        <v>10047</v>
      </c>
      <c r="C193" s="17" t="s">
        <v>10479</v>
      </c>
      <c r="D193" s="54" t="s">
        <v>10294</v>
      </c>
      <c r="E193" s="56" t="s">
        <v>10423</v>
      </c>
      <c r="F193" s="8" t="s">
        <v>9687</v>
      </c>
      <c r="G193" s="8" t="s">
        <v>9719</v>
      </c>
      <c r="H193" s="24" t="s">
        <v>10133</v>
      </c>
      <c r="I193" s="86">
        <v>5</v>
      </c>
      <c r="J193" s="58">
        <v>5</v>
      </c>
      <c r="K193" s="53" t="s">
        <v>10149</v>
      </c>
      <c r="L193" s="24" t="s">
        <v>10055</v>
      </c>
      <c r="M193" s="24" t="s">
        <v>10175</v>
      </c>
      <c r="N193" s="8" t="str">
        <f t="shared" si="2"/>
        <v>Sim</v>
      </c>
      <c r="O193" s="24">
        <v>0</v>
      </c>
      <c r="P193" s="24">
        <v>10</v>
      </c>
    </row>
    <row r="194" spans="1:16" ht="17.25" customHeight="1" x14ac:dyDescent="0.35">
      <c r="A194" s="110"/>
      <c r="B194" s="17" t="s">
        <v>10047</v>
      </c>
      <c r="C194" s="17" t="s">
        <v>10479</v>
      </c>
      <c r="D194" s="54" t="s">
        <v>10298</v>
      </c>
      <c r="E194" s="56" t="s">
        <v>10424</v>
      </c>
      <c r="F194" s="8" t="s">
        <v>9687</v>
      </c>
      <c r="G194" s="8" t="s">
        <v>9719</v>
      </c>
      <c r="H194" s="24" t="s">
        <v>10051</v>
      </c>
      <c r="I194" s="86">
        <v>25</v>
      </c>
      <c r="J194" s="58">
        <v>25</v>
      </c>
      <c r="K194" s="53" t="s">
        <v>10149</v>
      </c>
      <c r="L194" s="24" t="s">
        <v>10055</v>
      </c>
      <c r="M194" s="24" t="s">
        <v>10176</v>
      </c>
      <c r="N194" s="8" t="str">
        <f t="shared" si="2"/>
        <v>Sim</v>
      </c>
      <c r="O194" s="24">
        <v>0</v>
      </c>
      <c r="P194" s="24">
        <v>100</v>
      </c>
    </row>
    <row r="195" spans="1:16" ht="17.25" customHeight="1" x14ac:dyDescent="0.35">
      <c r="A195" s="110" t="s">
        <v>10300</v>
      </c>
      <c r="B195" s="17" t="s">
        <v>10047</v>
      </c>
      <c r="C195" s="17" t="s">
        <v>10477</v>
      </c>
      <c r="D195" s="54" t="s">
        <v>10281</v>
      </c>
      <c r="E195" s="56" t="s">
        <v>10425</v>
      </c>
      <c r="F195" s="8" t="s">
        <v>9687</v>
      </c>
      <c r="G195" s="8" t="s">
        <v>9719</v>
      </c>
      <c r="H195" s="24" t="s">
        <v>10050</v>
      </c>
      <c r="I195" s="86">
        <v>4500000</v>
      </c>
      <c r="J195" s="58">
        <v>4500000</v>
      </c>
      <c r="K195" s="53" t="s">
        <v>10149</v>
      </c>
      <c r="L195" s="24" t="s">
        <v>10055</v>
      </c>
      <c r="M195" s="24" t="s">
        <v>10169</v>
      </c>
      <c r="N195" s="8" t="str">
        <f t="shared" si="2"/>
        <v>Sim</v>
      </c>
      <c r="O195" s="24">
        <v>0</v>
      </c>
      <c r="P195" s="24">
        <v>10000000</v>
      </c>
    </row>
    <row r="196" spans="1:16" ht="17.25" customHeight="1" x14ac:dyDescent="0.35">
      <c r="A196" s="110"/>
      <c r="B196" s="17" t="s">
        <v>10047</v>
      </c>
      <c r="C196" s="17" t="s">
        <v>10477</v>
      </c>
      <c r="D196" s="54" t="s">
        <v>10282</v>
      </c>
      <c r="E196" s="56" t="s">
        <v>10426</v>
      </c>
      <c r="F196" s="8" t="s">
        <v>9687</v>
      </c>
      <c r="G196" s="8" t="s">
        <v>9719</v>
      </c>
      <c r="H196" s="24" t="s">
        <v>10051</v>
      </c>
      <c r="I196" s="86">
        <v>25</v>
      </c>
      <c r="J196" s="58">
        <v>25</v>
      </c>
      <c r="K196" s="53" t="s">
        <v>10149</v>
      </c>
      <c r="L196" s="24" t="s">
        <v>10055</v>
      </c>
      <c r="M196" s="24" t="s">
        <v>10170</v>
      </c>
      <c r="N196" s="8" t="str">
        <f t="shared" si="2"/>
        <v>Sim</v>
      </c>
      <c r="O196" s="24">
        <v>0</v>
      </c>
      <c r="P196" s="24">
        <v>500</v>
      </c>
    </row>
    <row r="197" spans="1:16" ht="17.25" customHeight="1" x14ac:dyDescent="0.35">
      <c r="A197" s="110"/>
      <c r="B197" s="17" t="s">
        <v>10047</v>
      </c>
      <c r="C197" s="17" t="s">
        <v>10478</v>
      </c>
      <c r="D197" s="54" t="s">
        <v>10283</v>
      </c>
      <c r="E197" s="56" t="s">
        <v>10427</v>
      </c>
      <c r="F197" s="8" t="s">
        <v>9687</v>
      </c>
      <c r="G197" s="8" t="s">
        <v>9719</v>
      </c>
      <c r="H197" s="24" t="s">
        <v>10052</v>
      </c>
      <c r="I197" s="86">
        <v>25</v>
      </c>
      <c r="J197" s="58">
        <v>25</v>
      </c>
      <c r="K197" s="53" t="s">
        <v>10149</v>
      </c>
      <c r="L197" s="24" t="s">
        <v>10055</v>
      </c>
      <c r="M197" s="24" t="s">
        <v>10171</v>
      </c>
      <c r="N197" s="8" t="str">
        <f t="shared" si="2"/>
        <v>Sim</v>
      </c>
      <c r="O197" s="24">
        <v>0</v>
      </c>
      <c r="P197" s="24">
        <v>500</v>
      </c>
    </row>
    <row r="198" spans="1:16" ht="17.25" customHeight="1" x14ac:dyDescent="0.35">
      <c r="A198" s="110"/>
      <c r="B198" s="17" t="s">
        <v>10047</v>
      </c>
      <c r="C198" s="17" t="s">
        <v>10478</v>
      </c>
      <c r="D198" s="54" t="s">
        <v>10284</v>
      </c>
      <c r="E198" s="56" t="s">
        <v>10428</v>
      </c>
      <c r="F198" s="8" t="s">
        <v>9687</v>
      </c>
      <c r="G198" s="8" t="s">
        <v>9719</v>
      </c>
      <c r="H198" s="24" t="s">
        <v>10053</v>
      </c>
      <c r="I198" s="86">
        <v>2000</v>
      </c>
      <c r="J198" s="58">
        <v>2000</v>
      </c>
      <c r="K198" s="53" t="s">
        <v>10149</v>
      </c>
      <c r="L198" s="24" t="s">
        <v>10055</v>
      </c>
      <c r="M198" s="24" t="s">
        <v>10172</v>
      </c>
      <c r="N198" s="8" t="str">
        <f t="shared" si="2"/>
        <v>Sim</v>
      </c>
      <c r="O198" s="24">
        <v>0</v>
      </c>
      <c r="P198" s="24">
        <v>5000</v>
      </c>
    </row>
    <row r="199" spans="1:16" ht="17.25" customHeight="1" x14ac:dyDescent="0.35">
      <c r="A199" s="110"/>
      <c r="B199" s="17" t="s">
        <v>10047</v>
      </c>
      <c r="C199" s="17" t="s">
        <v>10478</v>
      </c>
      <c r="D199" s="54" t="s">
        <v>10285</v>
      </c>
      <c r="E199" s="56" t="s">
        <v>10429</v>
      </c>
      <c r="F199" s="8" t="s">
        <v>9687</v>
      </c>
      <c r="G199" s="8" t="s">
        <v>9719</v>
      </c>
      <c r="H199" s="24" t="s">
        <v>10133</v>
      </c>
      <c r="I199" s="86">
        <v>10</v>
      </c>
      <c r="J199" s="58">
        <v>10</v>
      </c>
      <c r="K199" s="53" t="s">
        <v>10149</v>
      </c>
      <c r="L199" s="24" t="s">
        <v>10055</v>
      </c>
      <c r="M199" s="24" t="s">
        <v>10516</v>
      </c>
      <c r="N199" s="8" t="str">
        <f t="shared" si="2"/>
        <v>Sim</v>
      </c>
      <c r="O199" s="24">
        <v>0</v>
      </c>
      <c r="P199" s="24">
        <v>10</v>
      </c>
    </row>
    <row r="200" spans="1:16" ht="17.25" customHeight="1" x14ac:dyDescent="0.35">
      <c r="A200" s="110"/>
      <c r="B200" s="17" t="s">
        <v>10047</v>
      </c>
      <c r="C200" s="17" t="s">
        <v>10478</v>
      </c>
      <c r="D200" s="54" t="s">
        <v>10286</v>
      </c>
      <c r="E200" s="56" t="s">
        <v>10430</v>
      </c>
      <c r="F200" s="8" t="s">
        <v>9687</v>
      </c>
      <c r="G200" s="8" t="s">
        <v>9719</v>
      </c>
      <c r="H200" s="24" t="s">
        <v>10051</v>
      </c>
      <c r="I200" s="86">
        <v>25</v>
      </c>
      <c r="J200" s="58">
        <v>25</v>
      </c>
      <c r="K200" s="53" t="s">
        <v>10149</v>
      </c>
      <c r="L200" s="24" t="s">
        <v>10055</v>
      </c>
      <c r="M200" s="24" t="s">
        <v>10517</v>
      </c>
      <c r="N200" s="8" t="str">
        <f t="shared" si="2"/>
        <v>Sim</v>
      </c>
      <c r="O200" s="24">
        <v>0</v>
      </c>
      <c r="P200" s="24">
        <v>100</v>
      </c>
    </row>
    <row r="201" spans="1:16" ht="17.25" customHeight="1" x14ac:dyDescent="0.35">
      <c r="A201" s="110"/>
      <c r="B201" s="17" t="s">
        <v>10047</v>
      </c>
      <c r="C201" s="17" t="s">
        <v>10479</v>
      </c>
      <c r="D201" s="54" t="s">
        <v>10287</v>
      </c>
      <c r="E201" s="56" t="s">
        <v>10431</v>
      </c>
      <c r="F201" s="8" t="s">
        <v>9687</v>
      </c>
      <c r="G201" s="8" t="s">
        <v>9719</v>
      </c>
      <c r="H201" s="24" t="s">
        <v>10054</v>
      </c>
      <c r="I201" s="86">
        <v>50</v>
      </c>
      <c r="J201" s="58">
        <v>50</v>
      </c>
      <c r="K201" s="53" t="s">
        <v>10149</v>
      </c>
      <c r="L201" s="24" t="s">
        <v>10055</v>
      </c>
      <c r="M201" s="24" t="s">
        <v>10174</v>
      </c>
      <c r="N201" s="8" t="str">
        <f t="shared" si="2"/>
        <v>Sim</v>
      </c>
      <c r="O201" s="24">
        <v>0</v>
      </c>
      <c r="P201" s="24">
        <v>500</v>
      </c>
    </row>
    <row r="202" spans="1:16" ht="17.25" customHeight="1" x14ac:dyDescent="0.35">
      <c r="A202" s="110"/>
      <c r="B202" s="17" t="s">
        <v>10047</v>
      </c>
      <c r="C202" s="17" t="s">
        <v>10479</v>
      </c>
      <c r="D202" s="54" t="s">
        <v>10288</v>
      </c>
      <c r="E202" s="56" t="s">
        <v>10432</v>
      </c>
      <c r="F202" s="8" t="s">
        <v>9687</v>
      </c>
      <c r="G202" s="8" t="s">
        <v>9719</v>
      </c>
      <c r="H202" s="24" t="s">
        <v>10053</v>
      </c>
      <c r="I202" s="86">
        <v>2250</v>
      </c>
      <c r="J202" s="58">
        <v>2250</v>
      </c>
      <c r="K202" s="53" t="s">
        <v>10149</v>
      </c>
      <c r="L202" s="24" t="s">
        <v>10055</v>
      </c>
      <c r="M202" s="24" t="s">
        <v>10175</v>
      </c>
      <c r="N202" s="8" t="str">
        <f t="shared" si="2"/>
        <v>Sim</v>
      </c>
      <c r="O202" s="24">
        <v>0</v>
      </c>
      <c r="P202" s="24">
        <v>5000</v>
      </c>
    </row>
    <row r="203" spans="1:16" ht="17.25" customHeight="1" x14ac:dyDescent="0.35">
      <c r="A203" s="110"/>
      <c r="B203" s="17" t="s">
        <v>10047</v>
      </c>
      <c r="C203" s="17" t="s">
        <v>10479</v>
      </c>
      <c r="D203" s="54" t="s">
        <v>10285</v>
      </c>
      <c r="E203" s="56" t="s">
        <v>10433</v>
      </c>
      <c r="F203" s="8" t="s">
        <v>9687</v>
      </c>
      <c r="G203" s="8" t="s">
        <v>9719</v>
      </c>
      <c r="H203" s="24" t="s">
        <v>10133</v>
      </c>
      <c r="I203" s="86">
        <v>5</v>
      </c>
      <c r="J203" s="58">
        <v>5</v>
      </c>
      <c r="K203" s="53" t="s">
        <v>10149</v>
      </c>
      <c r="L203" s="24" t="s">
        <v>10055</v>
      </c>
      <c r="M203" s="24" t="s">
        <v>10518</v>
      </c>
      <c r="N203" s="8" t="str">
        <f t="shared" si="2"/>
        <v>Sim</v>
      </c>
      <c r="O203" s="24">
        <v>0</v>
      </c>
      <c r="P203" s="24">
        <v>10</v>
      </c>
    </row>
    <row r="204" spans="1:16" ht="17.25" customHeight="1" x14ac:dyDescent="0.35">
      <c r="A204" s="110"/>
      <c r="B204" s="17" t="s">
        <v>10047</v>
      </c>
      <c r="C204" s="17" t="s">
        <v>10479</v>
      </c>
      <c r="D204" s="54" t="s">
        <v>10289</v>
      </c>
      <c r="E204" s="56" t="s">
        <v>10434</v>
      </c>
      <c r="F204" s="8" t="s">
        <v>9687</v>
      </c>
      <c r="G204" s="8" t="s">
        <v>9719</v>
      </c>
      <c r="H204" s="24" t="s">
        <v>10051</v>
      </c>
      <c r="I204" s="86">
        <v>25</v>
      </c>
      <c r="J204" s="58">
        <v>25</v>
      </c>
      <c r="K204" s="53" t="s">
        <v>10149</v>
      </c>
      <c r="L204" s="24" t="s">
        <v>10055</v>
      </c>
      <c r="M204" s="24" t="s">
        <v>10519</v>
      </c>
      <c r="N204" s="8" t="str">
        <f t="shared" si="2"/>
        <v>Sim</v>
      </c>
      <c r="O204" s="24">
        <v>0</v>
      </c>
      <c r="P204" s="24">
        <v>100</v>
      </c>
    </row>
    <row r="205" spans="1:16" ht="17.25" customHeight="1" x14ac:dyDescent="0.35">
      <c r="A205" s="73" t="s">
        <v>10544</v>
      </c>
      <c r="B205" s="17" t="s">
        <v>10047</v>
      </c>
      <c r="C205" s="17" t="s">
        <v>10545</v>
      </c>
      <c r="D205" s="54" t="s">
        <v>10546</v>
      </c>
      <c r="E205" s="56" t="s">
        <v>10547</v>
      </c>
      <c r="F205" s="8" t="s">
        <v>9642</v>
      </c>
      <c r="G205" s="8" t="s">
        <v>9719</v>
      </c>
      <c r="H205" s="24" t="s">
        <v>9780</v>
      </c>
      <c r="I205" s="86" t="s">
        <v>9720</v>
      </c>
      <c r="J205" s="58" t="s">
        <v>9719</v>
      </c>
      <c r="K205" s="53" t="s">
        <v>9780</v>
      </c>
      <c r="L205" s="24" t="s">
        <v>9780</v>
      </c>
      <c r="M205" s="24" t="s">
        <v>9780</v>
      </c>
      <c r="N205" s="8" t="str">
        <f t="shared" si="2"/>
        <v>Sim</v>
      </c>
      <c r="O205" s="24" t="s">
        <v>9780</v>
      </c>
      <c r="P205" s="24" t="s">
        <v>9780</v>
      </c>
    </row>
    <row r="206" spans="1:16" s="43" customFormat="1" ht="17.25" customHeight="1" x14ac:dyDescent="0.35">
      <c r="A206" s="110" t="s">
        <v>9783</v>
      </c>
      <c r="B206" s="59"/>
      <c r="C206" s="59"/>
      <c r="D206" s="47" t="s">
        <v>9784</v>
      </c>
      <c r="E206" s="51" t="s">
        <v>9785</v>
      </c>
      <c r="F206" s="8" t="s">
        <v>9687</v>
      </c>
      <c r="G206" s="8" t="s">
        <v>9719</v>
      </c>
      <c r="H206" s="8" t="s">
        <v>9786</v>
      </c>
      <c r="I206" s="60"/>
      <c r="J206" s="60">
        <v>0</v>
      </c>
      <c r="K206" s="53"/>
      <c r="L206" s="53"/>
      <c r="M206" s="53"/>
      <c r="N206" s="8" t="str">
        <f t="shared" si="2"/>
        <v>Não</v>
      </c>
      <c r="O206" s="61">
        <v>0</v>
      </c>
      <c r="P206" s="61">
        <v>0</v>
      </c>
    </row>
    <row r="207" spans="1:16" s="43" customFormat="1" ht="17.25" customHeight="1" x14ac:dyDescent="0.35">
      <c r="A207" s="110"/>
      <c r="B207" s="59"/>
      <c r="C207" s="59"/>
      <c r="D207" s="47" t="s">
        <v>9787</v>
      </c>
      <c r="E207" s="51" t="s">
        <v>9788</v>
      </c>
      <c r="F207" s="8" t="s">
        <v>9687</v>
      </c>
      <c r="G207" s="8" t="s">
        <v>9719</v>
      </c>
      <c r="H207" s="8" t="s">
        <v>9786</v>
      </c>
      <c r="I207" s="60"/>
      <c r="J207" s="60">
        <v>25</v>
      </c>
      <c r="K207" s="53"/>
      <c r="L207" s="53"/>
      <c r="M207" s="53"/>
      <c r="N207" s="8" t="str">
        <f t="shared" si="2"/>
        <v>Não</v>
      </c>
      <c r="O207" s="61">
        <v>25</v>
      </c>
      <c r="P207" s="61">
        <v>25</v>
      </c>
    </row>
    <row r="208" spans="1:16" s="43" customFormat="1" ht="17.25" customHeight="1" x14ac:dyDescent="0.35">
      <c r="A208" s="110"/>
      <c r="B208" s="59"/>
      <c r="C208" s="59"/>
      <c r="D208" s="47" t="s">
        <v>9789</v>
      </c>
      <c r="E208" s="51" t="s">
        <v>9790</v>
      </c>
      <c r="F208" s="8" t="s">
        <v>9687</v>
      </c>
      <c r="G208" s="8" t="s">
        <v>9719</v>
      </c>
      <c r="H208" s="8" t="s">
        <v>9786</v>
      </c>
      <c r="I208" s="60"/>
      <c r="J208" s="60">
        <v>75</v>
      </c>
      <c r="K208" s="53"/>
      <c r="L208" s="53"/>
      <c r="M208" s="53"/>
      <c r="N208" s="8" t="str">
        <f t="shared" si="2"/>
        <v>Não</v>
      </c>
      <c r="O208" s="61">
        <v>75</v>
      </c>
      <c r="P208" s="61">
        <v>75</v>
      </c>
    </row>
    <row r="209" spans="1:16" s="43" customFormat="1" ht="17.25" customHeight="1" x14ac:dyDescent="0.35">
      <c r="A209" s="110"/>
      <c r="B209" s="59"/>
      <c r="C209" s="59"/>
      <c r="D209" s="47" t="s">
        <v>9791</v>
      </c>
      <c r="E209" s="51" t="s">
        <v>9792</v>
      </c>
      <c r="F209" s="8" t="s">
        <v>9687</v>
      </c>
      <c r="G209" s="8" t="s">
        <v>9719</v>
      </c>
      <c r="H209" s="8" t="s">
        <v>9786</v>
      </c>
      <c r="I209" s="60"/>
      <c r="J209" s="60">
        <v>150</v>
      </c>
      <c r="K209" s="24"/>
      <c r="L209" s="24"/>
      <c r="M209" s="24"/>
      <c r="N209" s="8" t="str">
        <f t="shared" si="2"/>
        <v>Não</v>
      </c>
      <c r="O209" s="61">
        <v>150</v>
      </c>
      <c r="P209" s="61">
        <v>150</v>
      </c>
    </row>
    <row r="210" spans="1:16" s="43" customFormat="1" ht="17.25" customHeight="1" x14ac:dyDescent="0.35">
      <c r="A210" s="110"/>
      <c r="B210" s="59"/>
      <c r="C210" s="59"/>
      <c r="D210" s="47" t="s">
        <v>9793</v>
      </c>
      <c r="E210" s="51" t="s">
        <v>9794</v>
      </c>
      <c r="F210" s="8" t="s">
        <v>9687</v>
      </c>
      <c r="G210" s="8" t="s">
        <v>9719</v>
      </c>
      <c r="H210" s="8" t="s">
        <v>9786</v>
      </c>
      <c r="I210" s="60"/>
      <c r="J210" s="60">
        <v>250</v>
      </c>
      <c r="K210" s="24"/>
      <c r="L210" s="24"/>
      <c r="M210" s="24"/>
      <c r="N210" s="8" t="str">
        <f t="shared" si="2"/>
        <v>Não</v>
      </c>
      <c r="O210" s="61">
        <v>250</v>
      </c>
      <c r="P210" s="61">
        <v>250</v>
      </c>
    </row>
    <row r="211" spans="1:16" s="43" customFormat="1" ht="17.25" customHeight="1" x14ac:dyDescent="0.35">
      <c r="A211" s="110"/>
      <c r="B211" s="59"/>
      <c r="C211" s="59"/>
      <c r="D211" s="47" t="s">
        <v>9795</v>
      </c>
      <c r="E211" s="51" t="s">
        <v>9796</v>
      </c>
      <c r="F211" s="8" t="s">
        <v>9687</v>
      </c>
      <c r="G211" s="8" t="s">
        <v>9719</v>
      </c>
      <c r="H211" s="8" t="s">
        <v>9786</v>
      </c>
      <c r="I211" s="60"/>
      <c r="J211" s="60">
        <v>350</v>
      </c>
      <c r="K211" s="24"/>
      <c r="L211" s="24"/>
      <c r="M211" s="24"/>
      <c r="N211" s="8" t="str">
        <f t="shared" si="2"/>
        <v>Não</v>
      </c>
      <c r="O211" s="61">
        <v>350</v>
      </c>
      <c r="P211" s="61">
        <v>350</v>
      </c>
    </row>
    <row r="212" spans="1:16" s="43" customFormat="1" ht="17.25" customHeight="1" x14ac:dyDescent="0.35">
      <c r="A212" s="110"/>
      <c r="B212" s="59"/>
      <c r="C212" s="59"/>
      <c r="D212" s="47" t="s">
        <v>9797</v>
      </c>
      <c r="E212" s="51" t="s">
        <v>9798</v>
      </c>
      <c r="F212" s="8" t="s">
        <v>9687</v>
      </c>
      <c r="G212" s="8" t="s">
        <v>9719</v>
      </c>
      <c r="H212" s="8" t="s">
        <v>9786</v>
      </c>
      <c r="I212" s="60"/>
      <c r="J212" s="60">
        <v>700</v>
      </c>
      <c r="K212" s="24"/>
      <c r="L212" s="24"/>
      <c r="M212" s="24"/>
      <c r="N212" s="8" t="str">
        <f t="shared" si="2"/>
        <v>Não</v>
      </c>
      <c r="O212" s="61">
        <v>700</v>
      </c>
      <c r="P212" s="61">
        <v>700</v>
      </c>
    </row>
    <row r="213" spans="1:16" s="43" customFormat="1" ht="17.25" customHeight="1" x14ac:dyDescent="0.35">
      <c r="A213" s="110"/>
      <c r="B213" s="59"/>
      <c r="C213" s="59"/>
      <c r="D213" s="47" t="s">
        <v>9799</v>
      </c>
      <c r="E213" s="51" t="s">
        <v>9800</v>
      </c>
      <c r="F213" s="8" t="s">
        <v>9687</v>
      </c>
      <c r="G213" s="8" t="s">
        <v>9719</v>
      </c>
      <c r="H213" s="8" t="s">
        <v>9786</v>
      </c>
      <c r="I213" s="60"/>
      <c r="J213" s="60">
        <v>1250</v>
      </c>
      <c r="K213" s="24"/>
      <c r="L213" s="24"/>
      <c r="M213" s="24"/>
      <c r="N213" s="8" t="str">
        <f t="shared" si="2"/>
        <v>Não</v>
      </c>
      <c r="O213" s="61">
        <v>1250</v>
      </c>
      <c r="P213" s="61">
        <v>1250</v>
      </c>
    </row>
    <row r="214" spans="1:16" s="43" customFormat="1" ht="17.25" customHeight="1" x14ac:dyDescent="0.35">
      <c r="A214" s="110"/>
      <c r="B214" s="59"/>
      <c r="C214" s="59"/>
      <c r="D214" s="47" t="s">
        <v>9801</v>
      </c>
      <c r="E214" s="51" t="s">
        <v>9802</v>
      </c>
      <c r="F214" s="8" t="s">
        <v>9687</v>
      </c>
      <c r="G214" s="8" t="s">
        <v>9719</v>
      </c>
      <c r="H214" s="8" t="s">
        <v>9786</v>
      </c>
      <c r="I214" s="60"/>
      <c r="J214" s="60">
        <v>2500</v>
      </c>
      <c r="K214" s="24"/>
      <c r="L214" s="24"/>
      <c r="M214" s="24"/>
      <c r="N214" s="8" t="str">
        <f t="shared" si="2"/>
        <v>Não</v>
      </c>
      <c r="O214" s="61">
        <v>2500</v>
      </c>
      <c r="P214" s="61">
        <v>2500</v>
      </c>
    </row>
    <row r="215" spans="1:16" s="43" customFormat="1" ht="17.25" customHeight="1" x14ac:dyDescent="0.35">
      <c r="A215" s="110"/>
      <c r="B215" s="59"/>
      <c r="C215" s="59"/>
      <c r="D215" s="47" t="s">
        <v>9803</v>
      </c>
      <c r="E215" s="51" t="s">
        <v>9804</v>
      </c>
      <c r="F215" s="8" t="s">
        <v>9687</v>
      </c>
      <c r="G215" s="8" t="s">
        <v>9719</v>
      </c>
      <c r="H215" s="8" t="s">
        <v>9786</v>
      </c>
      <c r="I215" s="60"/>
      <c r="J215" s="60">
        <v>5000</v>
      </c>
      <c r="K215" s="24"/>
      <c r="L215" s="24"/>
      <c r="M215" s="24"/>
      <c r="N215" s="8" t="str">
        <f t="shared" si="2"/>
        <v>Não</v>
      </c>
      <c r="O215" s="61">
        <v>5000</v>
      </c>
      <c r="P215" s="61">
        <v>5000</v>
      </c>
    </row>
    <row r="216" spans="1:16" s="43" customFormat="1" ht="17.25" customHeight="1" x14ac:dyDescent="0.35">
      <c r="A216" s="110"/>
      <c r="B216" s="59"/>
      <c r="C216" s="59"/>
      <c r="D216" s="47" t="s">
        <v>9805</v>
      </c>
      <c r="E216" s="51" t="s">
        <v>9806</v>
      </c>
      <c r="F216" s="8" t="s">
        <v>9687</v>
      </c>
      <c r="G216" s="8" t="s">
        <v>9719</v>
      </c>
      <c r="H216" s="8" t="s">
        <v>9698</v>
      </c>
      <c r="I216" s="34"/>
      <c r="J216" s="55">
        <v>0</v>
      </c>
      <c r="K216" s="24"/>
      <c r="L216" s="24"/>
      <c r="M216" s="24"/>
      <c r="N216" s="8" t="str">
        <f t="shared" ref="N216:N279" si="3">IF(F216="String",IF(I216&lt;&gt;"","Sim","Não"),IF(F216="List",IF(I216&lt;&gt;"","Sim","Não"),IF(AND(I216&gt;=O216,I216&lt;=P216,I216&lt;&gt;""),"Sim","Não")))</f>
        <v>Não</v>
      </c>
      <c r="O216" s="61">
        <v>0</v>
      </c>
      <c r="P216" s="61">
        <v>0</v>
      </c>
    </row>
    <row r="217" spans="1:16" s="43" customFormat="1" ht="17.25" customHeight="1" x14ac:dyDescent="0.35">
      <c r="A217" s="110"/>
      <c r="B217" s="59"/>
      <c r="C217" s="59"/>
      <c r="D217" s="47" t="s">
        <v>9807</v>
      </c>
      <c r="E217" s="51" t="s">
        <v>9808</v>
      </c>
      <c r="F217" s="8" t="s">
        <v>9687</v>
      </c>
      <c r="G217" s="8" t="s">
        <v>9719</v>
      </c>
      <c r="H217" s="8" t="s">
        <v>9698</v>
      </c>
      <c r="I217" s="34"/>
      <c r="J217" s="55">
        <v>4572.8065095836992</v>
      </c>
      <c r="K217" s="24"/>
      <c r="L217" s="24"/>
      <c r="M217" s="24"/>
      <c r="N217" s="8" t="str">
        <f t="shared" si="3"/>
        <v>Não</v>
      </c>
      <c r="O217" s="62">
        <v>3429.6048821877744</v>
      </c>
      <c r="P217" s="62">
        <v>5716.0081369796244</v>
      </c>
    </row>
    <row r="218" spans="1:16" s="43" customFormat="1" ht="17.25" customHeight="1" x14ac:dyDescent="0.35">
      <c r="A218" s="110"/>
      <c r="B218" s="59"/>
      <c r="C218" s="59"/>
      <c r="D218" s="47" t="s">
        <v>9809</v>
      </c>
      <c r="E218" s="51" t="s">
        <v>9810</v>
      </c>
      <c r="F218" s="8" t="s">
        <v>9687</v>
      </c>
      <c r="G218" s="8" t="s">
        <v>9719</v>
      </c>
      <c r="H218" s="8" t="s">
        <v>9698</v>
      </c>
      <c r="I218" s="34"/>
      <c r="J218" s="55">
        <v>3578.117397670841</v>
      </c>
      <c r="K218" s="24"/>
      <c r="L218" s="24"/>
      <c r="M218" s="24"/>
      <c r="N218" s="8" t="str">
        <f t="shared" si="3"/>
        <v>Não</v>
      </c>
      <c r="O218" s="62">
        <v>2683.5880482531306</v>
      </c>
      <c r="P218" s="62">
        <v>4472.6467470885509</v>
      </c>
    </row>
    <row r="219" spans="1:16" s="43" customFormat="1" ht="17.25" customHeight="1" x14ac:dyDescent="0.35">
      <c r="A219" s="110"/>
      <c r="B219" s="59"/>
      <c r="C219" s="59"/>
      <c r="D219" s="47" t="s">
        <v>9811</v>
      </c>
      <c r="E219" s="51" t="s">
        <v>9812</v>
      </c>
      <c r="F219" s="8" t="s">
        <v>9687</v>
      </c>
      <c r="G219" s="8" t="s">
        <v>9719</v>
      </c>
      <c r="H219" s="8" t="s">
        <v>9698</v>
      </c>
      <c r="I219" s="34"/>
      <c r="J219" s="55">
        <v>3140.2033317437476</v>
      </c>
      <c r="K219" s="24"/>
      <c r="L219" s="24"/>
      <c r="M219" s="24"/>
      <c r="N219" s="8" t="str">
        <f t="shared" si="3"/>
        <v>Não</v>
      </c>
      <c r="O219" s="62">
        <v>2355.1524988078108</v>
      </c>
      <c r="P219" s="62">
        <v>3925.2541646796844</v>
      </c>
    </row>
    <row r="220" spans="1:16" s="43" customFormat="1" ht="17.25" customHeight="1" x14ac:dyDescent="0.35">
      <c r="A220" s="110"/>
      <c r="B220" s="59"/>
      <c r="C220" s="59"/>
      <c r="D220" s="47" t="s">
        <v>9813</v>
      </c>
      <c r="E220" s="51" t="s">
        <v>9814</v>
      </c>
      <c r="F220" s="8" t="s">
        <v>9687</v>
      </c>
      <c r="G220" s="8" t="s">
        <v>9719</v>
      </c>
      <c r="H220" s="8" t="s">
        <v>9698</v>
      </c>
      <c r="I220" s="34"/>
      <c r="J220" s="55">
        <v>2384.1580606429065</v>
      </c>
      <c r="K220" s="24"/>
      <c r="L220" s="24"/>
      <c r="M220" s="24"/>
      <c r="N220" s="8" t="str">
        <f t="shared" si="3"/>
        <v>Não</v>
      </c>
      <c r="O220" s="62">
        <v>1788.1185454821798</v>
      </c>
      <c r="P220" s="62">
        <v>2980.1975758036333</v>
      </c>
    </row>
    <row r="221" spans="1:16" s="43" customFormat="1" ht="17.25" customHeight="1" x14ac:dyDescent="0.35">
      <c r="A221" s="110"/>
      <c r="B221" s="59"/>
      <c r="C221" s="59"/>
      <c r="D221" s="47" t="s">
        <v>9815</v>
      </c>
      <c r="E221" s="51" t="s">
        <v>9816</v>
      </c>
      <c r="F221" s="8" t="s">
        <v>9687</v>
      </c>
      <c r="G221" s="8" t="s">
        <v>9719</v>
      </c>
      <c r="H221" s="8" t="s">
        <v>9698</v>
      </c>
      <c r="I221" s="34"/>
      <c r="J221" s="55">
        <v>2051.2096531725124</v>
      </c>
      <c r="K221" s="24"/>
      <c r="L221" s="24"/>
      <c r="M221" s="24"/>
      <c r="N221" s="8" t="str">
        <f t="shared" si="3"/>
        <v>Não</v>
      </c>
      <c r="O221" s="62">
        <v>1538.4072398793842</v>
      </c>
      <c r="P221" s="62">
        <v>2564.0120664656406</v>
      </c>
    </row>
    <row r="222" spans="1:16" s="43" customFormat="1" ht="17.25" customHeight="1" x14ac:dyDescent="0.35">
      <c r="A222" s="110"/>
      <c r="B222" s="59"/>
      <c r="C222" s="59"/>
      <c r="D222" s="47" t="s">
        <v>9817</v>
      </c>
      <c r="E222" s="51" t="s">
        <v>9818</v>
      </c>
      <c r="F222" s="8" t="s">
        <v>9687</v>
      </c>
      <c r="G222" s="8" t="s">
        <v>9719</v>
      </c>
      <c r="H222" s="8" t="s">
        <v>9698</v>
      </c>
      <c r="I222" s="34"/>
      <c r="J222" s="55">
        <v>1637.8810466364127</v>
      </c>
      <c r="K222" s="24"/>
      <c r="L222" s="24"/>
      <c r="M222" s="24"/>
      <c r="N222" s="8" t="str">
        <f t="shared" si="3"/>
        <v>Não</v>
      </c>
      <c r="O222" s="62">
        <v>1228.4107849773095</v>
      </c>
      <c r="P222" s="62">
        <v>2047.351308295516</v>
      </c>
    </row>
    <row r="223" spans="1:16" s="43" customFormat="1" ht="17.25" customHeight="1" x14ac:dyDescent="0.35">
      <c r="A223" s="110"/>
      <c r="B223" s="59"/>
      <c r="C223" s="59"/>
      <c r="D223" s="47" t="s">
        <v>9819</v>
      </c>
      <c r="E223" s="51" t="s">
        <v>9820</v>
      </c>
      <c r="F223" s="8" t="s">
        <v>9687</v>
      </c>
      <c r="G223" s="8" t="s">
        <v>9719</v>
      </c>
      <c r="H223" s="8" t="s">
        <v>9698</v>
      </c>
      <c r="I223" s="34"/>
      <c r="J223" s="55">
        <v>1575.9559653452941</v>
      </c>
      <c r="K223" s="24"/>
      <c r="L223" s="24"/>
      <c r="M223" s="24"/>
      <c r="N223" s="8" t="str">
        <f t="shared" si="3"/>
        <v>Não</v>
      </c>
      <c r="O223" s="62">
        <v>1181.9669740089705</v>
      </c>
      <c r="P223" s="62">
        <v>1969.9449566816177</v>
      </c>
    </row>
    <row r="224" spans="1:16" s="43" customFormat="1" ht="17.25" customHeight="1" x14ac:dyDescent="0.35">
      <c r="A224" s="110"/>
      <c r="B224" s="59"/>
      <c r="C224" s="59"/>
      <c r="D224" s="47" t="s">
        <v>9821</v>
      </c>
      <c r="E224" s="51" t="s">
        <v>9822</v>
      </c>
      <c r="F224" s="8" t="s">
        <v>9687</v>
      </c>
      <c r="G224" s="8" t="s">
        <v>9719</v>
      </c>
      <c r="H224" s="8" t="s">
        <v>9698</v>
      </c>
      <c r="I224" s="34"/>
      <c r="J224" s="55">
        <v>1218.0200710014474</v>
      </c>
      <c r="K224" s="24"/>
      <c r="L224" s="24"/>
      <c r="M224" s="24"/>
      <c r="N224" s="8" t="str">
        <f t="shared" si="3"/>
        <v>Não</v>
      </c>
      <c r="O224" s="62">
        <v>913.51505325108553</v>
      </c>
      <c r="P224" s="62">
        <v>1522.5250887518091</v>
      </c>
    </row>
    <row r="225" spans="1:16" s="43" customFormat="1" ht="17.25" customHeight="1" x14ac:dyDescent="0.35">
      <c r="A225" s="110"/>
      <c r="B225" s="59"/>
      <c r="C225" s="59"/>
      <c r="D225" s="47" t="s">
        <v>9823</v>
      </c>
      <c r="E225" s="51" t="s">
        <v>9824</v>
      </c>
      <c r="F225" s="8" t="s">
        <v>9687</v>
      </c>
      <c r="G225" s="8" t="s">
        <v>9719</v>
      </c>
      <c r="H225" s="8" t="s">
        <v>9698</v>
      </c>
      <c r="I225" s="34"/>
      <c r="J225" s="55">
        <v>742.96386883270225</v>
      </c>
      <c r="K225" s="24"/>
      <c r="L225" s="24"/>
      <c r="M225" s="24"/>
      <c r="N225" s="8" t="str">
        <f t="shared" si="3"/>
        <v>Não</v>
      </c>
      <c r="O225" s="62">
        <v>557.22290162452668</v>
      </c>
      <c r="P225" s="62">
        <v>928.70483604087781</v>
      </c>
    </row>
    <row r="226" spans="1:16" s="43" customFormat="1" ht="17.25" customHeight="1" x14ac:dyDescent="0.35">
      <c r="A226" s="110"/>
      <c r="B226" s="59"/>
      <c r="C226" s="59"/>
      <c r="D226" s="47" t="s">
        <v>9825</v>
      </c>
      <c r="E226" s="51" t="s">
        <v>9826</v>
      </c>
      <c r="F226" s="8" t="s">
        <v>9687</v>
      </c>
      <c r="G226" s="8" t="s">
        <v>9719</v>
      </c>
      <c r="H226" s="8" t="s">
        <v>9698</v>
      </c>
      <c r="I226" s="34"/>
      <c r="J226" s="55">
        <v>0</v>
      </c>
      <c r="K226" s="24"/>
      <c r="L226" s="24"/>
      <c r="M226" s="24"/>
      <c r="N226" s="8" t="str">
        <f t="shared" si="3"/>
        <v>Não</v>
      </c>
      <c r="O226" s="62">
        <v>0</v>
      </c>
      <c r="P226" s="62">
        <v>0</v>
      </c>
    </row>
    <row r="227" spans="1:16" s="43" customFormat="1" ht="17.25" customHeight="1" x14ac:dyDescent="0.35">
      <c r="A227" s="110"/>
      <c r="B227" s="59"/>
      <c r="C227" s="59"/>
      <c r="D227" s="47" t="s">
        <v>9827</v>
      </c>
      <c r="E227" s="51" t="s">
        <v>9828</v>
      </c>
      <c r="F227" s="8" t="s">
        <v>9687</v>
      </c>
      <c r="G227" s="8" t="s">
        <v>9719</v>
      </c>
      <c r="H227" s="8" t="s">
        <v>9698</v>
      </c>
      <c r="I227" s="34"/>
      <c r="J227" s="55">
        <v>4603</v>
      </c>
      <c r="K227" s="24"/>
      <c r="L227" s="24"/>
      <c r="M227" s="24"/>
      <c r="N227" s="8" t="str">
        <f t="shared" si="3"/>
        <v>Não</v>
      </c>
      <c r="O227" s="62">
        <v>3452.25</v>
      </c>
      <c r="P227" s="62">
        <v>5753.75</v>
      </c>
    </row>
    <row r="228" spans="1:16" s="43" customFormat="1" ht="17.25" customHeight="1" x14ac:dyDescent="0.35">
      <c r="A228" s="110"/>
      <c r="B228" s="59"/>
      <c r="C228" s="59"/>
      <c r="D228" s="47" t="s">
        <v>9829</v>
      </c>
      <c r="E228" s="51" t="s">
        <v>9830</v>
      </c>
      <c r="F228" s="8" t="s">
        <v>9687</v>
      </c>
      <c r="G228" s="8" t="s">
        <v>9719</v>
      </c>
      <c r="H228" s="8" t="s">
        <v>9698</v>
      </c>
      <c r="I228" s="34"/>
      <c r="J228" s="55">
        <v>3609</v>
      </c>
      <c r="K228" s="24"/>
      <c r="L228" s="24"/>
      <c r="M228" s="24"/>
      <c r="N228" s="8" t="str">
        <f t="shared" si="3"/>
        <v>Não</v>
      </c>
      <c r="O228" s="62">
        <v>2706.75</v>
      </c>
      <c r="P228" s="62">
        <v>4511.25</v>
      </c>
    </row>
    <row r="229" spans="1:16" s="43" customFormat="1" ht="17.25" customHeight="1" x14ac:dyDescent="0.35">
      <c r="A229" s="110"/>
      <c r="B229" s="59"/>
      <c r="C229" s="59"/>
      <c r="D229" s="47" t="s">
        <v>9831</v>
      </c>
      <c r="E229" s="51" t="s">
        <v>9832</v>
      </c>
      <c r="F229" s="8" t="s">
        <v>9687</v>
      </c>
      <c r="G229" s="8" t="s">
        <v>9719</v>
      </c>
      <c r="H229" s="8" t="s">
        <v>9698</v>
      </c>
      <c r="I229" s="34"/>
      <c r="J229" s="55">
        <v>2305</v>
      </c>
      <c r="K229" s="24"/>
      <c r="L229" s="24"/>
      <c r="M229" s="24"/>
      <c r="N229" s="8" t="str">
        <f t="shared" si="3"/>
        <v>Não</v>
      </c>
      <c r="O229" s="62">
        <v>1728.75</v>
      </c>
      <c r="P229" s="62">
        <v>2881.25</v>
      </c>
    </row>
    <row r="230" spans="1:16" s="43" customFormat="1" ht="17.25" customHeight="1" x14ac:dyDescent="0.35">
      <c r="A230" s="110"/>
      <c r="B230" s="59"/>
      <c r="C230" s="59"/>
      <c r="D230" s="47" t="s">
        <v>9833</v>
      </c>
      <c r="E230" s="51" t="s">
        <v>9834</v>
      </c>
      <c r="F230" s="8" t="s">
        <v>9687</v>
      </c>
      <c r="G230" s="8" t="s">
        <v>9719</v>
      </c>
      <c r="H230" s="8" t="s">
        <v>9698</v>
      </c>
      <c r="I230" s="34"/>
      <c r="J230" s="55">
        <v>1701</v>
      </c>
      <c r="K230" s="24"/>
      <c r="L230" s="24"/>
      <c r="M230" s="24"/>
      <c r="N230" s="8" t="str">
        <f t="shared" si="3"/>
        <v>Não</v>
      </c>
      <c r="O230" s="62">
        <v>1275.75</v>
      </c>
      <c r="P230" s="62">
        <v>2126.25</v>
      </c>
    </row>
    <row r="231" spans="1:16" s="43" customFormat="1" ht="17.25" customHeight="1" x14ac:dyDescent="0.35">
      <c r="A231" s="110"/>
      <c r="B231" s="59"/>
      <c r="C231" s="59"/>
      <c r="D231" s="47" t="s">
        <v>9835</v>
      </c>
      <c r="E231" s="51" t="s">
        <v>9836</v>
      </c>
      <c r="F231" s="8" t="s">
        <v>9687</v>
      </c>
      <c r="G231" s="8" t="s">
        <v>9719</v>
      </c>
      <c r="H231" s="8" t="s">
        <v>9698</v>
      </c>
      <c r="I231" s="34"/>
      <c r="J231" s="55">
        <v>1483</v>
      </c>
      <c r="K231" s="24"/>
      <c r="L231" s="24"/>
      <c r="M231" s="24"/>
      <c r="N231" s="8" t="str">
        <f t="shared" si="3"/>
        <v>Não</v>
      </c>
      <c r="O231" s="62">
        <v>1112.25</v>
      </c>
      <c r="P231" s="62">
        <v>1853.75</v>
      </c>
    </row>
    <row r="232" spans="1:16" s="43" customFormat="1" ht="17.25" customHeight="1" x14ac:dyDescent="0.35">
      <c r="A232" s="110"/>
      <c r="B232" s="59"/>
      <c r="C232" s="59"/>
      <c r="D232" s="47" t="s">
        <v>9837</v>
      </c>
      <c r="E232" s="51" t="s">
        <v>9838</v>
      </c>
      <c r="F232" s="8" t="s">
        <v>9687</v>
      </c>
      <c r="G232" s="8" t="s">
        <v>9719</v>
      </c>
      <c r="H232" s="8" t="s">
        <v>9698</v>
      </c>
      <c r="I232" s="34"/>
      <c r="J232" s="55">
        <v>1174</v>
      </c>
      <c r="K232" s="24"/>
      <c r="L232" s="24"/>
      <c r="M232" s="24"/>
      <c r="N232" s="8" t="str">
        <f t="shared" si="3"/>
        <v>Não</v>
      </c>
      <c r="O232" s="62">
        <v>880.5</v>
      </c>
      <c r="P232" s="62">
        <v>1467.5</v>
      </c>
    </row>
    <row r="233" spans="1:16" s="43" customFormat="1" ht="17.25" customHeight="1" x14ac:dyDescent="0.35">
      <c r="A233" s="110"/>
      <c r="B233" s="59"/>
      <c r="C233" s="59"/>
      <c r="D233" s="47" t="s">
        <v>9839</v>
      </c>
      <c r="E233" s="51" t="s">
        <v>9840</v>
      </c>
      <c r="F233" s="8" t="s">
        <v>9687</v>
      </c>
      <c r="G233" s="8" t="s">
        <v>9719</v>
      </c>
      <c r="H233" s="8" t="s">
        <v>9698</v>
      </c>
      <c r="I233" s="34"/>
      <c r="J233" s="55">
        <v>1071</v>
      </c>
      <c r="K233" s="24"/>
      <c r="L233" s="24"/>
      <c r="M233" s="24"/>
      <c r="N233" s="8" t="str">
        <f t="shared" si="3"/>
        <v>Não</v>
      </c>
      <c r="O233" s="62">
        <v>803.25</v>
      </c>
      <c r="P233" s="62">
        <v>1338.75</v>
      </c>
    </row>
    <row r="234" spans="1:16" s="43" customFormat="1" ht="17.25" customHeight="1" x14ac:dyDescent="0.35">
      <c r="A234" s="110"/>
      <c r="B234" s="59"/>
      <c r="C234" s="59"/>
      <c r="D234" s="47" t="s">
        <v>9841</v>
      </c>
      <c r="E234" s="51" t="s">
        <v>9842</v>
      </c>
      <c r="F234" s="8" t="s">
        <v>9687</v>
      </c>
      <c r="G234" s="8" t="s">
        <v>9719</v>
      </c>
      <c r="H234" s="8" t="s">
        <v>9698</v>
      </c>
      <c r="I234" s="34"/>
      <c r="J234" s="55">
        <v>789</v>
      </c>
      <c r="K234" s="24"/>
      <c r="L234" s="24"/>
      <c r="M234" s="24"/>
      <c r="N234" s="8" t="str">
        <f t="shared" si="3"/>
        <v>Não</v>
      </c>
      <c r="O234" s="62">
        <v>591.75</v>
      </c>
      <c r="P234" s="62">
        <v>986.25</v>
      </c>
    </row>
    <row r="235" spans="1:16" s="43" customFormat="1" ht="17.25" customHeight="1" x14ac:dyDescent="0.35">
      <c r="A235" s="110"/>
      <c r="B235" s="59"/>
      <c r="C235" s="59"/>
      <c r="D235" s="47" t="s">
        <v>9843</v>
      </c>
      <c r="E235" s="51" t="s">
        <v>9844</v>
      </c>
      <c r="F235" s="8" t="s">
        <v>9687</v>
      </c>
      <c r="G235" s="8" t="s">
        <v>9719</v>
      </c>
      <c r="H235" s="8" t="s">
        <v>9698</v>
      </c>
      <c r="I235" s="34"/>
      <c r="J235" s="55">
        <v>161</v>
      </c>
      <c r="K235" s="24"/>
      <c r="L235" s="24"/>
      <c r="M235" s="24"/>
      <c r="N235" s="8" t="str">
        <f t="shared" si="3"/>
        <v>Não</v>
      </c>
      <c r="O235" s="62">
        <v>120.75</v>
      </c>
      <c r="P235" s="62">
        <v>201.25</v>
      </c>
    </row>
    <row r="236" spans="1:16" s="43" customFormat="1" ht="17.25" customHeight="1" x14ac:dyDescent="0.35">
      <c r="A236" s="110"/>
      <c r="B236" s="59"/>
      <c r="C236" s="59"/>
      <c r="D236" s="47" t="s">
        <v>9845</v>
      </c>
      <c r="E236" s="51" t="s">
        <v>9846</v>
      </c>
      <c r="F236" s="8" t="s">
        <v>9687</v>
      </c>
      <c r="G236" s="8" t="s">
        <v>9719</v>
      </c>
      <c r="H236" s="8" t="s">
        <v>9698</v>
      </c>
      <c r="I236" s="34"/>
      <c r="J236" s="55">
        <v>0</v>
      </c>
      <c r="K236" s="24"/>
      <c r="L236" s="24"/>
      <c r="M236" s="24"/>
      <c r="N236" s="8" t="str">
        <f t="shared" si="3"/>
        <v>Não</v>
      </c>
      <c r="O236" s="62">
        <v>0</v>
      </c>
      <c r="P236" s="62">
        <v>0</v>
      </c>
    </row>
    <row r="237" spans="1:16" s="43" customFormat="1" ht="17.25" customHeight="1" x14ac:dyDescent="0.35">
      <c r="A237" s="110"/>
      <c r="B237" s="59"/>
      <c r="C237" s="59"/>
      <c r="D237" s="47" t="s">
        <v>9847</v>
      </c>
      <c r="E237" s="51" t="s">
        <v>9848</v>
      </c>
      <c r="F237" s="8" t="s">
        <v>9687</v>
      </c>
      <c r="G237" s="8" t="s">
        <v>9719</v>
      </c>
      <c r="H237" s="8" t="s">
        <v>9698</v>
      </c>
      <c r="I237" s="34"/>
      <c r="J237" s="55">
        <v>5968</v>
      </c>
      <c r="K237" s="24"/>
      <c r="L237" s="24"/>
      <c r="M237" s="24"/>
      <c r="N237" s="8" t="str">
        <f t="shared" si="3"/>
        <v>Não</v>
      </c>
      <c r="O237" s="62">
        <v>4476</v>
      </c>
      <c r="P237" s="62">
        <v>7460</v>
      </c>
    </row>
    <row r="238" spans="1:16" s="43" customFormat="1" ht="17.25" customHeight="1" x14ac:dyDescent="0.35">
      <c r="A238" s="110"/>
      <c r="B238" s="59"/>
      <c r="C238" s="59"/>
      <c r="D238" s="47" t="s">
        <v>9849</v>
      </c>
      <c r="E238" s="51" t="s">
        <v>9850</v>
      </c>
      <c r="F238" s="8" t="s">
        <v>9687</v>
      </c>
      <c r="G238" s="8" t="s">
        <v>9719</v>
      </c>
      <c r="H238" s="8" t="s">
        <v>9698</v>
      </c>
      <c r="I238" s="34"/>
      <c r="J238" s="55">
        <v>4894</v>
      </c>
      <c r="K238" s="24"/>
      <c r="L238" s="24"/>
      <c r="M238" s="24"/>
      <c r="N238" s="8" t="str">
        <f t="shared" si="3"/>
        <v>Não</v>
      </c>
      <c r="O238" s="62">
        <v>3670.5</v>
      </c>
      <c r="P238" s="62">
        <v>6117.5</v>
      </c>
    </row>
    <row r="239" spans="1:16" s="43" customFormat="1" ht="17.25" customHeight="1" x14ac:dyDescent="0.35">
      <c r="A239" s="110"/>
      <c r="B239" s="59"/>
      <c r="C239" s="59"/>
      <c r="D239" s="47" t="s">
        <v>9851</v>
      </c>
      <c r="E239" s="51" t="s">
        <v>9852</v>
      </c>
      <c r="F239" s="8" t="s">
        <v>9687</v>
      </c>
      <c r="G239" s="8" t="s">
        <v>9719</v>
      </c>
      <c r="H239" s="8" t="s">
        <v>9698</v>
      </c>
      <c r="I239" s="34"/>
      <c r="J239" s="55">
        <v>3365</v>
      </c>
      <c r="K239" s="24"/>
      <c r="L239" s="24"/>
      <c r="M239" s="24"/>
      <c r="N239" s="8" t="str">
        <f t="shared" si="3"/>
        <v>Não</v>
      </c>
      <c r="O239" s="62">
        <v>2523.75</v>
      </c>
      <c r="P239" s="62">
        <v>4206.25</v>
      </c>
    </row>
    <row r="240" spans="1:16" s="43" customFormat="1" ht="17.25" customHeight="1" x14ac:dyDescent="0.35">
      <c r="A240" s="110"/>
      <c r="B240" s="59"/>
      <c r="C240" s="59"/>
      <c r="D240" s="47" t="s">
        <v>9853</v>
      </c>
      <c r="E240" s="51" t="s">
        <v>9854</v>
      </c>
      <c r="F240" s="8" t="s">
        <v>9687</v>
      </c>
      <c r="G240" s="8" t="s">
        <v>9719</v>
      </c>
      <c r="H240" s="8" t="s">
        <v>9698</v>
      </c>
      <c r="I240" s="34"/>
      <c r="J240" s="55">
        <v>2848</v>
      </c>
      <c r="K240" s="24"/>
      <c r="L240" s="24"/>
      <c r="M240" s="24"/>
      <c r="N240" s="8" t="str">
        <f t="shared" si="3"/>
        <v>Não</v>
      </c>
      <c r="O240" s="62">
        <v>2136</v>
      </c>
      <c r="P240" s="62">
        <v>3560</v>
      </c>
    </row>
    <row r="241" spans="1:16" s="43" customFormat="1" ht="17.25" customHeight="1" x14ac:dyDescent="0.35">
      <c r="A241" s="110"/>
      <c r="B241" s="59"/>
      <c r="C241" s="59"/>
      <c r="D241" s="47" t="s">
        <v>9855</v>
      </c>
      <c r="E241" s="51" t="s">
        <v>9856</v>
      </c>
      <c r="F241" s="8" t="s">
        <v>9687</v>
      </c>
      <c r="G241" s="8" t="s">
        <v>9719</v>
      </c>
      <c r="H241" s="8" t="s">
        <v>9698</v>
      </c>
      <c r="I241" s="34"/>
      <c r="J241" s="55">
        <v>2651</v>
      </c>
      <c r="K241" s="24"/>
      <c r="L241" s="24"/>
      <c r="M241" s="24"/>
      <c r="N241" s="8" t="str">
        <f t="shared" si="3"/>
        <v>Não</v>
      </c>
      <c r="O241" s="62">
        <v>1988.25</v>
      </c>
      <c r="P241" s="62">
        <v>3313.75</v>
      </c>
    </row>
    <row r="242" spans="1:16" s="43" customFormat="1" ht="17.25" customHeight="1" x14ac:dyDescent="0.35">
      <c r="A242" s="110"/>
      <c r="B242" s="59"/>
      <c r="C242" s="59"/>
      <c r="D242" s="47" t="s">
        <v>9857</v>
      </c>
      <c r="E242" s="51" t="s">
        <v>9858</v>
      </c>
      <c r="F242" s="8" t="s">
        <v>9687</v>
      </c>
      <c r="G242" s="8" t="s">
        <v>9719</v>
      </c>
      <c r="H242" s="8" t="s">
        <v>9698</v>
      </c>
      <c r="I242" s="34"/>
      <c r="J242" s="55">
        <v>1802</v>
      </c>
      <c r="K242" s="24"/>
      <c r="L242" s="24"/>
      <c r="M242" s="24"/>
      <c r="N242" s="8" t="str">
        <f t="shared" si="3"/>
        <v>Não</v>
      </c>
      <c r="O242" s="62">
        <v>1351.5</v>
      </c>
      <c r="P242" s="62">
        <v>2252.5</v>
      </c>
    </row>
    <row r="243" spans="1:16" s="43" customFormat="1" ht="17.25" customHeight="1" x14ac:dyDescent="0.35">
      <c r="A243" s="110"/>
      <c r="B243" s="59"/>
      <c r="C243" s="59"/>
      <c r="D243" s="47" t="s">
        <v>9859</v>
      </c>
      <c r="E243" s="51" t="s">
        <v>9860</v>
      </c>
      <c r="F243" s="8" t="s">
        <v>9687</v>
      </c>
      <c r="G243" s="8" t="s">
        <v>9719</v>
      </c>
      <c r="H243" s="8" t="s">
        <v>9698</v>
      </c>
      <c r="I243" s="34"/>
      <c r="J243" s="55">
        <v>1668</v>
      </c>
      <c r="K243" s="24"/>
      <c r="L243" s="24"/>
      <c r="M243" s="24"/>
      <c r="N243" s="8" t="str">
        <f t="shared" si="3"/>
        <v>Não</v>
      </c>
      <c r="O243" s="62">
        <v>1251</v>
      </c>
      <c r="P243" s="62">
        <v>2085</v>
      </c>
    </row>
    <row r="244" spans="1:16" s="43" customFormat="1" ht="17.25" customHeight="1" x14ac:dyDescent="0.35">
      <c r="A244" s="110"/>
      <c r="B244" s="59"/>
      <c r="C244" s="59"/>
      <c r="D244" s="47" t="s">
        <v>9861</v>
      </c>
      <c r="E244" s="51" t="s">
        <v>9862</v>
      </c>
      <c r="F244" s="8" t="s">
        <v>9687</v>
      </c>
      <c r="G244" s="8" t="s">
        <v>9719</v>
      </c>
      <c r="H244" s="8" t="s">
        <v>9698</v>
      </c>
      <c r="I244" s="34"/>
      <c r="J244" s="55">
        <v>1600</v>
      </c>
      <c r="K244" s="24"/>
      <c r="L244" s="24"/>
      <c r="M244" s="24"/>
      <c r="N244" s="8" t="str">
        <f t="shared" si="3"/>
        <v>Não</v>
      </c>
      <c r="O244" s="62">
        <v>1200</v>
      </c>
      <c r="P244" s="62">
        <v>2000</v>
      </c>
    </row>
    <row r="245" spans="1:16" s="43" customFormat="1" ht="17.25" customHeight="1" x14ac:dyDescent="0.35">
      <c r="A245" s="110"/>
      <c r="B245" s="59"/>
      <c r="C245" s="59"/>
      <c r="D245" s="47" t="s">
        <v>9863</v>
      </c>
      <c r="E245" s="51" t="s">
        <v>9864</v>
      </c>
      <c r="F245" s="8" t="s">
        <v>9687</v>
      </c>
      <c r="G245" s="8" t="s">
        <v>9719</v>
      </c>
      <c r="H245" s="8" t="s">
        <v>9698</v>
      </c>
      <c r="I245" s="34"/>
      <c r="J245" s="55">
        <v>144</v>
      </c>
      <c r="K245" s="24"/>
      <c r="L245" s="24"/>
      <c r="M245" s="24"/>
      <c r="N245" s="8" t="str">
        <f t="shared" si="3"/>
        <v>Não</v>
      </c>
      <c r="O245" s="62">
        <v>108</v>
      </c>
      <c r="P245" s="62">
        <v>180</v>
      </c>
    </row>
    <row r="246" spans="1:16" s="43" customFormat="1" ht="17.25" customHeight="1" x14ac:dyDescent="0.35">
      <c r="A246" s="110"/>
      <c r="B246" s="59"/>
      <c r="C246" s="59"/>
      <c r="D246" s="47" t="s">
        <v>9865</v>
      </c>
      <c r="E246" s="51" t="s">
        <v>9866</v>
      </c>
      <c r="F246" s="8" t="s">
        <v>9687</v>
      </c>
      <c r="G246" s="8" t="s">
        <v>9719</v>
      </c>
      <c r="H246" s="8" t="s">
        <v>9698</v>
      </c>
      <c r="I246" s="34"/>
      <c r="J246" s="55">
        <v>0</v>
      </c>
      <c r="K246" s="24"/>
      <c r="L246" s="24"/>
      <c r="M246" s="24"/>
      <c r="N246" s="8" t="str">
        <f t="shared" si="3"/>
        <v>Não</v>
      </c>
      <c r="O246" s="62">
        <v>0</v>
      </c>
      <c r="P246" s="62">
        <v>0</v>
      </c>
    </row>
    <row r="247" spans="1:16" s="43" customFormat="1" ht="17.25" customHeight="1" x14ac:dyDescent="0.35">
      <c r="A247" s="110"/>
      <c r="B247" s="59"/>
      <c r="C247" s="59"/>
      <c r="D247" s="47" t="s">
        <v>9867</v>
      </c>
      <c r="E247" s="51" t="s">
        <v>9868</v>
      </c>
      <c r="F247" s="8" t="s">
        <v>9687</v>
      </c>
      <c r="G247" s="8" t="s">
        <v>9719</v>
      </c>
      <c r="H247" s="8" t="s">
        <v>9698</v>
      </c>
      <c r="I247" s="34"/>
      <c r="J247" s="55">
        <v>12934</v>
      </c>
      <c r="K247" s="24"/>
      <c r="L247" s="24"/>
      <c r="M247" s="24"/>
      <c r="N247" s="8" t="str">
        <f t="shared" si="3"/>
        <v>Não</v>
      </c>
      <c r="O247" s="62">
        <v>9700.5</v>
      </c>
      <c r="P247" s="62">
        <v>16167.5</v>
      </c>
    </row>
    <row r="248" spans="1:16" s="43" customFormat="1" ht="17.25" customHeight="1" x14ac:dyDescent="0.35">
      <c r="A248" s="110"/>
      <c r="B248" s="59"/>
      <c r="C248" s="59"/>
      <c r="D248" s="47" t="s">
        <v>9869</v>
      </c>
      <c r="E248" s="51" t="s">
        <v>9870</v>
      </c>
      <c r="F248" s="8" t="s">
        <v>9687</v>
      </c>
      <c r="G248" s="8" t="s">
        <v>9719</v>
      </c>
      <c r="H248" s="8" t="s">
        <v>9698</v>
      </c>
      <c r="I248" s="34"/>
      <c r="J248" s="55">
        <v>7226</v>
      </c>
      <c r="K248" s="24"/>
      <c r="L248" s="24"/>
      <c r="M248" s="24"/>
      <c r="N248" s="8" t="str">
        <f t="shared" si="3"/>
        <v>Não</v>
      </c>
      <c r="O248" s="62">
        <v>5419.5</v>
      </c>
      <c r="P248" s="62">
        <v>9032.5</v>
      </c>
    </row>
    <row r="249" spans="1:16" s="43" customFormat="1" ht="17.25" customHeight="1" x14ac:dyDescent="0.35">
      <c r="A249" s="110"/>
      <c r="B249" s="59"/>
      <c r="C249" s="59"/>
      <c r="D249" s="47" t="s">
        <v>9871</v>
      </c>
      <c r="E249" s="51" t="s">
        <v>9872</v>
      </c>
      <c r="F249" s="8" t="s">
        <v>9687</v>
      </c>
      <c r="G249" s="8" t="s">
        <v>9719</v>
      </c>
      <c r="H249" s="8" t="s">
        <v>9698</v>
      </c>
      <c r="I249" s="34"/>
      <c r="J249" s="55">
        <v>5724</v>
      </c>
      <c r="K249" s="24"/>
      <c r="L249" s="24"/>
      <c r="M249" s="24"/>
      <c r="N249" s="8" t="str">
        <f t="shared" si="3"/>
        <v>Não</v>
      </c>
      <c r="O249" s="62">
        <v>4293</v>
      </c>
      <c r="P249" s="62">
        <v>7155</v>
      </c>
    </row>
    <row r="250" spans="1:16" s="43" customFormat="1" ht="17.25" customHeight="1" x14ac:dyDescent="0.35">
      <c r="A250" s="110"/>
      <c r="B250" s="59"/>
      <c r="C250" s="59"/>
      <c r="D250" s="47" t="s">
        <v>9873</v>
      </c>
      <c r="E250" s="51" t="s">
        <v>9874</v>
      </c>
      <c r="F250" s="8" t="s">
        <v>9687</v>
      </c>
      <c r="G250" s="8" t="s">
        <v>9719</v>
      </c>
      <c r="H250" s="8" t="s">
        <v>9698</v>
      </c>
      <c r="I250" s="34"/>
      <c r="J250" s="55">
        <v>5037</v>
      </c>
      <c r="K250" s="24"/>
      <c r="L250" s="24"/>
      <c r="M250" s="24"/>
      <c r="N250" s="8" t="str">
        <f t="shared" si="3"/>
        <v>Não</v>
      </c>
      <c r="O250" s="62">
        <v>3777.75</v>
      </c>
      <c r="P250" s="62">
        <v>6296.25</v>
      </c>
    </row>
    <row r="251" spans="1:16" s="43" customFormat="1" ht="17.25" customHeight="1" x14ac:dyDescent="0.35">
      <c r="A251" s="110"/>
      <c r="B251" s="59"/>
      <c r="C251" s="59"/>
      <c r="D251" s="47" t="s">
        <v>9875</v>
      </c>
      <c r="E251" s="51" t="s">
        <v>9876</v>
      </c>
      <c r="F251" s="8" t="s">
        <v>9687</v>
      </c>
      <c r="G251" s="8" t="s">
        <v>9719</v>
      </c>
      <c r="H251" s="8" t="s">
        <v>9698</v>
      </c>
      <c r="I251" s="34"/>
      <c r="J251" s="55">
        <v>4674</v>
      </c>
      <c r="K251" s="24"/>
      <c r="L251" s="24"/>
      <c r="M251" s="24"/>
      <c r="N251" s="8" t="str">
        <f t="shared" si="3"/>
        <v>Não</v>
      </c>
      <c r="O251" s="62">
        <v>3505.5</v>
      </c>
      <c r="P251" s="62">
        <v>5842.5</v>
      </c>
    </row>
    <row r="252" spans="1:16" s="43" customFormat="1" ht="17.25" customHeight="1" x14ac:dyDescent="0.35">
      <c r="A252" s="110"/>
      <c r="B252" s="59"/>
      <c r="C252" s="59"/>
      <c r="D252" s="47" t="s">
        <v>9877</v>
      </c>
      <c r="E252" s="51" t="s">
        <v>9878</v>
      </c>
      <c r="F252" s="8" t="s">
        <v>9687</v>
      </c>
      <c r="G252" s="8" t="s">
        <v>9719</v>
      </c>
      <c r="H252" s="8" t="s">
        <v>9698</v>
      </c>
      <c r="I252" s="34"/>
      <c r="J252" s="55">
        <v>3947</v>
      </c>
      <c r="K252" s="24"/>
      <c r="L252" s="24"/>
      <c r="M252" s="24"/>
      <c r="N252" s="8" t="str">
        <f t="shared" si="3"/>
        <v>Não</v>
      </c>
      <c r="O252" s="62">
        <v>2960.25</v>
      </c>
      <c r="P252" s="62">
        <v>4933.75</v>
      </c>
    </row>
    <row r="253" spans="1:16" s="43" customFormat="1" ht="17.25" customHeight="1" x14ac:dyDescent="0.35">
      <c r="A253" s="110"/>
      <c r="B253" s="59"/>
      <c r="C253" s="59"/>
      <c r="D253" s="47" t="s">
        <v>9879</v>
      </c>
      <c r="E253" s="51" t="s">
        <v>9880</v>
      </c>
      <c r="F253" s="8" t="s">
        <v>9687</v>
      </c>
      <c r="G253" s="8" t="s">
        <v>9719</v>
      </c>
      <c r="H253" s="8" t="s">
        <v>9698</v>
      </c>
      <c r="I253" s="34"/>
      <c r="J253" s="55">
        <v>4031</v>
      </c>
      <c r="K253" s="24"/>
      <c r="L253" s="24"/>
      <c r="M253" s="24"/>
      <c r="N253" s="8" t="str">
        <f t="shared" si="3"/>
        <v>Não</v>
      </c>
      <c r="O253" s="62">
        <v>3023.25</v>
      </c>
      <c r="P253" s="62">
        <v>5038.75</v>
      </c>
    </row>
    <row r="254" spans="1:16" s="43" customFormat="1" ht="17.25" customHeight="1" x14ac:dyDescent="0.35">
      <c r="A254" s="110"/>
      <c r="B254" s="59"/>
      <c r="C254" s="59"/>
      <c r="D254" s="47" t="s">
        <v>9881</v>
      </c>
      <c r="E254" s="51" t="s">
        <v>9882</v>
      </c>
      <c r="F254" s="8" t="s">
        <v>9687</v>
      </c>
      <c r="G254" s="8" t="s">
        <v>9719</v>
      </c>
      <c r="H254" s="8" t="s">
        <v>9698</v>
      </c>
      <c r="I254" s="34"/>
      <c r="J254" s="55">
        <v>3570</v>
      </c>
      <c r="K254" s="24"/>
      <c r="L254" s="24"/>
      <c r="M254" s="24"/>
      <c r="N254" s="8" t="str">
        <f t="shared" si="3"/>
        <v>Não</v>
      </c>
      <c r="O254" s="62">
        <v>2677.5</v>
      </c>
      <c r="P254" s="62">
        <v>4462.5</v>
      </c>
    </row>
    <row r="255" spans="1:16" s="43" customFormat="1" ht="17.25" customHeight="1" x14ac:dyDescent="0.35">
      <c r="A255" s="110"/>
      <c r="B255" s="59"/>
      <c r="C255" s="59"/>
      <c r="D255" s="47" t="s">
        <v>9883</v>
      </c>
      <c r="E255" s="51" t="s">
        <v>9884</v>
      </c>
      <c r="F255" s="8" t="s">
        <v>9687</v>
      </c>
      <c r="G255" s="8" t="s">
        <v>9719</v>
      </c>
      <c r="H255" s="8" t="s">
        <v>9698</v>
      </c>
      <c r="I255" s="34"/>
      <c r="J255" s="55">
        <v>3589</v>
      </c>
      <c r="K255" s="24"/>
      <c r="L255" s="24"/>
      <c r="M255" s="24"/>
      <c r="N255" s="8" t="str">
        <f t="shared" si="3"/>
        <v>Não</v>
      </c>
      <c r="O255" s="62">
        <v>2691.75</v>
      </c>
      <c r="P255" s="62">
        <v>4486.25</v>
      </c>
    </row>
    <row r="256" spans="1:16" s="43" customFormat="1" ht="17.25" customHeight="1" x14ac:dyDescent="0.35">
      <c r="A256" s="110"/>
      <c r="B256" s="59"/>
      <c r="C256" s="59"/>
      <c r="D256" s="47" t="s">
        <v>9885</v>
      </c>
      <c r="E256" s="51" t="s">
        <v>9886</v>
      </c>
      <c r="F256" s="8" t="s">
        <v>9687</v>
      </c>
      <c r="G256" s="8" t="s">
        <v>9719</v>
      </c>
      <c r="H256" s="8" t="s">
        <v>9698</v>
      </c>
      <c r="I256" s="34"/>
      <c r="J256" s="55">
        <v>0</v>
      </c>
      <c r="K256" s="24"/>
      <c r="L256" s="24"/>
      <c r="M256" s="24"/>
      <c r="N256" s="8" t="str">
        <f t="shared" si="3"/>
        <v>Não</v>
      </c>
      <c r="O256" s="62">
        <v>0</v>
      </c>
      <c r="P256" s="62">
        <v>0</v>
      </c>
    </row>
    <row r="257" spans="1:16" s="43" customFormat="1" ht="17.25" customHeight="1" x14ac:dyDescent="0.35">
      <c r="A257" s="110"/>
      <c r="B257" s="59"/>
      <c r="C257" s="59"/>
      <c r="D257" s="47" t="s">
        <v>9887</v>
      </c>
      <c r="E257" s="51" t="s">
        <v>9888</v>
      </c>
      <c r="F257" s="8" t="s">
        <v>9687</v>
      </c>
      <c r="G257" s="8" t="s">
        <v>9719</v>
      </c>
      <c r="H257" s="8" t="s">
        <v>9698</v>
      </c>
      <c r="I257" s="34"/>
      <c r="J257" s="55">
        <v>619.80683587625879</v>
      </c>
      <c r="K257" s="24"/>
      <c r="L257" s="24"/>
      <c r="M257" s="24"/>
      <c r="N257" s="8" t="str">
        <f t="shared" si="3"/>
        <v>Não</v>
      </c>
      <c r="O257" s="62">
        <v>464.85512690719406</v>
      </c>
      <c r="P257" s="62">
        <v>774.75854484532351</v>
      </c>
    </row>
    <row r="258" spans="1:16" s="43" customFormat="1" ht="17.25" customHeight="1" x14ac:dyDescent="0.35">
      <c r="A258" s="110"/>
      <c r="B258" s="59"/>
      <c r="C258" s="59"/>
      <c r="D258" s="47" t="s">
        <v>9889</v>
      </c>
      <c r="E258" s="51" t="s">
        <v>9890</v>
      </c>
      <c r="F258" s="8" t="s">
        <v>9687</v>
      </c>
      <c r="G258" s="8" t="s">
        <v>9719</v>
      </c>
      <c r="H258" s="8" t="s">
        <v>9698</v>
      </c>
      <c r="I258" s="34"/>
      <c r="J258" s="55">
        <v>543.98797162874689</v>
      </c>
      <c r="K258" s="24"/>
      <c r="L258" s="24"/>
      <c r="M258" s="24"/>
      <c r="N258" s="8" t="str">
        <f t="shared" si="3"/>
        <v>Não</v>
      </c>
      <c r="O258" s="62">
        <v>407.99097872156017</v>
      </c>
      <c r="P258" s="62">
        <v>679.98496453593361</v>
      </c>
    </row>
    <row r="259" spans="1:16" s="43" customFormat="1" ht="17.25" customHeight="1" x14ac:dyDescent="0.35">
      <c r="A259" s="110"/>
      <c r="B259" s="59"/>
      <c r="C259" s="59"/>
      <c r="D259" s="47" t="s">
        <v>9891</v>
      </c>
      <c r="E259" s="51" t="s">
        <v>9892</v>
      </c>
      <c r="F259" s="8" t="s">
        <v>9687</v>
      </c>
      <c r="G259" s="8" t="s">
        <v>9719</v>
      </c>
      <c r="H259" s="8" t="s">
        <v>9698</v>
      </c>
      <c r="I259" s="34"/>
      <c r="J259" s="55">
        <v>390.06808391546417</v>
      </c>
      <c r="K259" s="24"/>
      <c r="L259" s="24"/>
      <c r="M259" s="24"/>
      <c r="N259" s="8" t="str">
        <f t="shared" si="3"/>
        <v>Não</v>
      </c>
      <c r="O259" s="62">
        <v>292.5510629365981</v>
      </c>
      <c r="P259" s="62">
        <v>487.58510489433024</v>
      </c>
    </row>
    <row r="260" spans="1:16" s="43" customFormat="1" ht="17.25" customHeight="1" x14ac:dyDescent="0.35">
      <c r="A260" s="110"/>
      <c r="B260" s="59"/>
      <c r="C260" s="59"/>
      <c r="D260" s="47" t="s">
        <v>9893</v>
      </c>
      <c r="E260" s="51" t="s">
        <v>9894</v>
      </c>
      <c r="F260" s="8" t="s">
        <v>9687</v>
      </c>
      <c r="G260" s="8" t="s">
        <v>9719</v>
      </c>
      <c r="H260" s="8" t="s">
        <v>9698</v>
      </c>
      <c r="I260" s="34"/>
      <c r="J260" s="55">
        <v>269.22835410418679</v>
      </c>
      <c r="K260" s="24"/>
      <c r="L260" s="24"/>
      <c r="M260" s="24"/>
      <c r="N260" s="8" t="str">
        <f t="shared" si="3"/>
        <v>Não</v>
      </c>
      <c r="O260" s="62">
        <v>201.92126557814009</v>
      </c>
      <c r="P260" s="62">
        <v>336.53544263023349</v>
      </c>
    </row>
    <row r="261" spans="1:16" s="43" customFormat="1" ht="17.25" customHeight="1" x14ac:dyDescent="0.35">
      <c r="A261" s="110"/>
      <c r="B261" s="59"/>
      <c r="C261" s="59"/>
      <c r="D261" s="47" t="s">
        <v>9895</v>
      </c>
      <c r="E261" s="51" t="s">
        <v>9896</v>
      </c>
      <c r="F261" s="8" t="s">
        <v>9687</v>
      </c>
      <c r="G261" s="8" t="s">
        <v>9719</v>
      </c>
      <c r="H261" s="8" t="s">
        <v>9698</v>
      </c>
      <c r="I261" s="34"/>
      <c r="J261" s="55">
        <v>233.89554658665418</v>
      </c>
      <c r="K261" s="24"/>
      <c r="L261" s="24"/>
      <c r="M261" s="24"/>
      <c r="N261" s="8" t="str">
        <f t="shared" si="3"/>
        <v>Não</v>
      </c>
      <c r="O261" s="62">
        <v>175.42165993999063</v>
      </c>
      <c r="P261" s="62">
        <v>292.36943323331775</v>
      </c>
    </row>
    <row r="262" spans="1:16" s="43" customFormat="1" ht="17.25" customHeight="1" x14ac:dyDescent="0.35">
      <c r="A262" s="110"/>
      <c r="B262" s="59"/>
      <c r="C262" s="59"/>
      <c r="D262" s="47" t="s">
        <v>9897</v>
      </c>
      <c r="E262" s="51" t="s">
        <v>9898</v>
      </c>
      <c r="F262" s="8" t="s">
        <v>9687</v>
      </c>
      <c r="G262" s="8" t="s">
        <v>9719</v>
      </c>
      <c r="H262" s="8" t="s">
        <v>9698</v>
      </c>
      <c r="I262" s="34"/>
      <c r="J262" s="55">
        <v>170.92408612423577</v>
      </c>
      <c r="K262" s="24"/>
      <c r="L262" s="24"/>
      <c r="M262" s="24"/>
      <c r="N262" s="8" t="str">
        <f t="shared" si="3"/>
        <v>Não</v>
      </c>
      <c r="O262" s="62">
        <v>128.19306459317681</v>
      </c>
      <c r="P262" s="62">
        <v>213.65510765529473</v>
      </c>
    </row>
    <row r="263" spans="1:16" s="43" customFormat="1" ht="17.25" customHeight="1" x14ac:dyDescent="0.35">
      <c r="A263" s="110"/>
      <c r="B263" s="59"/>
      <c r="C263" s="59"/>
      <c r="D263" s="47" t="s">
        <v>9899</v>
      </c>
      <c r="E263" s="51" t="s">
        <v>9900</v>
      </c>
      <c r="F263" s="8" t="s">
        <v>9687</v>
      </c>
      <c r="G263" s="8" t="s">
        <v>9719</v>
      </c>
      <c r="H263" s="8" t="s">
        <v>9698</v>
      </c>
      <c r="I263" s="34"/>
      <c r="J263" s="55">
        <v>142.06366360529296</v>
      </c>
      <c r="K263" s="24"/>
      <c r="L263" s="24"/>
      <c r="M263" s="24"/>
      <c r="N263" s="8" t="str">
        <f t="shared" si="3"/>
        <v>Não</v>
      </c>
      <c r="O263" s="62">
        <v>106.54774770396972</v>
      </c>
      <c r="P263" s="62">
        <v>177.5795795066162</v>
      </c>
    </row>
    <row r="264" spans="1:16" s="43" customFormat="1" ht="17.25" customHeight="1" x14ac:dyDescent="0.35">
      <c r="A264" s="110"/>
      <c r="B264" s="59"/>
      <c r="C264" s="59"/>
      <c r="D264" s="47" t="s">
        <v>9901</v>
      </c>
      <c r="E264" s="51" t="s">
        <v>9902</v>
      </c>
      <c r="F264" s="8" t="s">
        <v>9687</v>
      </c>
      <c r="G264" s="8" t="s">
        <v>9719</v>
      </c>
      <c r="H264" s="8" t="s">
        <v>9698</v>
      </c>
      <c r="I264" s="34"/>
      <c r="J264" s="55">
        <v>114.79350944326163</v>
      </c>
      <c r="K264" s="24"/>
      <c r="L264" s="24"/>
      <c r="M264" s="24"/>
      <c r="N264" s="8" t="str">
        <f t="shared" si="3"/>
        <v>Não</v>
      </c>
      <c r="O264" s="62">
        <v>86.095132082446213</v>
      </c>
      <c r="P264" s="62">
        <v>143.49188680407704</v>
      </c>
    </row>
    <row r="265" spans="1:16" s="43" customFormat="1" ht="17.25" customHeight="1" x14ac:dyDescent="0.35">
      <c r="A265" s="110"/>
      <c r="B265" s="59"/>
      <c r="C265" s="59"/>
      <c r="D265" s="47" t="s">
        <v>9903</v>
      </c>
      <c r="E265" s="51" t="s">
        <v>9904</v>
      </c>
      <c r="F265" s="8" t="s">
        <v>9687</v>
      </c>
      <c r="G265" s="8" t="s">
        <v>9719</v>
      </c>
      <c r="H265" s="8" t="s">
        <v>9698</v>
      </c>
      <c r="I265" s="34"/>
      <c r="J265" s="55">
        <v>53.222800512828414</v>
      </c>
      <c r="K265" s="24"/>
      <c r="L265" s="24"/>
      <c r="M265" s="24"/>
      <c r="N265" s="8" t="str">
        <f t="shared" si="3"/>
        <v>Não</v>
      </c>
      <c r="O265" s="62">
        <v>39.917100384621307</v>
      </c>
      <c r="P265" s="62">
        <v>66.528500641035521</v>
      </c>
    </row>
    <row r="266" spans="1:16" s="43" customFormat="1" ht="17.25" customHeight="1" x14ac:dyDescent="0.35">
      <c r="A266" s="110"/>
      <c r="B266" s="59"/>
      <c r="C266" s="59"/>
      <c r="D266" s="47" t="s">
        <v>9905</v>
      </c>
      <c r="E266" s="51" t="s">
        <v>9906</v>
      </c>
      <c r="F266" s="8" t="s">
        <v>9687</v>
      </c>
      <c r="G266" s="8" t="s">
        <v>9719</v>
      </c>
      <c r="H266" s="8" t="s">
        <v>9698</v>
      </c>
      <c r="I266" s="34"/>
      <c r="J266" s="55">
        <v>0</v>
      </c>
      <c r="K266" s="24"/>
      <c r="L266" s="24"/>
      <c r="M266" s="24"/>
      <c r="N266" s="8" t="str">
        <f t="shared" si="3"/>
        <v>Não</v>
      </c>
      <c r="O266" s="62">
        <v>0</v>
      </c>
      <c r="P266" s="62">
        <v>0</v>
      </c>
    </row>
    <row r="267" spans="1:16" s="43" customFormat="1" ht="17.25" customHeight="1" x14ac:dyDescent="0.35">
      <c r="A267" s="110"/>
      <c r="B267" s="59"/>
      <c r="C267" s="59"/>
      <c r="D267" s="47" t="s">
        <v>9907</v>
      </c>
      <c r="E267" s="51" t="s">
        <v>9908</v>
      </c>
      <c r="F267" s="8" t="s">
        <v>9687</v>
      </c>
      <c r="G267" s="8" t="s">
        <v>9719</v>
      </c>
      <c r="H267" s="8" t="s">
        <v>9698</v>
      </c>
      <c r="I267" s="34"/>
      <c r="J267" s="55">
        <v>627</v>
      </c>
      <c r="K267" s="24"/>
      <c r="L267" s="24"/>
      <c r="M267" s="24"/>
      <c r="N267" s="8" t="str">
        <f t="shared" si="3"/>
        <v>Não</v>
      </c>
      <c r="O267" s="62">
        <v>470.25</v>
      </c>
      <c r="P267" s="62">
        <v>783.75</v>
      </c>
    </row>
    <row r="268" spans="1:16" s="43" customFormat="1" ht="17.25" customHeight="1" x14ac:dyDescent="0.35">
      <c r="A268" s="110"/>
      <c r="B268" s="59"/>
      <c r="C268" s="59"/>
      <c r="D268" s="47" t="s">
        <v>9909</v>
      </c>
      <c r="E268" s="51" t="s">
        <v>9910</v>
      </c>
      <c r="F268" s="8" t="s">
        <v>9687</v>
      </c>
      <c r="G268" s="8" t="s">
        <v>9719</v>
      </c>
      <c r="H268" s="8" t="s">
        <v>9698</v>
      </c>
      <c r="I268" s="34"/>
      <c r="J268" s="55">
        <v>525</v>
      </c>
      <c r="K268" s="24"/>
      <c r="L268" s="24"/>
      <c r="M268" s="24"/>
      <c r="N268" s="8" t="str">
        <f t="shared" si="3"/>
        <v>Não</v>
      </c>
      <c r="O268" s="62">
        <v>393.75</v>
      </c>
      <c r="P268" s="62">
        <v>656.25</v>
      </c>
    </row>
    <row r="269" spans="1:16" s="43" customFormat="1" ht="17.25" customHeight="1" x14ac:dyDescent="0.35">
      <c r="A269" s="110"/>
      <c r="B269" s="59"/>
      <c r="C269" s="59"/>
      <c r="D269" s="47" t="s">
        <v>9911</v>
      </c>
      <c r="E269" s="51" t="s">
        <v>9912</v>
      </c>
      <c r="F269" s="8" t="s">
        <v>9687</v>
      </c>
      <c r="G269" s="8" t="s">
        <v>9719</v>
      </c>
      <c r="H269" s="8" t="s">
        <v>9698</v>
      </c>
      <c r="I269" s="34"/>
      <c r="J269" s="55">
        <v>327</v>
      </c>
      <c r="K269" s="24"/>
      <c r="L269" s="24"/>
      <c r="M269" s="24"/>
      <c r="N269" s="8" t="str">
        <f t="shared" si="3"/>
        <v>Não</v>
      </c>
      <c r="O269" s="62">
        <v>245.25</v>
      </c>
      <c r="P269" s="62">
        <v>408.75</v>
      </c>
    </row>
    <row r="270" spans="1:16" s="43" customFormat="1" ht="17.25" customHeight="1" x14ac:dyDescent="0.35">
      <c r="A270" s="110"/>
      <c r="B270" s="59"/>
      <c r="C270" s="59"/>
      <c r="D270" s="47" t="s">
        <v>9913</v>
      </c>
      <c r="E270" s="51" t="s">
        <v>9914</v>
      </c>
      <c r="F270" s="8" t="s">
        <v>9687</v>
      </c>
      <c r="G270" s="8" t="s">
        <v>9719</v>
      </c>
      <c r="H270" s="8" t="s">
        <v>9698</v>
      </c>
      <c r="I270" s="34"/>
      <c r="J270" s="55">
        <v>229</v>
      </c>
      <c r="K270" s="24"/>
      <c r="L270" s="24"/>
      <c r="M270" s="24"/>
      <c r="N270" s="8" t="str">
        <f t="shared" si="3"/>
        <v>Não</v>
      </c>
      <c r="O270" s="62">
        <v>171.75</v>
      </c>
      <c r="P270" s="62">
        <v>286.25</v>
      </c>
    </row>
    <row r="271" spans="1:16" s="43" customFormat="1" ht="17.25" customHeight="1" x14ac:dyDescent="0.35">
      <c r="A271" s="110"/>
      <c r="B271" s="59"/>
      <c r="C271" s="59"/>
      <c r="D271" s="47" t="s">
        <v>9915</v>
      </c>
      <c r="E271" s="51" t="s">
        <v>9916</v>
      </c>
      <c r="F271" s="8" t="s">
        <v>9687</v>
      </c>
      <c r="G271" s="8" t="s">
        <v>9719</v>
      </c>
      <c r="H271" s="8" t="s">
        <v>9698</v>
      </c>
      <c r="I271" s="34"/>
      <c r="J271" s="55">
        <v>196</v>
      </c>
      <c r="K271" s="24"/>
      <c r="L271" s="24"/>
      <c r="M271" s="24"/>
      <c r="N271" s="8" t="str">
        <f t="shared" si="3"/>
        <v>Não</v>
      </c>
      <c r="O271" s="62">
        <v>147</v>
      </c>
      <c r="P271" s="62">
        <v>245</v>
      </c>
    </row>
    <row r="272" spans="1:16" s="43" customFormat="1" ht="17.25" customHeight="1" x14ac:dyDescent="0.35">
      <c r="A272" s="110"/>
      <c r="B272" s="59"/>
      <c r="C272" s="59"/>
      <c r="D272" s="47" t="s">
        <v>9917</v>
      </c>
      <c r="E272" s="51" t="s">
        <v>9918</v>
      </c>
      <c r="F272" s="8" t="s">
        <v>9687</v>
      </c>
      <c r="G272" s="8" t="s">
        <v>9719</v>
      </c>
      <c r="H272" s="8" t="s">
        <v>9698</v>
      </c>
      <c r="I272" s="34"/>
      <c r="J272" s="55">
        <v>144</v>
      </c>
      <c r="K272" s="24"/>
      <c r="L272" s="24"/>
      <c r="M272" s="24"/>
      <c r="N272" s="8" t="str">
        <f t="shared" si="3"/>
        <v>Não</v>
      </c>
      <c r="O272" s="62">
        <v>108</v>
      </c>
      <c r="P272" s="62">
        <v>180</v>
      </c>
    </row>
    <row r="273" spans="1:16" s="43" customFormat="1" ht="17.25" customHeight="1" x14ac:dyDescent="0.35">
      <c r="A273" s="110"/>
      <c r="B273" s="59"/>
      <c r="C273" s="59"/>
      <c r="D273" s="47" t="s">
        <v>9919</v>
      </c>
      <c r="E273" s="51" t="s">
        <v>9920</v>
      </c>
      <c r="F273" s="8" t="s">
        <v>9687</v>
      </c>
      <c r="G273" s="8" t="s">
        <v>9719</v>
      </c>
      <c r="H273" s="8" t="s">
        <v>9698</v>
      </c>
      <c r="I273" s="34"/>
      <c r="J273" s="55">
        <v>116</v>
      </c>
      <c r="K273" s="24"/>
      <c r="L273" s="24"/>
      <c r="M273" s="24"/>
      <c r="N273" s="8" t="str">
        <f t="shared" si="3"/>
        <v>Não</v>
      </c>
      <c r="O273" s="62">
        <v>87</v>
      </c>
      <c r="P273" s="62">
        <v>145</v>
      </c>
    </row>
    <row r="274" spans="1:16" s="43" customFormat="1" ht="17.25" customHeight="1" x14ac:dyDescent="0.35">
      <c r="A274" s="110"/>
      <c r="B274" s="59"/>
      <c r="C274" s="59"/>
      <c r="D274" s="47" t="s">
        <v>9921</v>
      </c>
      <c r="E274" s="51" t="s">
        <v>9922</v>
      </c>
      <c r="F274" s="8" t="s">
        <v>9687</v>
      </c>
      <c r="G274" s="8" t="s">
        <v>9719</v>
      </c>
      <c r="H274" s="8" t="s">
        <v>9698</v>
      </c>
      <c r="I274" s="34"/>
      <c r="J274" s="55">
        <v>95</v>
      </c>
      <c r="K274" s="24"/>
      <c r="L274" s="24"/>
      <c r="M274" s="24"/>
      <c r="N274" s="8" t="str">
        <f t="shared" si="3"/>
        <v>Não</v>
      </c>
      <c r="O274" s="62">
        <v>71.25</v>
      </c>
      <c r="P274" s="62">
        <v>118.75</v>
      </c>
    </row>
    <row r="275" spans="1:16" s="43" customFormat="1" ht="17.25" customHeight="1" x14ac:dyDescent="0.35">
      <c r="A275" s="110"/>
      <c r="B275" s="59"/>
      <c r="C275" s="59"/>
      <c r="D275" s="47" t="s">
        <v>9923</v>
      </c>
      <c r="E275" s="51" t="s">
        <v>9924</v>
      </c>
      <c r="F275" s="8" t="s">
        <v>9687</v>
      </c>
      <c r="G275" s="8" t="s">
        <v>9719</v>
      </c>
      <c r="H275" s="8" t="s">
        <v>9698</v>
      </c>
      <c r="I275" s="34"/>
      <c r="J275" s="55">
        <v>36</v>
      </c>
      <c r="K275" s="24"/>
      <c r="L275" s="24"/>
      <c r="M275" s="24"/>
      <c r="N275" s="8" t="str">
        <f t="shared" si="3"/>
        <v>Não</v>
      </c>
      <c r="O275" s="62">
        <v>27</v>
      </c>
      <c r="P275" s="62">
        <v>45</v>
      </c>
    </row>
    <row r="276" spans="1:16" s="43" customFormat="1" ht="17.25" customHeight="1" x14ac:dyDescent="0.35">
      <c r="A276" s="110"/>
      <c r="B276" s="59"/>
      <c r="C276" s="59"/>
      <c r="D276" s="47" t="s">
        <v>9925</v>
      </c>
      <c r="E276" s="51" t="s">
        <v>9926</v>
      </c>
      <c r="F276" s="8" t="s">
        <v>9687</v>
      </c>
      <c r="G276" s="8" t="s">
        <v>9719</v>
      </c>
      <c r="H276" s="8" t="s">
        <v>9698</v>
      </c>
      <c r="I276" s="34"/>
      <c r="J276" s="55">
        <v>0</v>
      </c>
      <c r="K276" s="24"/>
      <c r="L276" s="24"/>
      <c r="M276" s="24"/>
      <c r="N276" s="8" t="str">
        <f t="shared" si="3"/>
        <v>Não</v>
      </c>
      <c r="O276" s="62">
        <v>0</v>
      </c>
      <c r="P276" s="62">
        <v>0</v>
      </c>
    </row>
    <row r="277" spans="1:16" s="43" customFormat="1" ht="17.25" customHeight="1" x14ac:dyDescent="0.35">
      <c r="A277" s="110"/>
      <c r="B277" s="59"/>
      <c r="C277" s="59"/>
      <c r="D277" s="47" t="s">
        <v>9927</v>
      </c>
      <c r="E277" s="51" t="s">
        <v>9928</v>
      </c>
      <c r="F277" s="8" t="s">
        <v>9687</v>
      </c>
      <c r="G277" s="8" t="s">
        <v>9719</v>
      </c>
      <c r="H277" s="8" t="s">
        <v>9698</v>
      </c>
      <c r="I277" s="34"/>
      <c r="J277" s="55">
        <v>846</v>
      </c>
      <c r="K277" s="24"/>
      <c r="L277" s="24"/>
      <c r="M277" s="24"/>
      <c r="N277" s="8" t="str">
        <f t="shared" si="3"/>
        <v>Não</v>
      </c>
      <c r="O277" s="62">
        <v>634.5</v>
      </c>
      <c r="P277" s="62">
        <v>1057.5</v>
      </c>
    </row>
    <row r="278" spans="1:16" s="43" customFormat="1" ht="17.25" customHeight="1" x14ac:dyDescent="0.35">
      <c r="A278" s="110"/>
      <c r="B278" s="59"/>
      <c r="C278" s="59"/>
      <c r="D278" s="47" t="s">
        <v>9929</v>
      </c>
      <c r="E278" s="51" t="s">
        <v>9930</v>
      </c>
      <c r="F278" s="8" t="s">
        <v>9687</v>
      </c>
      <c r="G278" s="8" t="s">
        <v>9719</v>
      </c>
      <c r="H278" s="8" t="s">
        <v>9698</v>
      </c>
      <c r="I278" s="34"/>
      <c r="J278" s="55">
        <v>626</v>
      </c>
      <c r="K278" s="24"/>
      <c r="L278" s="24"/>
      <c r="M278" s="24"/>
      <c r="N278" s="8" t="str">
        <f t="shared" si="3"/>
        <v>Não</v>
      </c>
      <c r="O278" s="62">
        <v>469.5</v>
      </c>
      <c r="P278" s="62">
        <v>782.5</v>
      </c>
    </row>
    <row r="279" spans="1:16" s="43" customFormat="1" ht="17.25" customHeight="1" x14ac:dyDescent="0.35">
      <c r="A279" s="110"/>
      <c r="B279" s="59"/>
      <c r="C279" s="59"/>
      <c r="D279" s="47" t="s">
        <v>9931</v>
      </c>
      <c r="E279" s="51" t="s">
        <v>9932</v>
      </c>
      <c r="F279" s="8" t="s">
        <v>9687</v>
      </c>
      <c r="G279" s="8" t="s">
        <v>9719</v>
      </c>
      <c r="H279" s="8" t="s">
        <v>9698</v>
      </c>
      <c r="I279" s="34"/>
      <c r="J279" s="55">
        <v>364</v>
      </c>
      <c r="K279" s="24"/>
      <c r="L279" s="24"/>
      <c r="M279" s="24"/>
      <c r="N279" s="8" t="str">
        <f t="shared" si="3"/>
        <v>Não</v>
      </c>
      <c r="O279" s="62">
        <v>273</v>
      </c>
      <c r="P279" s="62">
        <v>455</v>
      </c>
    </row>
    <row r="280" spans="1:16" s="43" customFormat="1" ht="17.25" customHeight="1" x14ac:dyDescent="0.35">
      <c r="A280" s="110"/>
      <c r="B280" s="59"/>
      <c r="C280" s="59"/>
      <c r="D280" s="47" t="s">
        <v>9933</v>
      </c>
      <c r="E280" s="51" t="s">
        <v>9934</v>
      </c>
      <c r="F280" s="8" t="s">
        <v>9687</v>
      </c>
      <c r="G280" s="8" t="s">
        <v>9719</v>
      </c>
      <c r="H280" s="8" t="s">
        <v>9698</v>
      </c>
      <c r="I280" s="34"/>
      <c r="J280" s="55">
        <v>261</v>
      </c>
      <c r="K280" s="24"/>
      <c r="L280" s="24"/>
      <c r="M280" s="24"/>
      <c r="N280" s="8" t="str">
        <f t="shared" ref="N280:N296" si="4">IF(F280="String",IF(I280&lt;&gt;"","Sim","Não"),IF(F280="List",IF(I280&lt;&gt;"","Sim","Não"),IF(AND(I280&gt;=O280,I280&lt;=P280,I280&lt;&gt;""),"Sim","Não")))</f>
        <v>Não</v>
      </c>
      <c r="O280" s="62">
        <v>195.75</v>
      </c>
      <c r="P280" s="62">
        <v>326.25</v>
      </c>
    </row>
    <row r="281" spans="1:16" s="43" customFormat="1" ht="17.25" customHeight="1" x14ac:dyDescent="0.35">
      <c r="A281" s="110"/>
      <c r="B281" s="59"/>
      <c r="C281" s="59"/>
      <c r="D281" s="47" t="s">
        <v>9935</v>
      </c>
      <c r="E281" s="51" t="s">
        <v>9936</v>
      </c>
      <c r="F281" s="8" t="s">
        <v>9687</v>
      </c>
      <c r="G281" s="8" t="s">
        <v>9719</v>
      </c>
      <c r="H281" s="8" t="s">
        <v>9698</v>
      </c>
      <c r="I281" s="34"/>
      <c r="J281" s="55">
        <v>257</v>
      </c>
      <c r="K281" s="24"/>
      <c r="L281" s="24"/>
      <c r="M281" s="24"/>
      <c r="N281" s="8" t="str">
        <f t="shared" si="4"/>
        <v>Não</v>
      </c>
      <c r="O281" s="62">
        <v>192.75</v>
      </c>
      <c r="P281" s="62">
        <v>321.25</v>
      </c>
    </row>
    <row r="282" spans="1:16" s="43" customFormat="1" ht="17.25" customHeight="1" x14ac:dyDescent="0.35">
      <c r="A282" s="110"/>
      <c r="B282" s="59"/>
      <c r="C282" s="59"/>
      <c r="D282" s="47" t="s">
        <v>9937</v>
      </c>
      <c r="E282" s="51" t="s">
        <v>9938</v>
      </c>
      <c r="F282" s="8" t="s">
        <v>9687</v>
      </c>
      <c r="G282" s="8" t="s">
        <v>9719</v>
      </c>
      <c r="H282" s="8" t="s">
        <v>9698</v>
      </c>
      <c r="I282" s="34"/>
      <c r="J282" s="55">
        <v>167</v>
      </c>
      <c r="K282" s="24"/>
      <c r="L282" s="24"/>
      <c r="M282" s="24"/>
      <c r="N282" s="8" t="str">
        <f t="shared" si="4"/>
        <v>Não</v>
      </c>
      <c r="O282" s="62">
        <v>125.25</v>
      </c>
      <c r="P282" s="62">
        <v>208.75</v>
      </c>
    </row>
    <row r="283" spans="1:16" s="43" customFormat="1" ht="17.25" customHeight="1" x14ac:dyDescent="0.35">
      <c r="A283" s="110"/>
      <c r="B283" s="59"/>
      <c r="C283" s="59"/>
      <c r="D283" s="47" t="s">
        <v>9939</v>
      </c>
      <c r="E283" s="51" t="s">
        <v>9940</v>
      </c>
      <c r="F283" s="8" t="s">
        <v>9687</v>
      </c>
      <c r="G283" s="8" t="s">
        <v>9719</v>
      </c>
      <c r="H283" s="8" t="s">
        <v>9698</v>
      </c>
      <c r="I283" s="34"/>
      <c r="J283" s="55">
        <v>139</v>
      </c>
      <c r="K283" s="24"/>
      <c r="L283" s="24"/>
      <c r="M283" s="24"/>
      <c r="N283" s="8" t="str">
        <f t="shared" si="4"/>
        <v>Não</v>
      </c>
      <c r="O283" s="62">
        <v>104.25</v>
      </c>
      <c r="P283" s="62">
        <v>173.75</v>
      </c>
    </row>
    <row r="284" spans="1:16" s="43" customFormat="1" ht="17.25" customHeight="1" x14ac:dyDescent="0.35">
      <c r="A284" s="110"/>
      <c r="B284" s="59"/>
      <c r="C284" s="59"/>
      <c r="D284" s="47" t="s">
        <v>9941</v>
      </c>
      <c r="E284" s="51" t="s">
        <v>9942</v>
      </c>
      <c r="F284" s="8" t="s">
        <v>9687</v>
      </c>
      <c r="G284" s="8" t="s">
        <v>9719</v>
      </c>
      <c r="H284" s="8" t="s">
        <v>9698</v>
      </c>
      <c r="I284" s="34"/>
      <c r="J284" s="55">
        <v>126</v>
      </c>
      <c r="K284" s="24"/>
      <c r="L284" s="24"/>
      <c r="M284" s="24"/>
      <c r="N284" s="8" t="str">
        <f t="shared" si="4"/>
        <v>Não</v>
      </c>
      <c r="O284" s="62">
        <v>94.5</v>
      </c>
      <c r="P284" s="62">
        <v>157.5</v>
      </c>
    </row>
    <row r="285" spans="1:16" s="43" customFormat="1" ht="17.25" customHeight="1" x14ac:dyDescent="0.35">
      <c r="A285" s="110"/>
      <c r="B285" s="59"/>
      <c r="C285" s="59"/>
      <c r="D285" s="47" t="s">
        <v>9943</v>
      </c>
      <c r="E285" s="51" t="s">
        <v>9944</v>
      </c>
      <c r="F285" s="8" t="s">
        <v>9687</v>
      </c>
      <c r="G285" s="8" t="s">
        <v>9719</v>
      </c>
      <c r="H285" s="8" t="s">
        <v>9698</v>
      </c>
      <c r="I285" s="34"/>
      <c r="J285" s="55">
        <v>32</v>
      </c>
      <c r="K285" s="24"/>
      <c r="L285" s="24"/>
      <c r="M285" s="24"/>
      <c r="N285" s="8" t="str">
        <f t="shared" si="4"/>
        <v>Não</v>
      </c>
      <c r="O285" s="62">
        <v>24</v>
      </c>
      <c r="P285" s="62">
        <v>40</v>
      </c>
    </row>
    <row r="286" spans="1:16" s="43" customFormat="1" ht="17.25" customHeight="1" x14ac:dyDescent="0.35">
      <c r="A286" s="110"/>
      <c r="B286" s="59"/>
      <c r="C286" s="59"/>
      <c r="D286" s="47" t="s">
        <v>9945</v>
      </c>
      <c r="E286" s="51" t="s">
        <v>9946</v>
      </c>
      <c r="F286" s="8" t="s">
        <v>9687</v>
      </c>
      <c r="G286" s="8" t="s">
        <v>9719</v>
      </c>
      <c r="H286" s="8" t="s">
        <v>9698</v>
      </c>
      <c r="I286" s="34"/>
      <c r="J286" s="55">
        <v>0</v>
      </c>
      <c r="K286" s="24"/>
      <c r="L286" s="24"/>
      <c r="M286" s="24"/>
      <c r="N286" s="8" t="str">
        <f t="shared" si="4"/>
        <v>Não</v>
      </c>
      <c r="O286" s="62">
        <v>0</v>
      </c>
      <c r="P286" s="62">
        <v>0</v>
      </c>
    </row>
    <row r="287" spans="1:16" s="43" customFormat="1" ht="17.25" customHeight="1" x14ac:dyDescent="0.35">
      <c r="A287" s="110"/>
      <c r="B287" s="59"/>
      <c r="C287" s="59"/>
      <c r="D287" s="47" t="s">
        <v>9947</v>
      </c>
      <c r="E287" s="51" t="s">
        <v>9948</v>
      </c>
      <c r="F287" s="8" t="s">
        <v>9687</v>
      </c>
      <c r="G287" s="8" t="s">
        <v>9719</v>
      </c>
      <c r="H287" s="8" t="s">
        <v>9698</v>
      </c>
      <c r="I287" s="34"/>
      <c r="J287" s="55">
        <v>2828</v>
      </c>
      <c r="K287" s="24"/>
      <c r="L287" s="24"/>
      <c r="M287" s="24"/>
      <c r="N287" s="8" t="str">
        <f t="shared" si="4"/>
        <v>Não</v>
      </c>
      <c r="O287" s="62">
        <v>2121</v>
      </c>
      <c r="P287" s="62">
        <v>3535</v>
      </c>
    </row>
    <row r="288" spans="1:16" s="43" customFormat="1" ht="17.25" customHeight="1" x14ac:dyDescent="0.35">
      <c r="A288" s="110"/>
      <c r="B288" s="59"/>
      <c r="C288" s="59"/>
      <c r="D288" s="47" t="s">
        <v>9949</v>
      </c>
      <c r="E288" s="51" t="s">
        <v>9950</v>
      </c>
      <c r="F288" s="8" t="s">
        <v>9687</v>
      </c>
      <c r="G288" s="8" t="s">
        <v>9719</v>
      </c>
      <c r="H288" s="8" t="s">
        <v>9698</v>
      </c>
      <c r="I288" s="34"/>
      <c r="J288" s="55">
        <v>1049</v>
      </c>
      <c r="K288" s="24"/>
      <c r="L288" s="24"/>
      <c r="M288" s="24"/>
      <c r="N288" s="8" t="str">
        <f t="shared" si="4"/>
        <v>Não</v>
      </c>
      <c r="O288" s="62">
        <v>786.75</v>
      </c>
      <c r="P288" s="62">
        <v>1311.25</v>
      </c>
    </row>
    <row r="289" spans="1:16" s="43" customFormat="1" ht="17.25" customHeight="1" x14ac:dyDescent="0.35">
      <c r="A289" s="110"/>
      <c r="B289" s="59"/>
      <c r="C289" s="59"/>
      <c r="D289" s="47" t="s">
        <v>9951</v>
      </c>
      <c r="E289" s="51" t="s">
        <v>9952</v>
      </c>
      <c r="F289" s="8" t="s">
        <v>9687</v>
      </c>
      <c r="G289" s="8" t="s">
        <v>9719</v>
      </c>
      <c r="H289" s="8" t="s">
        <v>9698</v>
      </c>
      <c r="I289" s="34"/>
      <c r="J289" s="55">
        <v>603</v>
      </c>
      <c r="K289" s="24"/>
      <c r="L289" s="24"/>
      <c r="M289" s="24"/>
      <c r="N289" s="8" t="str">
        <f t="shared" si="4"/>
        <v>Não</v>
      </c>
      <c r="O289" s="62">
        <v>452.25</v>
      </c>
      <c r="P289" s="62">
        <v>753.75</v>
      </c>
    </row>
    <row r="290" spans="1:16" s="43" customFormat="1" ht="17.25" customHeight="1" x14ac:dyDescent="0.35">
      <c r="A290" s="110"/>
      <c r="B290" s="59"/>
      <c r="C290" s="59"/>
      <c r="D290" s="47" t="s">
        <v>9953</v>
      </c>
      <c r="E290" s="51" t="s">
        <v>9954</v>
      </c>
      <c r="F290" s="8" t="s">
        <v>9687</v>
      </c>
      <c r="G290" s="8" t="s">
        <v>9719</v>
      </c>
      <c r="H290" s="8" t="s">
        <v>9698</v>
      </c>
      <c r="I290" s="34"/>
      <c r="J290" s="55">
        <v>423</v>
      </c>
      <c r="K290" s="24"/>
      <c r="L290" s="24"/>
      <c r="M290" s="24"/>
      <c r="N290" s="8" t="str">
        <f t="shared" si="4"/>
        <v>Não</v>
      </c>
      <c r="O290" s="62">
        <v>317.25</v>
      </c>
      <c r="P290" s="62">
        <v>528.75</v>
      </c>
    </row>
    <row r="291" spans="1:16" s="43" customFormat="1" ht="17.25" customHeight="1" x14ac:dyDescent="0.35">
      <c r="A291" s="110"/>
      <c r="B291" s="59"/>
      <c r="C291" s="59"/>
      <c r="D291" s="47" t="s">
        <v>9955</v>
      </c>
      <c r="E291" s="51" t="s">
        <v>9956</v>
      </c>
      <c r="F291" s="8" t="s">
        <v>9687</v>
      </c>
      <c r="G291" s="8" t="s">
        <v>9719</v>
      </c>
      <c r="H291" s="8" t="s">
        <v>9698</v>
      </c>
      <c r="I291" s="34"/>
      <c r="J291" s="55">
        <v>344</v>
      </c>
      <c r="K291" s="24"/>
      <c r="L291" s="24"/>
      <c r="M291" s="24"/>
      <c r="N291" s="8" t="str">
        <f t="shared" si="4"/>
        <v>Não</v>
      </c>
      <c r="O291" s="62">
        <v>258</v>
      </c>
      <c r="P291" s="62">
        <v>430</v>
      </c>
    </row>
    <row r="292" spans="1:16" s="43" customFormat="1" ht="17.25" customHeight="1" x14ac:dyDescent="0.35">
      <c r="A292" s="110"/>
      <c r="B292" s="59"/>
      <c r="C292" s="59"/>
      <c r="D292" s="47" t="s">
        <v>9957</v>
      </c>
      <c r="E292" s="51" t="s">
        <v>9958</v>
      </c>
      <c r="F292" s="8" t="s">
        <v>9687</v>
      </c>
      <c r="G292" s="8" t="s">
        <v>9719</v>
      </c>
      <c r="H292" s="8" t="s">
        <v>9698</v>
      </c>
      <c r="I292" s="34"/>
      <c r="J292" s="55">
        <v>240</v>
      </c>
      <c r="K292" s="24"/>
      <c r="L292" s="24"/>
      <c r="M292" s="24"/>
      <c r="N292" s="8" t="str">
        <f t="shared" si="4"/>
        <v>Não</v>
      </c>
      <c r="O292" s="62">
        <v>180</v>
      </c>
      <c r="P292" s="62">
        <v>300</v>
      </c>
    </row>
    <row r="293" spans="1:16" s="43" customFormat="1" ht="17.25" customHeight="1" x14ac:dyDescent="0.35">
      <c r="A293" s="110"/>
      <c r="B293" s="59"/>
      <c r="C293" s="59"/>
      <c r="D293" s="47" t="s">
        <v>9959</v>
      </c>
      <c r="E293" s="51" t="s">
        <v>9960</v>
      </c>
      <c r="F293" s="8" t="s">
        <v>9687</v>
      </c>
      <c r="G293" s="8" t="s">
        <v>9719</v>
      </c>
      <c r="H293" s="8" t="s">
        <v>9698</v>
      </c>
      <c r="I293" s="34"/>
      <c r="J293" s="55">
        <v>207</v>
      </c>
      <c r="K293" s="24"/>
      <c r="L293" s="24"/>
      <c r="M293" s="24"/>
      <c r="N293" s="8" t="str">
        <f t="shared" si="4"/>
        <v>Não</v>
      </c>
      <c r="O293" s="62">
        <v>155.25</v>
      </c>
      <c r="P293" s="62">
        <v>258.75</v>
      </c>
    </row>
    <row r="294" spans="1:16" s="43" customFormat="1" ht="17.25" customHeight="1" x14ac:dyDescent="0.35">
      <c r="A294" s="110"/>
      <c r="B294" s="59"/>
      <c r="C294" s="59"/>
      <c r="D294" s="47" t="s">
        <v>9961</v>
      </c>
      <c r="E294" s="51" t="s">
        <v>9962</v>
      </c>
      <c r="F294" s="8" t="s">
        <v>9687</v>
      </c>
      <c r="G294" s="8" t="s">
        <v>9719</v>
      </c>
      <c r="H294" s="8" t="s">
        <v>9698</v>
      </c>
      <c r="I294" s="34"/>
      <c r="J294" s="55">
        <v>179</v>
      </c>
      <c r="K294" s="24"/>
      <c r="L294" s="24"/>
      <c r="M294" s="24"/>
      <c r="N294" s="8" t="str">
        <f t="shared" si="4"/>
        <v>Não</v>
      </c>
      <c r="O294" s="62">
        <v>134.25</v>
      </c>
      <c r="P294" s="62">
        <v>223.75</v>
      </c>
    </row>
    <row r="295" spans="1:16" s="43" customFormat="1" ht="17.25" customHeight="1" x14ac:dyDescent="0.35">
      <c r="A295" s="110"/>
      <c r="B295" s="59"/>
      <c r="C295" s="59"/>
      <c r="D295" s="47" t="s">
        <v>9963</v>
      </c>
      <c r="E295" s="51" t="s">
        <v>9964</v>
      </c>
      <c r="F295" s="8" t="s">
        <v>9687</v>
      </c>
      <c r="G295" s="8" t="s">
        <v>9719</v>
      </c>
      <c r="H295" s="8" t="s">
        <v>9698</v>
      </c>
      <c r="I295" s="34"/>
      <c r="J295" s="55">
        <v>165</v>
      </c>
      <c r="K295" s="24"/>
      <c r="L295" s="24"/>
      <c r="M295" s="24"/>
      <c r="N295" s="8" t="str">
        <f t="shared" si="4"/>
        <v>Não</v>
      </c>
      <c r="O295" s="62">
        <v>123.75</v>
      </c>
      <c r="P295" s="62">
        <v>206.25</v>
      </c>
    </row>
    <row r="296" spans="1:16" ht="17.25" customHeight="1" x14ac:dyDescent="0.35">
      <c r="A296" s="111" t="s">
        <v>10543</v>
      </c>
      <c r="B296" s="3" t="s">
        <v>10525</v>
      </c>
      <c r="D296" s="47" t="s">
        <v>10526</v>
      </c>
      <c r="E296" s="51" t="s">
        <v>10526</v>
      </c>
      <c r="F296" s="3" t="s">
        <v>9642</v>
      </c>
      <c r="G296" s="8" t="s">
        <v>9719</v>
      </c>
      <c r="H296" s="3" t="s">
        <v>9780</v>
      </c>
      <c r="I296"/>
      <c r="J296" t="s">
        <v>10606</v>
      </c>
      <c r="K296" s="3" t="s">
        <v>9780</v>
      </c>
      <c r="L296" s="3" t="s">
        <v>9780</v>
      </c>
      <c r="M296" s="3" t="s">
        <v>9780</v>
      </c>
      <c r="N296" s="8" t="str">
        <f t="shared" si="4"/>
        <v>Não</v>
      </c>
      <c r="O296" s="3" t="s">
        <v>9780</v>
      </c>
      <c r="P296" s="3" t="s">
        <v>9780</v>
      </c>
    </row>
    <row r="297" spans="1:16" ht="17.25" customHeight="1" x14ac:dyDescent="0.35">
      <c r="A297" s="111"/>
      <c r="B297" s="3" t="s">
        <v>10525</v>
      </c>
      <c r="D297" s="47" t="s">
        <v>10527</v>
      </c>
      <c r="E297" s="51" t="s">
        <v>10527</v>
      </c>
      <c r="F297" s="3" t="s">
        <v>9642</v>
      </c>
      <c r="G297" s="8" t="s">
        <v>9719</v>
      </c>
      <c r="H297" s="3" t="s">
        <v>9780</v>
      </c>
      <c r="I297"/>
      <c r="J297" t="s">
        <v>10607</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11"/>
      <c r="B298" s="3" t="s">
        <v>10525</v>
      </c>
      <c r="D298" s="47" t="s">
        <v>10528</v>
      </c>
      <c r="E298" s="51" t="s">
        <v>10528</v>
      </c>
      <c r="F298" s="3" t="s">
        <v>9642</v>
      </c>
      <c r="G298" s="8" t="s">
        <v>9719</v>
      </c>
      <c r="H298" s="3" t="s">
        <v>9780</v>
      </c>
      <c r="I298"/>
      <c r="J298" t="s">
        <v>10608</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11"/>
      <c r="B299" s="3" t="s">
        <v>10525</v>
      </c>
      <c r="D299" s="47" t="s">
        <v>10529</v>
      </c>
      <c r="E299" s="51" t="s">
        <v>10529</v>
      </c>
      <c r="F299" s="3" t="s">
        <v>9642</v>
      </c>
      <c r="G299" s="8" t="s">
        <v>9719</v>
      </c>
      <c r="H299" s="3" t="s">
        <v>9780</v>
      </c>
      <c r="I299"/>
      <c r="J299" t="s">
        <v>10609</v>
      </c>
      <c r="K299" s="3" t="s">
        <v>9780</v>
      </c>
      <c r="L299" s="3" t="s">
        <v>9780</v>
      </c>
      <c r="M299" s="3" t="s">
        <v>9780</v>
      </c>
      <c r="N299" s="8" t="str">
        <f t="shared" si="6"/>
        <v>Não</v>
      </c>
      <c r="O299" s="3" t="s">
        <v>9780</v>
      </c>
      <c r="P299" s="3" t="s">
        <v>9780</v>
      </c>
    </row>
    <row r="300" spans="1:16" ht="17.25" customHeight="1" x14ac:dyDescent="0.35">
      <c r="A300" s="111"/>
      <c r="B300" s="3" t="s">
        <v>10525</v>
      </c>
      <c r="D300" s="47" t="s">
        <v>10530</v>
      </c>
      <c r="E300" s="51" t="s">
        <v>10530</v>
      </c>
      <c r="F300" s="3" t="s">
        <v>9642</v>
      </c>
      <c r="G300" s="8" t="s">
        <v>9719</v>
      </c>
      <c r="H300" s="3" t="s">
        <v>9780</v>
      </c>
      <c r="I300"/>
      <c r="J300" t="s">
        <v>10610</v>
      </c>
      <c r="K300" s="3" t="s">
        <v>9780</v>
      </c>
      <c r="L300" s="3" t="s">
        <v>9780</v>
      </c>
      <c r="M300" s="3" t="s">
        <v>9780</v>
      </c>
      <c r="N300" s="8" t="str">
        <f t="shared" si="6"/>
        <v>Não</v>
      </c>
      <c r="O300" s="3" t="s">
        <v>9780</v>
      </c>
      <c r="P300" s="3" t="s">
        <v>9780</v>
      </c>
    </row>
    <row r="301" spans="1:16" ht="17.25" customHeight="1" x14ac:dyDescent="0.35">
      <c r="A301" s="111"/>
      <c r="B301" s="3" t="s">
        <v>10525</v>
      </c>
      <c r="D301" s="47" t="s">
        <v>10531</v>
      </c>
      <c r="E301" s="51" t="s">
        <v>10531</v>
      </c>
      <c r="F301" s="3" t="s">
        <v>9642</v>
      </c>
      <c r="G301" s="8" t="s">
        <v>9719</v>
      </c>
      <c r="H301" s="3" t="s">
        <v>9780</v>
      </c>
      <c r="I301"/>
      <c r="J301" t="s">
        <v>10619</v>
      </c>
      <c r="K301" s="3" t="s">
        <v>9780</v>
      </c>
      <c r="L301" s="3" t="s">
        <v>9780</v>
      </c>
      <c r="M301" s="3" t="s">
        <v>9780</v>
      </c>
      <c r="N301" s="8" t="str">
        <f t="shared" si="6"/>
        <v>Não</v>
      </c>
      <c r="O301" s="3" t="s">
        <v>9780</v>
      </c>
      <c r="P301" s="3" t="s">
        <v>9780</v>
      </c>
    </row>
    <row r="302" spans="1:16" ht="17.25" customHeight="1" x14ac:dyDescent="0.35">
      <c r="A302" s="111"/>
      <c r="B302" s="3" t="s">
        <v>10525</v>
      </c>
      <c r="D302" s="47" t="s">
        <v>10532</v>
      </c>
      <c r="E302" s="51" t="s">
        <v>10542</v>
      </c>
      <c r="F302" s="3" t="s">
        <v>9642</v>
      </c>
      <c r="G302" s="8" t="s">
        <v>9719</v>
      </c>
      <c r="H302" s="3" t="s">
        <v>9780</v>
      </c>
      <c r="I302"/>
      <c r="J302" t="s">
        <v>10611</v>
      </c>
      <c r="K302" s="3" t="s">
        <v>9780</v>
      </c>
      <c r="L302" s="3" t="s">
        <v>9780</v>
      </c>
      <c r="M302" s="3" t="s">
        <v>9780</v>
      </c>
      <c r="N302" s="8" t="str">
        <f t="shared" si="6"/>
        <v>Não</v>
      </c>
      <c r="O302" s="3" t="s">
        <v>9780</v>
      </c>
      <c r="P302" s="3" t="s">
        <v>9780</v>
      </c>
    </row>
    <row r="303" spans="1:16" ht="17.25" customHeight="1" x14ac:dyDescent="0.35">
      <c r="A303" s="111"/>
      <c r="B303" s="3" t="s">
        <v>10525</v>
      </c>
      <c r="D303" s="47" t="s">
        <v>10533</v>
      </c>
      <c r="E303" s="51" t="s">
        <v>10533</v>
      </c>
      <c r="F303" s="3" t="s">
        <v>9642</v>
      </c>
      <c r="G303" s="8" t="s">
        <v>9719</v>
      </c>
      <c r="H303" s="3" t="s">
        <v>9780</v>
      </c>
      <c r="I303"/>
      <c r="J303" t="s">
        <v>10612</v>
      </c>
      <c r="K303" s="3" t="s">
        <v>9780</v>
      </c>
      <c r="L303" s="3" t="s">
        <v>9780</v>
      </c>
      <c r="M303" s="3" t="s">
        <v>9780</v>
      </c>
      <c r="N303" s="8" t="str">
        <f t="shared" si="6"/>
        <v>Não</v>
      </c>
      <c r="O303" s="3" t="s">
        <v>9780</v>
      </c>
      <c r="P303" s="3" t="s">
        <v>9780</v>
      </c>
    </row>
    <row r="304" spans="1:16" ht="17.25" customHeight="1" x14ac:dyDescent="0.35">
      <c r="A304" s="111"/>
      <c r="B304" s="3" t="s">
        <v>10525</v>
      </c>
      <c r="D304" s="47" t="s">
        <v>10534</v>
      </c>
      <c r="E304" s="51" t="s">
        <v>10541</v>
      </c>
      <c r="F304" s="3" t="s">
        <v>9642</v>
      </c>
      <c r="G304" s="8" t="s">
        <v>9719</v>
      </c>
      <c r="H304" s="3" t="s">
        <v>9780</v>
      </c>
      <c r="I304"/>
      <c r="J304" t="s">
        <v>10613</v>
      </c>
      <c r="K304" s="3" t="s">
        <v>9780</v>
      </c>
      <c r="L304" s="3" t="s">
        <v>9780</v>
      </c>
      <c r="M304" s="3" t="s">
        <v>9780</v>
      </c>
      <c r="N304" s="8" t="str">
        <f t="shared" si="6"/>
        <v>Não</v>
      </c>
      <c r="O304" s="3" t="s">
        <v>9780</v>
      </c>
      <c r="P304" s="3" t="s">
        <v>9780</v>
      </c>
    </row>
    <row r="305" spans="1:16" ht="17.25" customHeight="1" x14ac:dyDescent="0.35">
      <c r="A305" s="111"/>
      <c r="B305" s="3" t="s">
        <v>10525</v>
      </c>
      <c r="D305" s="47" t="s">
        <v>10535</v>
      </c>
      <c r="E305" s="51" t="s">
        <v>10535</v>
      </c>
      <c r="F305" s="3" t="s">
        <v>9642</v>
      </c>
      <c r="G305" s="8" t="s">
        <v>9719</v>
      </c>
      <c r="H305" s="3" t="s">
        <v>9780</v>
      </c>
      <c r="I305"/>
      <c r="J305" t="s">
        <v>10614</v>
      </c>
      <c r="K305" s="3" t="s">
        <v>9780</v>
      </c>
      <c r="L305" s="3" t="s">
        <v>9780</v>
      </c>
      <c r="M305" s="3" t="s">
        <v>9780</v>
      </c>
      <c r="N305" s="8" t="str">
        <f t="shared" si="6"/>
        <v>Não</v>
      </c>
      <c r="O305" s="3" t="s">
        <v>9780</v>
      </c>
      <c r="P305" s="3" t="s">
        <v>9780</v>
      </c>
    </row>
    <row r="306" spans="1:16" ht="17.25" customHeight="1" x14ac:dyDescent="0.35">
      <c r="A306" s="111"/>
      <c r="B306" s="3" t="s">
        <v>10525</v>
      </c>
      <c r="D306" s="47" t="s">
        <v>10536</v>
      </c>
      <c r="E306" s="51" t="s">
        <v>10536</v>
      </c>
      <c r="F306" s="3" t="s">
        <v>9642</v>
      </c>
      <c r="G306" s="8" t="s">
        <v>9719</v>
      </c>
      <c r="H306" s="3" t="s">
        <v>9780</v>
      </c>
      <c r="I306"/>
      <c r="J306" t="s">
        <v>10615</v>
      </c>
      <c r="K306" s="3" t="s">
        <v>9780</v>
      </c>
      <c r="L306" s="3" t="s">
        <v>9780</v>
      </c>
      <c r="M306" s="3" t="s">
        <v>9780</v>
      </c>
      <c r="N306" s="8" t="str">
        <f t="shared" si="6"/>
        <v>Não</v>
      </c>
      <c r="O306" s="3" t="s">
        <v>9780</v>
      </c>
      <c r="P306" s="3" t="s">
        <v>9780</v>
      </c>
    </row>
    <row r="307" spans="1:16" ht="17.25" customHeight="1" x14ac:dyDescent="0.35">
      <c r="A307" s="111"/>
      <c r="B307" s="3" t="s">
        <v>10525</v>
      </c>
      <c r="D307" s="47" t="s">
        <v>10537</v>
      </c>
      <c r="E307" s="51" t="s">
        <v>10537</v>
      </c>
      <c r="F307" s="3" t="s">
        <v>9642</v>
      </c>
      <c r="G307" s="8" t="s">
        <v>9719</v>
      </c>
      <c r="H307" s="3" t="s">
        <v>9780</v>
      </c>
      <c r="I307"/>
      <c r="J307" t="s">
        <v>10615</v>
      </c>
      <c r="K307" s="3" t="s">
        <v>9780</v>
      </c>
      <c r="L307" s="3" t="s">
        <v>9780</v>
      </c>
      <c r="M307" s="3" t="s">
        <v>9780</v>
      </c>
      <c r="N307" s="8" t="str">
        <f t="shared" si="6"/>
        <v>Não</v>
      </c>
      <c r="O307" s="3" t="s">
        <v>9780</v>
      </c>
      <c r="P307" s="3" t="s">
        <v>9780</v>
      </c>
    </row>
    <row r="308" spans="1:16" ht="17.25" customHeight="1" x14ac:dyDescent="0.35">
      <c r="A308" s="111"/>
      <c r="B308" s="3" t="s">
        <v>10525</v>
      </c>
      <c r="D308" s="47" t="s">
        <v>10538</v>
      </c>
      <c r="E308" s="51" t="s">
        <v>10538</v>
      </c>
      <c r="F308" s="3" t="s">
        <v>9642</v>
      </c>
      <c r="G308" s="8" t="s">
        <v>9719</v>
      </c>
      <c r="H308" s="3" t="s">
        <v>9780</v>
      </c>
      <c r="I308"/>
      <c r="J308" t="s">
        <v>10616</v>
      </c>
      <c r="K308" s="3" t="s">
        <v>9780</v>
      </c>
      <c r="L308" s="3" t="s">
        <v>9780</v>
      </c>
      <c r="M308" s="3" t="s">
        <v>9780</v>
      </c>
      <c r="N308" s="8" t="str">
        <f t="shared" si="6"/>
        <v>Não</v>
      </c>
      <c r="O308" s="3" t="s">
        <v>9780</v>
      </c>
      <c r="P308" s="3" t="s">
        <v>9780</v>
      </c>
    </row>
    <row r="309" spans="1:16" ht="17.25" customHeight="1" x14ac:dyDescent="0.35">
      <c r="A309" s="111"/>
      <c r="B309" s="3" t="s">
        <v>10525</v>
      </c>
      <c r="D309" s="47" t="s">
        <v>10539</v>
      </c>
      <c r="E309" s="51" t="s">
        <v>10539</v>
      </c>
      <c r="F309" s="3" t="s">
        <v>9642</v>
      </c>
      <c r="G309" s="8" t="s">
        <v>9719</v>
      </c>
      <c r="H309" s="3" t="s">
        <v>9780</v>
      </c>
      <c r="I309"/>
      <c r="J309" t="s">
        <v>10617</v>
      </c>
      <c r="K309" s="3" t="s">
        <v>9780</v>
      </c>
      <c r="L309" s="3" t="s">
        <v>9780</v>
      </c>
      <c r="M309" s="3" t="s">
        <v>9780</v>
      </c>
      <c r="N309" s="8" t="str">
        <f t="shared" si="6"/>
        <v>Não</v>
      </c>
      <c r="O309" s="3" t="s">
        <v>9780</v>
      </c>
      <c r="P309" s="3" t="s">
        <v>9780</v>
      </c>
    </row>
    <row r="310" spans="1:16" ht="17.25" customHeight="1" x14ac:dyDescent="0.35">
      <c r="A310" s="111"/>
      <c r="B310" s="3" t="s">
        <v>10525</v>
      </c>
      <c r="D310" s="47" t="s">
        <v>10540</v>
      </c>
      <c r="E310" s="51" t="s">
        <v>10540</v>
      </c>
      <c r="F310" s="3" t="s">
        <v>9642</v>
      </c>
      <c r="G310" s="8" t="s">
        <v>9719</v>
      </c>
      <c r="H310" s="3" t="s">
        <v>9780</v>
      </c>
      <c r="I310"/>
      <c r="J310" t="s">
        <v>10618</v>
      </c>
      <c r="K310" s="3" t="s">
        <v>9780</v>
      </c>
      <c r="L310" s="3" t="s">
        <v>9780</v>
      </c>
      <c r="M310" s="3" t="s">
        <v>9780</v>
      </c>
      <c r="N310" s="8" t="str">
        <f t="shared" si="6"/>
        <v>Não</v>
      </c>
      <c r="O310" s="3" t="s">
        <v>9780</v>
      </c>
      <c r="P310" s="3" t="s">
        <v>9780</v>
      </c>
    </row>
    <row r="311" spans="1:16" ht="17.25" customHeight="1" x14ac:dyDescent="0.35">
      <c r="A311" s="111"/>
      <c r="B311" s="3" t="s">
        <v>10525</v>
      </c>
      <c r="D311" s="9" t="s">
        <v>10622</v>
      </c>
      <c r="E311" s="7" t="s">
        <v>10622</v>
      </c>
      <c r="F311" s="3" t="s">
        <v>9642</v>
      </c>
      <c r="G311" s="8" t="s">
        <v>9719</v>
      </c>
      <c r="H311" s="3" t="s">
        <v>9780</v>
      </c>
      <c r="J311" t="s">
        <v>10620</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11"/>
      <c r="B312" s="3" t="s">
        <v>10525</v>
      </c>
      <c r="D312" s="9" t="s">
        <v>10623</v>
      </c>
      <c r="E312" s="7" t="s">
        <v>10623</v>
      </c>
      <c r="F312" s="3" t="s">
        <v>9642</v>
      </c>
      <c r="G312" s="8" t="s">
        <v>9719</v>
      </c>
      <c r="H312" s="3" t="s">
        <v>9780</v>
      </c>
      <c r="J312" t="s">
        <v>10621</v>
      </c>
      <c r="K312" s="3" t="s">
        <v>9780</v>
      </c>
      <c r="L312" s="3" t="s">
        <v>9780</v>
      </c>
      <c r="M312" s="3" t="s">
        <v>9780</v>
      </c>
      <c r="N312" s="8" t="str">
        <f t="shared" si="7"/>
        <v>Não</v>
      </c>
      <c r="O312" s="3" t="s">
        <v>9780</v>
      </c>
      <c r="P312" s="3" t="s">
        <v>9780</v>
      </c>
    </row>
    <row r="313" spans="1:16" ht="17.25" customHeight="1" x14ac:dyDescent="0.35">
      <c r="D313" s="9" t="s">
        <v>10624</v>
      </c>
      <c r="E313" s="7" t="s">
        <v>10624</v>
      </c>
      <c r="F313" s="3" t="s">
        <v>9642</v>
      </c>
      <c r="G313" s="8" t="s">
        <v>9719</v>
      </c>
      <c r="H313" s="3" t="s">
        <v>9780</v>
      </c>
      <c r="J313" t="s">
        <v>10625</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2" t="s">
        <v>10060</v>
      </c>
      <c r="H1" s="32" t="s">
        <v>9708</v>
      </c>
      <c r="I1" s="32"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5">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4" bestFit="1" customWidth="1"/>
    <col min="2" max="2" width="17.5703125" style="34" bestFit="1" customWidth="1"/>
    <col min="3" max="3" width="17.5703125" style="34" customWidth="1"/>
    <col min="4" max="4" width="21" style="34" bestFit="1" customWidth="1"/>
    <col min="5" max="5" width="21.85546875" style="34" bestFit="1" customWidth="1"/>
    <col min="6" max="10" width="21.85546875" style="34" customWidth="1"/>
    <col min="11" max="11" width="21" style="34" bestFit="1" customWidth="1"/>
    <col min="12" max="12" width="21" style="34" customWidth="1"/>
    <col min="13" max="13" width="20.140625" style="34" bestFit="1" customWidth="1"/>
    <col min="14" max="15" width="28.140625" style="34"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6" customFormat="1" ht="42.75" customHeight="1" x14ac:dyDescent="0.35">
      <c r="A1" s="38" t="s">
        <v>10056</v>
      </c>
      <c r="B1" s="38" t="s">
        <v>10059</v>
      </c>
      <c r="C1" s="38" t="s">
        <v>10125</v>
      </c>
      <c r="D1" s="38" t="s">
        <v>10057</v>
      </c>
      <c r="E1" s="38" t="s">
        <v>10058</v>
      </c>
      <c r="F1" s="38" t="s">
        <v>9696</v>
      </c>
      <c r="G1" s="38" t="s">
        <v>9695</v>
      </c>
      <c r="H1" s="38" t="s">
        <v>9694</v>
      </c>
      <c r="I1" s="38" t="s">
        <v>9700</v>
      </c>
      <c r="J1" s="38" t="s">
        <v>10341</v>
      </c>
      <c r="K1" s="38" t="s">
        <v>10067</v>
      </c>
      <c r="L1" s="38" t="s">
        <v>10342</v>
      </c>
      <c r="M1" s="38" t="s">
        <v>10343</v>
      </c>
      <c r="N1" s="38" t="s">
        <v>10344</v>
      </c>
      <c r="O1" s="38" t="s">
        <v>10345</v>
      </c>
    </row>
    <row r="2" spans="1:15" s="37" customFormat="1" x14ac:dyDescent="0.35">
      <c r="A2" s="34">
        <v>1</v>
      </c>
      <c r="B2" s="34" t="s">
        <v>9720</v>
      </c>
      <c r="C2" s="34" t="s">
        <v>10644</v>
      </c>
      <c r="D2" s="34" t="s">
        <v>10645</v>
      </c>
      <c r="E2" s="34" t="s">
        <v>10646</v>
      </c>
      <c r="F2" s="34" t="s">
        <v>9780</v>
      </c>
      <c r="G2" s="34" t="s">
        <v>9780</v>
      </c>
      <c r="H2" s="34" t="s">
        <v>9780</v>
      </c>
      <c r="I2" s="34">
        <v>1248470</v>
      </c>
      <c r="J2" s="34">
        <v>379.34652497555402</v>
      </c>
      <c r="K2" s="34">
        <v>1310.296</v>
      </c>
      <c r="L2" s="34">
        <v>178.3126</v>
      </c>
      <c r="M2" s="34">
        <v>190.79883569333199</v>
      </c>
      <c r="N2" s="34">
        <v>10.235089282222001</v>
      </c>
      <c r="O2" s="34">
        <v>18.728539282221998</v>
      </c>
    </row>
    <row r="3" spans="1:15" s="34" customFormat="1" x14ac:dyDescent="0.35">
      <c r="A3" s="34">
        <v>1</v>
      </c>
      <c r="B3" s="34" t="s">
        <v>9720</v>
      </c>
      <c r="C3" s="34" t="s">
        <v>10647</v>
      </c>
      <c r="D3" s="34" t="s">
        <v>10645</v>
      </c>
      <c r="E3" s="34" t="s">
        <v>10648</v>
      </c>
      <c r="F3" s="35" t="s">
        <v>10649</v>
      </c>
      <c r="G3" s="35" t="s">
        <v>10649</v>
      </c>
      <c r="H3" s="35" t="s">
        <v>10650</v>
      </c>
      <c r="I3" s="35">
        <v>1248470</v>
      </c>
      <c r="J3" s="34">
        <v>367.15505000000002</v>
      </c>
      <c r="K3" s="34">
        <v>1310.296</v>
      </c>
      <c r="L3" s="34">
        <v>178.3126</v>
      </c>
      <c r="M3" s="34">
        <v>190.79883569333199</v>
      </c>
      <c r="N3" s="34">
        <v>10.235089282222001</v>
      </c>
      <c r="O3" s="34">
        <v>10.235089282222001</v>
      </c>
    </row>
    <row r="4" spans="1:15" s="37" customFormat="1" x14ac:dyDescent="0.35">
      <c r="A4" s="34">
        <v>2</v>
      </c>
      <c r="B4" s="34" t="s">
        <v>9719</v>
      </c>
      <c r="C4" s="34" t="s">
        <v>10651</v>
      </c>
      <c r="D4" s="34" t="s">
        <v>10645</v>
      </c>
      <c r="E4" s="34" t="s">
        <v>10646</v>
      </c>
      <c r="F4" s="34" t="s">
        <v>9780</v>
      </c>
      <c r="G4" s="34" t="s">
        <v>9780</v>
      </c>
      <c r="H4" s="34" t="s">
        <v>9780</v>
      </c>
      <c r="I4" s="34">
        <v>1248470</v>
      </c>
      <c r="J4" s="34">
        <v>379.34652497555402</v>
      </c>
      <c r="K4" s="34">
        <v>1310.296</v>
      </c>
      <c r="L4" s="34">
        <v>178.3126</v>
      </c>
      <c r="M4" s="34">
        <v>190.79883569333199</v>
      </c>
      <c r="N4" s="34">
        <v>10.235089282222001</v>
      </c>
      <c r="O4" s="34">
        <v>18.728539282221998</v>
      </c>
    </row>
    <row r="5" spans="1:15" s="34" customFormat="1" x14ac:dyDescent="0.35">
      <c r="A5" s="34">
        <v>2</v>
      </c>
      <c r="B5" s="34" t="s">
        <v>9719</v>
      </c>
      <c r="C5" s="34" t="s">
        <v>10652</v>
      </c>
      <c r="D5" s="34" t="s">
        <v>10645</v>
      </c>
      <c r="E5" s="34" t="s">
        <v>10648</v>
      </c>
      <c r="F5" s="35" t="s">
        <v>10649</v>
      </c>
      <c r="G5" s="35" t="s">
        <v>10649</v>
      </c>
      <c r="H5" s="35" t="s">
        <v>10650</v>
      </c>
      <c r="I5" s="35">
        <v>1248470</v>
      </c>
      <c r="J5" s="34">
        <v>367.15505000000002</v>
      </c>
      <c r="K5" s="34">
        <v>1310.296</v>
      </c>
      <c r="L5" s="34">
        <v>178.3126</v>
      </c>
      <c r="M5" s="34">
        <v>190.79883569333199</v>
      </c>
      <c r="N5" s="34">
        <v>10.235089282222001</v>
      </c>
      <c r="O5" s="34">
        <v>10.235089282222001</v>
      </c>
    </row>
    <row r="6" spans="1:15" s="34" customFormat="1" x14ac:dyDescent="0.35">
      <c r="A6" s="34">
        <v>3</v>
      </c>
      <c r="B6" s="34" t="s">
        <v>9720</v>
      </c>
      <c r="C6" s="34" t="s">
        <v>10653</v>
      </c>
      <c r="D6" s="34" t="s">
        <v>10814</v>
      </c>
      <c r="E6" s="34" t="s">
        <v>10646</v>
      </c>
      <c r="F6" s="35" t="s">
        <v>9780</v>
      </c>
      <c r="G6" s="35" t="s">
        <v>9780</v>
      </c>
      <c r="H6" s="35" t="s">
        <v>9780</v>
      </c>
      <c r="I6" s="35">
        <v>1248470</v>
      </c>
      <c r="J6" s="34">
        <v>406.983714696427</v>
      </c>
      <c r="K6" s="34">
        <v>1310.296</v>
      </c>
      <c r="L6" s="34">
        <v>218.31294353727199</v>
      </c>
      <c r="M6" s="34">
        <v>182.89226972335999</v>
      </c>
      <c r="N6" s="34">
        <v>5.77850143579467</v>
      </c>
      <c r="O6" s="34">
        <v>4.8233367469855102</v>
      </c>
    </row>
    <row r="7" spans="1:15" s="33" customFormat="1" x14ac:dyDescent="0.35">
      <c r="A7" s="34">
        <v>3</v>
      </c>
      <c r="B7" s="34" t="s">
        <v>9720</v>
      </c>
      <c r="C7" s="34" t="s">
        <v>10654</v>
      </c>
      <c r="D7" s="34" t="s">
        <v>10814</v>
      </c>
      <c r="E7" s="34" t="s">
        <v>10815</v>
      </c>
      <c r="F7" s="35" t="s">
        <v>10649</v>
      </c>
      <c r="G7" s="35" t="s">
        <v>10649</v>
      </c>
      <c r="H7" s="35" t="s">
        <v>10655</v>
      </c>
      <c r="I7" s="35">
        <v>1077617</v>
      </c>
      <c r="J7" s="34">
        <v>359.72483571428501</v>
      </c>
      <c r="K7" s="34">
        <v>1130.981</v>
      </c>
      <c r="L7" s="34">
        <v>184.30868571428499</v>
      </c>
      <c r="M7" s="34">
        <v>179.59972440655599</v>
      </c>
      <c r="N7" s="34">
        <v>6.1958780083289398</v>
      </c>
      <c r="O7" s="34">
        <v>6.1958780083289398</v>
      </c>
    </row>
    <row r="8" spans="1:15" x14ac:dyDescent="0.35">
      <c r="A8" s="34">
        <v>3</v>
      </c>
      <c r="B8" s="34" t="s">
        <v>9720</v>
      </c>
      <c r="C8" s="34" t="s">
        <v>10656</v>
      </c>
      <c r="D8" s="34" t="s">
        <v>10814</v>
      </c>
      <c r="E8" s="34" t="s">
        <v>10816</v>
      </c>
      <c r="F8" s="35" t="s">
        <v>10657</v>
      </c>
      <c r="G8" s="35" t="s">
        <v>10657</v>
      </c>
      <c r="H8" s="35" t="s">
        <v>10658</v>
      </c>
      <c r="I8" s="35">
        <v>170853</v>
      </c>
      <c r="J8" s="34">
        <v>637.77872857142802</v>
      </c>
      <c r="K8" s="34">
        <v>179.315</v>
      </c>
      <c r="L8" s="34">
        <v>432.78562857142799</v>
      </c>
      <c r="M8" s="34">
        <v>203.65911128677499</v>
      </c>
      <c r="N8" s="34">
        <v>3.1460112738930701</v>
      </c>
      <c r="O8" s="34">
        <v>3.1460112738930701</v>
      </c>
    </row>
    <row r="9" spans="1:15" x14ac:dyDescent="0.35">
      <c r="A9" s="34">
        <v>4</v>
      </c>
      <c r="B9" s="34" t="s">
        <v>9720</v>
      </c>
      <c r="C9" s="34" t="s">
        <v>10504</v>
      </c>
      <c r="D9" s="34" t="s">
        <v>10817</v>
      </c>
      <c r="E9" s="34" t="s">
        <v>10646</v>
      </c>
      <c r="F9" s="35" t="s">
        <v>9780</v>
      </c>
      <c r="G9" s="35" t="s">
        <v>9780</v>
      </c>
      <c r="H9" s="35" t="s">
        <v>9780</v>
      </c>
      <c r="I9" s="35">
        <v>1248470</v>
      </c>
      <c r="J9" s="34">
        <v>407.00635943881599</v>
      </c>
      <c r="K9" s="34">
        <v>1310.296</v>
      </c>
      <c r="L9" s="34">
        <v>218.34168974894601</v>
      </c>
      <c r="M9" s="34">
        <v>182.88249801379499</v>
      </c>
      <c r="N9" s="34">
        <v>5.7821716760743698</v>
      </c>
      <c r="O9" s="34">
        <v>4.8217749643630796</v>
      </c>
    </row>
    <row r="10" spans="1:15" x14ac:dyDescent="0.35">
      <c r="A10" s="34">
        <v>4</v>
      </c>
      <c r="B10" s="34" t="s">
        <v>9720</v>
      </c>
      <c r="C10" s="34" t="s">
        <v>10659</v>
      </c>
      <c r="D10" s="34" t="s">
        <v>10817</v>
      </c>
      <c r="E10" s="34" t="s">
        <v>10818</v>
      </c>
      <c r="F10" s="35" t="s">
        <v>10649</v>
      </c>
      <c r="G10" s="35" t="s">
        <v>10649</v>
      </c>
      <c r="H10" s="35" t="s">
        <v>10655</v>
      </c>
      <c r="I10" s="35">
        <v>1078776</v>
      </c>
      <c r="J10" s="34">
        <v>360.711892857142</v>
      </c>
      <c r="K10" s="34">
        <v>1132.1969999999999</v>
      </c>
      <c r="L10" s="34">
        <v>184.30174285714199</v>
      </c>
      <c r="M10" s="34">
        <v>180.657639114993</v>
      </c>
      <c r="N10" s="34">
        <v>6.1970314152205397</v>
      </c>
      <c r="O10" s="34">
        <v>6.1970314152205397</v>
      </c>
    </row>
    <row r="11" spans="1:15" x14ac:dyDescent="0.35">
      <c r="A11" s="34">
        <v>4</v>
      </c>
      <c r="B11" s="34" t="s">
        <v>9720</v>
      </c>
      <c r="C11" s="34" t="s">
        <v>10505</v>
      </c>
      <c r="D11" s="34" t="s">
        <v>10817</v>
      </c>
      <c r="E11" s="34" t="s">
        <v>10819</v>
      </c>
      <c r="F11" s="35" t="s">
        <v>10657</v>
      </c>
      <c r="G11" s="35" t="s">
        <v>10657</v>
      </c>
      <c r="H11" s="35" t="s">
        <v>10658</v>
      </c>
      <c r="I11" s="35">
        <v>169694</v>
      </c>
      <c r="J11" s="34">
        <v>633.16187142857098</v>
      </c>
      <c r="K11" s="34">
        <v>178.09899999999999</v>
      </c>
      <c r="L11" s="34">
        <v>434.73777142857102</v>
      </c>
      <c r="M11" s="34">
        <v>197.02619657833799</v>
      </c>
      <c r="N11" s="34">
        <v>3.1448578670014702</v>
      </c>
      <c r="O11" s="34">
        <v>3.1448578670014702</v>
      </c>
    </row>
    <row r="12" spans="1:15" s="33" customFormat="1" x14ac:dyDescent="0.35">
      <c r="A12" s="34">
        <v>5</v>
      </c>
      <c r="B12" s="34" t="s">
        <v>9720</v>
      </c>
      <c r="C12" s="34" t="s">
        <v>10660</v>
      </c>
      <c r="D12" s="34" t="s">
        <v>10820</v>
      </c>
      <c r="E12" s="34" t="s">
        <v>10646</v>
      </c>
      <c r="F12" s="35" t="s">
        <v>9780</v>
      </c>
      <c r="G12" s="35" t="s">
        <v>9780</v>
      </c>
      <c r="H12" s="35" t="s">
        <v>9780</v>
      </c>
      <c r="I12" s="35">
        <v>1248470</v>
      </c>
      <c r="J12" s="34">
        <v>407.08228602791701</v>
      </c>
      <c r="K12" s="34">
        <v>1310.296</v>
      </c>
      <c r="L12" s="34">
        <v>218.38400628359599</v>
      </c>
      <c r="M12" s="34">
        <v>182.909558261482</v>
      </c>
      <c r="N12" s="34">
        <v>5.7887214828381204</v>
      </c>
      <c r="O12" s="34">
        <v>4.8189973260797903</v>
      </c>
    </row>
    <row r="13" spans="1:15" x14ac:dyDescent="0.35">
      <c r="A13" s="34">
        <v>5</v>
      </c>
      <c r="B13" s="34" t="s">
        <v>9720</v>
      </c>
      <c r="C13" s="34" t="s">
        <v>10661</v>
      </c>
      <c r="D13" s="34" t="s">
        <v>10820</v>
      </c>
      <c r="E13" s="34" t="s">
        <v>10821</v>
      </c>
      <c r="F13" s="35" t="s">
        <v>10649</v>
      </c>
      <c r="G13" s="35" t="s">
        <v>10649</v>
      </c>
      <c r="H13" s="35" t="s">
        <v>10655</v>
      </c>
      <c r="I13" s="35">
        <v>1080840</v>
      </c>
      <c r="J13" s="34">
        <v>359.939492857142</v>
      </c>
      <c r="K13" s="34">
        <v>1134.364</v>
      </c>
      <c r="L13" s="34">
        <v>184.289342857142</v>
      </c>
      <c r="M13" s="34">
        <v>179.87367262631801</v>
      </c>
      <c r="N13" s="34">
        <v>6.19908490000019</v>
      </c>
      <c r="O13" s="34">
        <v>6.19908490000019</v>
      </c>
    </row>
    <row r="14" spans="1:15" x14ac:dyDescent="0.35">
      <c r="A14" s="34">
        <v>5</v>
      </c>
      <c r="B14" s="34" t="s">
        <v>9720</v>
      </c>
      <c r="C14" s="34" t="s">
        <v>10662</v>
      </c>
      <c r="D14" s="34" t="s">
        <v>10820</v>
      </c>
      <c r="E14" s="34" t="s">
        <v>10822</v>
      </c>
      <c r="F14" s="35" t="s">
        <v>10657</v>
      </c>
      <c r="G14" s="35" t="s">
        <v>10657</v>
      </c>
      <c r="H14" s="35" t="s">
        <v>10658</v>
      </c>
      <c r="I14" s="35">
        <v>167630</v>
      </c>
      <c r="J14" s="34">
        <v>642.07567142857101</v>
      </c>
      <c r="K14" s="34">
        <v>175.93199999999999</v>
      </c>
      <c r="L14" s="34">
        <v>438.21757142857098</v>
      </c>
      <c r="M14" s="34">
        <v>202.48416306701299</v>
      </c>
      <c r="N14" s="34">
        <v>3.1428043822218199</v>
      </c>
      <c r="O14" s="34">
        <v>3.1428043822218199</v>
      </c>
    </row>
    <row r="15" spans="1:15" x14ac:dyDescent="0.35">
      <c r="A15" s="34">
        <v>6</v>
      </c>
      <c r="B15" s="34" t="s">
        <v>9719</v>
      </c>
      <c r="C15" s="34" t="s">
        <v>10663</v>
      </c>
      <c r="D15" s="34" t="s">
        <v>10823</v>
      </c>
      <c r="E15" s="34" t="s">
        <v>10646</v>
      </c>
      <c r="F15" s="35" t="s">
        <v>9780</v>
      </c>
      <c r="G15" s="35" t="s">
        <v>9780</v>
      </c>
      <c r="H15" s="35" t="s">
        <v>9780</v>
      </c>
      <c r="I15" s="35">
        <v>1248470</v>
      </c>
      <c r="J15" s="34">
        <v>407.08329313240301</v>
      </c>
      <c r="K15" s="34">
        <v>1310.296</v>
      </c>
      <c r="L15" s="34">
        <v>218.42045760530399</v>
      </c>
      <c r="M15" s="34">
        <v>182.86973089053001</v>
      </c>
      <c r="N15" s="34">
        <v>5.7931046365690699</v>
      </c>
      <c r="O15" s="34">
        <v>4.8171452672733999</v>
      </c>
    </row>
    <row r="16" spans="1:15" s="33" customFormat="1" x14ac:dyDescent="0.35">
      <c r="A16" s="34">
        <v>6</v>
      </c>
      <c r="B16" s="34" t="s">
        <v>9719</v>
      </c>
      <c r="C16" s="34" t="s">
        <v>10664</v>
      </c>
      <c r="D16" s="34" t="s">
        <v>10823</v>
      </c>
      <c r="E16" s="34" t="s">
        <v>10824</v>
      </c>
      <c r="F16" s="35" t="s">
        <v>10649</v>
      </c>
      <c r="G16" s="35" t="s">
        <v>10649</v>
      </c>
      <c r="H16" s="35" t="s">
        <v>10655</v>
      </c>
      <c r="I16" s="35">
        <v>1082220</v>
      </c>
      <c r="J16" s="34">
        <v>359.29223571428503</v>
      </c>
      <c r="K16" s="34">
        <v>1135.8119999999999</v>
      </c>
      <c r="L16" s="34">
        <v>184.28108571428501</v>
      </c>
      <c r="M16" s="34">
        <v>179.21455385032201</v>
      </c>
      <c r="N16" s="34">
        <v>6.2004556440243999</v>
      </c>
      <c r="O16" s="34">
        <v>6.2004556440243999</v>
      </c>
    </row>
    <row r="17" spans="1:15" x14ac:dyDescent="0.35">
      <c r="A17" s="34">
        <v>6</v>
      </c>
      <c r="B17" s="34" t="s">
        <v>9719</v>
      </c>
      <c r="C17" s="34" t="s">
        <v>10665</v>
      </c>
      <c r="D17" s="34" t="s">
        <v>10823</v>
      </c>
      <c r="E17" s="34" t="s">
        <v>10825</v>
      </c>
      <c r="F17" s="35" t="s">
        <v>10657</v>
      </c>
      <c r="G17" s="35" t="s">
        <v>10657</v>
      </c>
      <c r="H17" s="35" t="s">
        <v>10658</v>
      </c>
      <c r="I17" s="35">
        <v>166250</v>
      </c>
      <c r="J17" s="34">
        <v>648.66944285714203</v>
      </c>
      <c r="K17" s="34">
        <v>174.48400000000001</v>
      </c>
      <c r="L17" s="34">
        <v>440.652342857142</v>
      </c>
      <c r="M17" s="34">
        <v>206.663281843009</v>
      </c>
      <c r="N17" s="34">
        <v>3.14143363819761</v>
      </c>
      <c r="O17" s="34">
        <v>3.14143363819761</v>
      </c>
    </row>
    <row r="18" spans="1:15" x14ac:dyDescent="0.35">
      <c r="A18" s="34">
        <v>7</v>
      </c>
      <c r="B18" s="34" t="s">
        <v>9719</v>
      </c>
      <c r="C18" s="34" t="s">
        <v>10666</v>
      </c>
      <c r="D18" s="34" t="s">
        <v>10826</v>
      </c>
      <c r="E18" s="34" t="s">
        <v>10646</v>
      </c>
      <c r="F18" s="35" t="s">
        <v>9780</v>
      </c>
      <c r="G18" s="35" t="s">
        <v>9780</v>
      </c>
      <c r="H18" s="35" t="s">
        <v>9780</v>
      </c>
      <c r="I18" s="35">
        <v>1248470</v>
      </c>
      <c r="J18" s="34">
        <v>407.09454473610998</v>
      </c>
      <c r="K18" s="34">
        <v>1310.296</v>
      </c>
      <c r="L18" s="34">
        <v>218.357473973558</v>
      </c>
      <c r="M18" s="34">
        <v>182.962980173673</v>
      </c>
      <c r="N18" s="34">
        <v>5.7740905888793304</v>
      </c>
      <c r="O18" s="34">
        <v>4.8252187494403804</v>
      </c>
    </row>
    <row r="19" spans="1:15" x14ac:dyDescent="0.35">
      <c r="A19" s="34">
        <v>7</v>
      </c>
      <c r="B19" s="34" t="s">
        <v>9719</v>
      </c>
      <c r="C19" s="34" t="s">
        <v>10667</v>
      </c>
      <c r="D19" s="34" t="s">
        <v>10826</v>
      </c>
      <c r="E19" s="34" t="s">
        <v>10827</v>
      </c>
      <c r="F19" s="35" t="s">
        <v>10649</v>
      </c>
      <c r="G19" s="35" t="s">
        <v>10649</v>
      </c>
      <c r="H19" s="35" t="s">
        <v>10655</v>
      </c>
      <c r="I19" s="35">
        <v>1076223</v>
      </c>
      <c r="J19" s="34">
        <v>360.35417857142801</v>
      </c>
      <c r="K19" s="34">
        <v>1129.518</v>
      </c>
      <c r="L19" s="34">
        <v>184.41302857142799</v>
      </c>
      <c r="M19" s="34">
        <v>180.13683522216201</v>
      </c>
      <c r="N19" s="34">
        <v>6.19448926110916</v>
      </c>
      <c r="O19" s="34">
        <v>6.19448926110916</v>
      </c>
    </row>
    <row r="20" spans="1:15" x14ac:dyDescent="0.35">
      <c r="A20" s="34">
        <v>7</v>
      </c>
      <c r="B20" s="34" t="s">
        <v>9719</v>
      </c>
      <c r="C20" s="34" t="s">
        <v>10668</v>
      </c>
      <c r="D20" s="34" t="s">
        <v>10826</v>
      </c>
      <c r="E20" s="34" t="s">
        <v>10828</v>
      </c>
      <c r="F20" s="35" t="s">
        <v>10657</v>
      </c>
      <c r="G20" s="35" t="s">
        <v>10657</v>
      </c>
      <c r="H20" s="35" t="s">
        <v>10658</v>
      </c>
      <c r="I20" s="35">
        <v>172247</v>
      </c>
      <c r="J20" s="34">
        <v>632.412671428571</v>
      </c>
      <c r="K20" s="34">
        <v>180.77799999999999</v>
      </c>
      <c r="L20" s="34">
        <v>430.44557142857099</v>
      </c>
      <c r="M20" s="34">
        <v>200.621000471169</v>
      </c>
      <c r="N20" s="34">
        <v>3.1474000211128499</v>
      </c>
      <c r="O20" s="34">
        <v>3.1474000211128499</v>
      </c>
    </row>
    <row r="21" spans="1:15" s="33" customFormat="1" x14ac:dyDescent="0.35">
      <c r="A21" s="34">
        <v>8</v>
      </c>
      <c r="B21" s="34" t="s">
        <v>9719</v>
      </c>
      <c r="C21" s="34" t="s">
        <v>10669</v>
      </c>
      <c r="D21" s="34" t="s">
        <v>10829</v>
      </c>
      <c r="E21" s="34" t="s">
        <v>10646</v>
      </c>
      <c r="F21" s="35" t="s">
        <v>9780</v>
      </c>
      <c r="G21" s="35" t="s">
        <v>9780</v>
      </c>
      <c r="H21" s="35" t="s">
        <v>9780</v>
      </c>
      <c r="I21" s="35">
        <v>1248470</v>
      </c>
      <c r="J21" s="34">
        <v>407.10157379918201</v>
      </c>
      <c r="K21" s="34">
        <v>1310.296</v>
      </c>
      <c r="L21" s="34">
        <v>218.33010880400801</v>
      </c>
      <c r="M21" s="34">
        <v>182.990839134786</v>
      </c>
      <c r="N21" s="34">
        <v>5.7806258603875298</v>
      </c>
      <c r="O21" s="34">
        <v>4.8224322829053898</v>
      </c>
    </row>
    <row r="22" spans="1:15" x14ac:dyDescent="0.35">
      <c r="A22" s="34">
        <v>8</v>
      </c>
      <c r="B22" s="34" t="s">
        <v>9719</v>
      </c>
      <c r="C22" s="34" t="s">
        <v>10670</v>
      </c>
      <c r="D22" s="34" t="s">
        <v>10829</v>
      </c>
      <c r="E22" s="34" t="s">
        <v>10830</v>
      </c>
      <c r="F22" s="35" t="s">
        <v>10649</v>
      </c>
      <c r="G22" s="35" t="s">
        <v>10649</v>
      </c>
      <c r="H22" s="35" t="s">
        <v>10655</v>
      </c>
      <c r="I22" s="35">
        <v>1078287</v>
      </c>
      <c r="J22" s="34">
        <v>359.48580714285703</v>
      </c>
      <c r="K22" s="34">
        <v>1131.6849999999999</v>
      </c>
      <c r="L22" s="34">
        <v>184.304657142857</v>
      </c>
      <c r="M22" s="34">
        <v>179.352900370729</v>
      </c>
      <c r="N22" s="34">
        <v>6.1965458671366402</v>
      </c>
      <c r="O22" s="34">
        <v>6.1965458671366402</v>
      </c>
    </row>
    <row r="23" spans="1:15" x14ac:dyDescent="0.35">
      <c r="A23" s="34">
        <v>8</v>
      </c>
      <c r="B23" s="34" t="s">
        <v>9719</v>
      </c>
      <c r="C23" s="34" t="s">
        <v>10671</v>
      </c>
      <c r="D23" s="34" t="s">
        <v>10829</v>
      </c>
      <c r="E23" s="34" t="s">
        <v>10831</v>
      </c>
      <c r="F23" s="35" t="s">
        <v>10657</v>
      </c>
      <c r="G23" s="35" t="s">
        <v>10657</v>
      </c>
      <c r="H23" s="35" t="s">
        <v>10658</v>
      </c>
      <c r="I23" s="35">
        <v>170183</v>
      </c>
      <c r="J23" s="34">
        <v>641.27955714285702</v>
      </c>
      <c r="K23" s="34">
        <v>178.61099999999999</v>
      </c>
      <c r="L23" s="34">
        <v>433.91645714285698</v>
      </c>
      <c r="M23" s="34">
        <v>206.040935322602</v>
      </c>
      <c r="N23" s="34">
        <v>3.1453434150853701</v>
      </c>
      <c r="O23" s="34">
        <v>3.1453434150853701</v>
      </c>
    </row>
    <row r="24" spans="1:15" x14ac:dyDescent="0.35">
      <c r="A24" s="34">
        <v>9</v>
      </c>
      <c r="B24" s="34" t="s">
        <v>9719</v>
      </c>
      <c r="C24" s="34" t="s">
        <v>10672</v>
      </c>
      <c r="D24" s="34" t="s">
        <v>10832</v>
      </c>
      <c r="E24" s="34" t="s">
        <v>10646</v>
      </c>
      <c r="F24" s="35" t="s">
        <v>9780</v>
      </c>
      <c r="G24" s="35" t="s">
        <v>9780</v>
      </c>
      <c r="H24" s="35" t="s">
        <v>9780</v>
      </c>
      <c r="I24" s="35">
        <v>1248470</v>
      </c>
      <c r="J24" s="34">
        <v>407.10347459540998</v>
      </c>
      <c r="K24" s="34">
        <v>1310.296</v>
      </c>
      <c r="L24" s="34">
        <v>218.41066635953101</v>
      </c>
      <c r="M24" s="34">
        <v>182.900406224736</v>
      </c>
      <c r="N24" s="34">
        <v>5.7924020111430403</v>
      </c>
      <c r="O24" s="34">
        <v>4.8174417920764903</v>
      </c>
    </row>
    <row r="25" spans="1:15" x14ac:dyDescent="0.35">
      <c r="A25" s="34">
        <v>9</v>
      </c>
      <c r="B25" s="34" t="s">
        <v>9719</v>
      </c>
      <c r="C25" s="34" t="s">
        <v>10673</v>
      </c>
      <c r="D25" s="34" t="s">
        <v>10832</v>
      </c>
      <c r="E25" s="34" t="s">
        <v>10833</v>
      </c>
      <c r="F25" s="35" t="s">
        <v>10649</v>
      </c>
      <c r="G25" s="35" t="s">
        <v>10649</v>
      </c>
      <c r="H25" s="35" t="s">
        <v>10655</v>
      </c>
      <c r="I25" s="35">
        <v>1081999</v>
      </c>
      <c r="J25" s="34">
        <v>360.92354999999998</v>
      </c>
      <c r="K25" s="34">
        <v>1135.58</v>
      </c>
      <c r="L25" s="34">
        <v>184.2824</v>
      </c>
      <c r="M25" s="34">
        <v>180.928613790974</v>
      </c>
      <c r="N25" s="34">
        <v>6.2002360976787303</v>
      </c>
      <c r="O25" s="34">
        <v>6.2002360976787303</v>
      </c>
    </row>
    <row r="26" spans="1:15" s="33" customFormat="1" x14ac:dyDescent="0.35">
      <c r="A26" s="34">
        <v>9</v>
      </c>
      <c r="B26" s="34" t="s">
        <v>9719</v>
      </c>
      <c r="C26" s="34" t="s">
        <v>10674</v>
      </c>
      <c r="D26" s="34" t="s">
        <v>10832</v>
      </c>
      <c r="E26" s="34" t="s">
        <v>10834</v>
      </c>
      <c r="F26" s="35" t="s">
        <v>10657</v>
      </c>
      <c r="G26" s="35" t="s">
        <v>10657</v>
      </c>
      <c r="H26" s="35" t="s">
        <v>10658</v>
      </c>
      <c r="I26" s="35">
        <v>166471</v>
      </c>
      <c r="J26" s="34">
        <v>637.38404285714205</v>
      </c>
      <c r="K26" s="34">
        <v>174.71600000000001</v>
      </c>
      <c r="L26" s="34">
        <v>440.22994285714202</v>
      </c>
      <c r="M26" s="34">
        <v>195.71622190235701</v>
      </c>
      <c r="N26" s="34">
        <v>3.14165318454328</v>
      </c>
      <c r="O26" s="34">
        <v>3.14165318454328</v>
      </c>
    </row>
    <row r="27" spans="1:15" x14ac:dyDescent="0.35">
      <c r="A27" s="34">
        <v>10</v>
      </c>
      <c r="B27" s="34" t="s">
        <v>9719</v>
      </c>
      <c r="C27" s="34" t="s">
        <v>10675</v>
      </c>
      <c r="D27" s="34" t="s">
        <v>10835</v>
      </c>
      <c r="E27" s="34" t="s">
        <v>10646</v>
      </c>
      <c r="F27" s="35" t="s">
        <v>9780</v>
      </c>
      <c r="G27" s="35" t="s">
        <v>9780</v>
      </c>
      <c r="H27" s="35" t="s">
        <v>9780</v>
      </c>
      <c r="I27" s="35">
        <v>1248470</v>
      </c>
      <c r="J27" s="34">
        <v>407.11794092700399</v>
      </c>
      <c r="K27" s="34">
        <v>1310.296</v>
      </c>
      <c r="L27" s="34">
        <v>218.356391381511</v>
      </c>
      <c r="M27" s="34">
        <v>182.97730568938101</v>
      </c>
      <c r="N27" s="34">
        <v>5.7842438561120302</v>
      </c>
      <c r="O27" s="34">
        <v>4.8208948849315503</v>
      </c>
    </row>
    <row r="28" spans="1:15" x14ac:dyDescent="0.35">
      <c r="A28" s="34">
        <v>10</v>
      </c>
      <c r="B28" s="34" t="s">
        <v>9719</v>
      </c>
      <c r="C28" s="34" t="s">
        <v>10676</v>
      </c>
      <c r="D28" s="34" t="s">
        <v>10835</v>
      </c>
      <c r="E28" s="34" t="s">
        <v>10836</v>
      </c>
      <c r="F28" s="35" t="s">
        <v>10649</v>
      </c>
      <c r="G28" s="35" t="s">
        <v>10649</v>
      </c>
      <c r="H28" s="35" t="s">
        <v>10655</v>
      </c>
      <c r="I28" s="35">
        <v>1079429</v>
      </c>
      <c r="J28" s="34">
        <v>359.15195</v>
      </c>
      <c r="K28" s="34">
        <v>1132.883</v>
      </c>
      <c r="L28" s="34">
        <v>184.2978</v>
      </c>
      <c r="M28" s="34">
        <v>179.01909379646901</v>
      </c>
      <c r="N28" s="34">
        <v>6.19768175291878</v>
      </c>
      <c r="O28" s="34">
        <v>6.19768175291878</v>
      </c>
    </row>
    <row r="29" spans="1:15" x14ac:dyDescent="0.35">
      <c r="A29" s="34">
        <v>10</v>
      </c>
      <c r="B29" s="34" t="s">
        <v>9719</v>
      </c>
      <c r="C29" s="34" t="s">
        <v>10677</v>
      </c>
      <c r="D29" s="34" t="s">
        <v>10835</v>
      </c>
      <c r="E29" s="34" t="s">
        <v>10837</v>
      </c>
      <c r="F29" s="35" t="s">
        <v>10657</v>
      </c>
      <c r="G29" s="35" t="s">
        <v>10657</v>
      </c>
      <c r="H29" s="35" t="s">
        <v>10658</v>
      </c>
      <c r="I29" s="35">
        <v>169041</v>
      </c>
      <c r="J29" s="34">
        <v>645.40798571428502</v>
      </c>
      <c r="K29" s="34">
        <v>177.41300000000001</v>
      </c>
      <c r="L29" s="34">
        <v>435.839885714285</v>
      </c>
      <c r="M29" s="34">
        <v>208.25274189686201</v>
      </c>
      <c r="N29" s="34">
        <v>3.1442075293032299</v>
      </c>
      <c r="O29" s="34">
        <v>3.1442075293032299</v>
      </c>
    </row>
    <row r="30" spans="1:15" x14ac:dyDescent="0.35">
      <c r="A30" s="34">
        <v>11</v>
      </c>
      <c r="B30" s="34" t="s">
        <v>9719</v>
      </c>
      <c r="C30" s="34" t="s">
        <v>10678</v>
      </c>
      <c r="D30" s="34" t="s">
        <v>10838</v>
      </c>
      <c r="E30" s="34" t="s">
        <v>10646</v>
      </c>
      <c r="F30" s="35" t="s">
        <v>9780</v>
      </c>
      <c r="G30" s="35" t="s">
        <v>9780</v>
      </c>
      <c r="H30" s="35" t="s">
        <v>9780</v>
      </c>
      <c r="I30" s="35">
        <v>1248470</v>
      </c>
      <c r="J30" s="34">
        <v>407.12082776861502</v>
      </c>
      <c r="K30" s="34">
        <v>1310.296</v>
      </c>
      <c r="L30" s="34">
        <v>218.32417073352599</v>
      </c>
      <c r="M30" s="34">
        <v>183.01678572899999</v>
      </c>
      <c r="N30" s="34">
        <v>5.7798713060880296</v>
      </c>
      <c r="O30" s="34">
        <v>4.8227533840921097</v>
      </c>
    </row>
    <row r="31" spans="1:15" s="33" customFormat="1" x14ac:dyDescent="0.35">
      <c r="A31" s="34">
        <v>11</v>
      </c>
      <c r="B31" s="34" t="s">
        <v>9719</v>
      </c>
      <c r="C31" s="34" t="s">
        <v>10679</v>
      </c>
      <c r="D31" s="34" t="s">
        <v>10838</v>
      </c>
      <c r="E31" s="34" t="s">
        <v>10839</v>
      </c>
      <c r="F31" s="35" t="s">
        <v>10649</v>
      </c>
      <c r="G31" s="35" t="s">
        <v>10649</v>
      </c>
      <c r="H31" s="35" t="s">
        <v>10655</v>
      </c>
      <c r="I31" s="35">
        <v>1078049</v>
      </c>
      <c r="J31" s="34">
        <v>359.80023571428501</v>
      </c>
      <c r="K31" s="34">
        <v>1131.4349999999999</v>
      </c>
      <c r="L31" s="34">
        <v>184.30608571428499</v>
      </c>
      <c r="M31" s="34">
        <v>179.67919564529399</v>
      </c>
      <c r="N31" s="34">
        <v>6.1963087318931702</v>
      </c>
      <c r="O31" s="34">
        <v>6.1963087318931702</v>
      </c>
    </row>
    <row r="32" spans="1:15" x14ac:dyDescent="0.35">
      <c r="A32" s="34">
        <v>11</v>
      </c>
      <c r="B32" s="34" t="s">
        <v>9719</v>
      </c>
      <c r="C32" s="34" t="s">
        <v>10680</v>
      </c>
      <c r="D32" s="34" t="s">
        <v>10838</v>
      </c>
      <c r="E32" s="34" t="s">
        <v>10840</v>
      </c>
      <c r="F32" s="35" t="s">
        <v>10657</v>
      </c>
      <c r="G32" s="35" t="s">
        <v>10657</v>
      </c>
      <c r="H32" s="35" t="s">
        <v>10658</v>
      </c>
      <c r="I32" s="35">
        <v>170421</v>
      </c>
      <c r="J32" s="34">
        <v>638.98012857142805</v>
      </c>
      <c r="K32" s="34">
        <v>178.86099999999999</v>
      </c>
      <c r="L32" s="34">
        <v>433.51502857142799</v>
      </c>
      <c r="M32" s="34">
        <v>204.129640048037</v>
      </c>
      <c r="N32" s="34">
        <v>3.1455805503288401</v>
      </c>
      <c r="O32" s="34">
        <v>3.1455805503288401</v>
      </c>
    </row>
    <row r="33" spans="1:15" x14ac:dyDescent="0.35">
      <c r="F33" s="35"/>
      <c r="G33" s="35"/>
      <c r="H33" s="35"/>
      <c r="I33" s="35"/>
    </row>
    <row r="34" spans="1:15" x14ac:dyDescent="0.35">
      <c r="F34" s="35"/>
      <c r="G34" s="35"/>
      <c r="H34" s="35"/>
      <c r="I34" s="35"/>
    </row>
    <row r="35" spans="1:15" x14ac:dyDescent="0.35">
      <c r="F35" s="35"/>
      <c r="G35" s="35"/>
      <c r="H35" s="35"/>
      <c r="I35" s="35"/>
    </row>
    <row r="36" spans="1:15" s="33" customFormat="1" x14ac:dyDescent="0.35">
      <c r="A36" s="34"/>
      <c r="B36" s="34"/>
      <c r="C36" s="34"/>
      <c r="D36" s="34"/>
      <c r="E36" s="34"/>
      <c r="F36" s="35"/>
      <c r="G36" s="35"/>
      <c r="H36" s="35"/>
      <c r="I36" s="35"/>
      <c r="J36" s="34"/>
      <c r="K36" s="34"/>
      <c r="L36" s="34"/>
      <c r="M36" s="34"/>
      <c r="N36" s="34"/>
      <c r="O36" s="37"/>
    </row>
    <row r="37" spans="1:15" x14ac:dyDescent="0.35">
      <c r="F37" s="35"/>
      <c r="G37" s="35"/>
      <c r="H37" s="35"/>
      <c r="I37" s="35"/>
    </row>
    <row r="38" spans="1:15" x14ac:dyDescent="0.35">
      <c r="F38" s="35"/>
      <c r="G38" s="35"/>
      <c r="H38" s="35"/>
      <c r="I38" s="35"/>
    </row>
    <row r="39" spans="1:15" x14ac:dyDescent="0.35">
      <c r="F39" s="35"/>
      <c r="G39" s="35"/>
      <c r="H39" s="35"/>
      <c r="I39" s="35"/>
    </row>
    <row r="40" spans="1:15" x14ac:dyDescent="0.35">
      <c r="F40" s="35"/>
      <c r="G40" s="35"/>
      <c r="H40" s="35"/>
      <c r="I40" s="35"/>
    </row>
    <row r="41" spans="1:15" x14ac:dyDescent="0.35">
      <c r="F41" s="35"/>
      <c r="G41" s="35"/>
      <c r="H41" s="35"/>
      <c r="I41" s="35"/>
    </row>
    <row r="42" spans="1:15" x14ac:dyDescent="0.35">
      <c r="F42" s="35"/>
      <c r="G42" s="35"/>
      <c r="H42" s="35"/>
      <c r="I42" s="35"/>
    </row>
    <row r="43" spans="1:15" x14ac:dyDescent="0.35">
      <c r="F43" s="35"/>
      <c r="G43" s="35"/>
      <c r="H43" s="35"/>
      <c r="I43" s="35"/>
    </row>
    <row r="44" spans="1:15" x14ac:dyDescent="0.35">
      <c r="F44" s="35"/>
      <c r="G44" s="35"/>
      <c r="H44" s="35"/>
      <c r="I44" s="35"/>
    </row>
    <row r="45" spans="1:15" x14ac:dyDescent="0.35">
      <c r="F45" s="35"/>
      <c r="G45" s="35"/>
      <c r="H45" s="35"/>
      <c r="I45" s="35"/>
    </row>
    <row r="46" spans="1:15" x14ac:dyDescent="0.35">
      <c r="F46" s="35"/>
      <c r="G46" s="35"/>
      <c r="H46" s="35"/>
      <c r="I46" s="35"/>
    </row>
    <row r="47" spans="1:15" x14ac:dyDescent="0.35">
      <c r="F47" s="35"/>
      <c r="G47" s="35"/>
      <c r="H47" s="35"/>
      <c r="I47" s="35"/>
    </row>
    <row r="48" spans="1:15" x14ac:dyDescent="0.35">
      <c r="F48" s="35"/>
      <c r="G48" s="35"/>
      <c r="H48" s="35"/>
      <c r="I48" s="35"/>
    </row>
    <row r="49" spans="6:9" x14ac:dyDescent="0.35">
      <c r="F49" s="35"/>
      <c r="G49" s="35"/>
      <c r="H49" s="35"/>
      <c r="I49" s="35"/>
    </row>
    <row r="50" spans="6:9" x14ac:dyDescent="0.35">
      <c r="F50" s="35"/>
      <c r="G50" s="35"/>
      <c r="H50" s="35"/>
      <c r="I50" s="35"/>
    </row>
    <row r="51" spans="6:9" x14ac:dyDescent="0.35">
      <c r="F51" s="35"/>
      <c r="G51" s="35"/>
      <c r="H51" s="35"/>
      <c r="I51" s="35"/>
    </row>
    <row r="52" spans="6:9" x14ac:dyDescent="0.35">
      <c r="F52" s="35"/>
      <c r="G52" s="35"/>
      <c r="H52" s="35"/>
      <c r="I52" s="35"/>
    </row>
    <row r="53" spans="6:9" x14ac:dyDescent="0.35">
      <c r="F53" s="35"/>
      <c r="G53" s="35"/>
      <c r="H53" s="35"/>
      <c r="I53" s="35"/>
    </row>
    <row r="54" spans="6:9" x14ac:dyDescent="0.35">
      <c r="F54" s="35"/>
      <c r="G54" s="35"/>
      <c r="H54" s="35"/>
      <c r="I54" s="35"/>
    </row>
    <row r="55" spans="6:9" x14ac:dyDescent="0.35">
      <c r="F55" s="35"/>
      <c r="G55" s="35"/>
      <c r="H55" s="35"/>
      <c r="I55" s="35"/>
    </row>
    <row r="56" spans="6:9" x14ac:dyDescent="0.35">
      <c r="F56" s="35"/>
      <c r="G56" s="35"/>
      <c r="H56" s="35"/>
      <c r="I56" s="35"/>
    </row>
    <row r="57" spans="6:9" x14ac:dyDescent="0.35">
      <c r="F57" s="35"/>
      <c r="G57" s="35"/>
      <c r="H57" s="35"/>
      <c r="I57" s="35"/>
    </row>
    <row r="58" spans="6:9" x14ac:dyDescent="0.35">
      <c r="F58" s="35"/>
      <c r="G58" s="35"/>
      <c r="H58" s="35"/>
      <c r="I58" s="35"/>
    </row>
    <row r="59" spans="6:9" x14ac:dyDescent="0.35">
      <c r="F59" s="35"/>
      <c r="G59" s="35"/>
      <c r="H59" s="35"/>
      <c r="I59" s="35"/>
    </row>
    <row r="60" spans="6:9" x14ac:dyDescent="0.35">
      <c r="F60" s="35"/>
      <c r="G60" s="35"/>
      <c r="H60" s="35"/>
      <c r="I60" s="35"/>
    </row>
    <row r="61" spans="6:9" x14ac:dyDescent="0.35">
      <c r="F61" s="35"/>
      <c r="G61" s="35"/>
      <c r="H61" s="35"/>
      <c r="I61" s="35"/>
    </row>
    <row r="62" spans="6:9" x14ac:dyDescent="0.35">
      <c r="F62" s="35"/>
      <c r="G62" s="35"/>
      <c r="H62" s="35"/>
      <c r="I62" s="35"/>
    </row>
    <row r="63" spans="6:9" x14ac:dyDescent="0.35">
      <c r="F63" s="35"/>
      <c r="G63" s="35"/>
      <c r="H63" s="35"/>
      <c r="I63" s="35"/>
    </row>
    <row r="64" spans="6:9" x14ac:dyDescent="0.35">
      <c r="F64" s="35"/>
      <c r="G64" s="35"/>
      <c r="H64" s="35"/>
      <c r="I64" s="35"/>
    </row>
    <row r="65" spans="6:9" x14ac:dyDescent="0.35">
      <c r="F65" s="35"/>
      <c r="G65" s="35"/>
      <c r="H65" s="35"/>
      <c r="I65" s="35"/>
    </row>
    <row r="66" spans="6:9" x14ac:dyDescent="0.35">
      <c r="F66" s="35"/>
      <c r="G66" s="35"/>
      <c r="H66" s="35"/>
      <c r="I66" s="35"/>
    </row>
    <row r="67" spans="6:9" x14ac:dyDescent="0.35">
      <c r="F67" s="35"/>
      <c r="G67" s="35"/>
      <c r="H67" s="35"/>
      <c r="I67" s="35"/>
    </row>
    <row r="68" spans="6:9" x14ac:dyDescent="0.35">
      <c r="F68" s="35"/>
      <c r="G68" s="35"/>
      <c r="H68" s="35"/>
      <c r="I68" s="35"/>
    </row>
    <row r="69" spans="6:9" x14ac:dyDescent="0.35">
      <c r="F69" s="35"/>
      <c r="G69" s="35"/>
      <c r="H69" s="35"/>
      <c r="I69" s="35"/>
    </row>
    <row r="70" spans="6:9" x14ac:dyDescent="0.35">
      <c r="F70" s="35"/>
      <c r="G70" s="35"/>
      <c r="H70" s="35"/>
      <c r="I70" s="35"/>
    </row>
    <row r="71" spans="6:9" x14ac:dyDescent="0.35">
      <c r="F71" s="35"/>
      <c r="G71" s="35"/>
      <c r="H71" s="35"/>
      <c r="I71" s="35"/>
    </row>
    <row r="72" spans="6:9" x14ac:dyDescent="0.35">
      <c r="F72" s="35"/>
      <c r="G72" s="35"/>
      <c r="H72" s="35"/>
      <c r="I72" s="35"/>
    </row>
    <row r="73" spans="6:9" x14ac:dyDescent="0.35">
      <c r="F73" s="35"/>
      <c r="G73" s="35"/>
      <c r="H73" s="35"/>
      <c r="I73" s="35"/>
    </row>
    <row r="74" spans="6:9" x14ac:dyDescent="0.35">
      <c r="F74" s="35"/>
      <c r="G74" s="35"/>
      <c r="H74" s="35"/>
      <c r="I74" s="35"/>
    </row>
    <row r="75" spans="6:9" x14ac:dyDescent="0.35">
      <c r="F75" s="35"/>
      <c r="G75" s="35"/>
      <c r="H75" s="35"/>
      <c r="I75" s="35"/>
    </row>
    <row r="76" spans="6:9" x14ac:dyDescent="0.35">
      <c r="F76" s="35"/>
      <c r="G76" s="35"/>
      <c r="H76" s="35"/>
      <c r="I76" s="35"/>
    </row>
    <row r="77" spans="6:9" x14ac:dyDescent="0.35">
      <c r="F77" s="35"/>
      <c r="G77" s="35"/>
      <c r="H77" s="35"/>
      <c r="I77" s="35"/>
    </row>
    <row r="78" spans="6:9" x14ac:dyDescent="0.35">
      <c r="F78" s="35"/>
      <c r="G78" s="35"/>
      <c r="H78" s="35"/>
      <c r="I78" s="35"/>
    </row>
    <row r="79" spans="6:9" x14ac:dyDescent="0.35">
      <c r="F79" s="35"/>
      <c r="G79" s="35"/>
      <c r="H79" s="35"/>
      <c r="I79" s="35"/>
    </row>
    <row r="80" spans="6:9" x14ac:dyDescent="0.35">
      <c r="F80" s="35"/>
      <c r="G80" s="35"/>
      <c r="H80" s="35"/>
      <c r="I80" s="35"/>
    </row>
    <row r="81" spans="6:9" x14ac:dyDescent="0.35">
      <c r="F81" s="35"/>
      <c r="G81" s="35"/>
      <c r="H81" s="35"/>
      <c r="I81" s="35"/>
    </row>
    <row r="82" spans="6:9" x14ac:dyDescent="0.35">
      <c r="F82" s="35"/>
      <c r="G82" s="35"/>
      <c r="H82" s="35"/>
      <c r="I82" s="35"/>
    </row>
    <row r="83" spans="6:9" x14ac:dyDescent="0.35">
      <c r="F83" s="35"/>
      <c r="G83" s="35"/>
      <c r="H83" s="35"/>
      <c r="I83" s="35"/>
    </row>
    <row r="84" spans="6:9" x14ac:dyDescent="0.35">
      <c r="F84" s="35"/>
      <c r="G84" s="35"/>
      <c r="H84" s="35"/>
      <c r="I84" s="35"/>
    </row>
    <row r="85" spans="6:9" x14ac:dyDescent="0.35">
      <c r="F85" s="35"/>
      <c r="G85" s="35"/>
      <c r="H85" s="35"/>
      <c r="I85" s="35"/>
    </row>
    <row r="86" spans="6:9" x14ac:dyDescent="0.35">
      <c r="F86" s="35"/>
      <c r="G86" s="35"/>
      <c r="H86" s="35"/>
      <c r="I86" s="35"/>
    </row>
    <row r="87" spans="6:9" x14ac:dyDescent="0.35">
      <c r="F87" s="35"/>
      <c r="G87" s="35"/>
      <c r="H87" s="35"/>
      <c r="I87" s="35"/>
    </row>
    <row r="88" spans="6:9" x14ac:dyDescent="0.35">
      <c r="F88" s="35"/>
      <c r="G88" s="35"/>
      <c r="H88" s="35"/>
      <c r="I88" s="35"/>
    </row>
    <row r="89" spans="6:9" x14ac:dyDescent="0.35">
      <c r="F89" s="35"/>
      <c r="G89" s="35"/>
      <c r="H89" s="35"/>
      <c r="I89" s="35"/>
    </row>
    <row r="90" spans="6:9" x14ac:dyDescent="0.35">
      <c r="F90" s="35"/>
      <c r="G90" s="35"/>
      <c r="H90" s="35"/>
      <c r="I90" s="35"/>
    </row>
    <row r="91" spans="6:9" x14ac:dyDescent="0.35">
      <c r="F91" s="35"/>
      <c r="G91" s="35"/>
      <c r="H91" s="35"/>
      <c r="I91" s="35"/>
    </row>
    <row r="92" spans="6:9" x14ac:dyDescent="0.35">
      <c r="F92" s="35"/>
      <c r="G92" s="35"/>
      <c r="H92" s="35"/>
      <c r="I92" s="35"/>
    </row>
    <row r="93" spans="6:9" x14ac:dyDescent="0.35">
      <c r="F93" s="35"/>
      <c r="G93" s="35"/>
      <c r="H93" s="35"/>
      <c r="I93" s="35"/>
    </row>
    <row r="94" spans="6:9" x14ac:dyDescent="0.35">
      <c r="F94" s="35"/>
      <c r="G94" s="35"/>
      <c r="H94" s="35"/>
    </row>
    <row r="95" spans="6:9" x14ac:dyDescent="0.35">
      <c r="F95" s="35"/>
      <c r="G95" s="35"/>
      <c r="H95" s="35"/>
      <c r="I95" s="35"/>
    </row>
    <row r="96" spans="6:9" x14ac:dyDescent="0.35">
      <c r="F96" s="35"/>
      <c r="G96" s="35"/>
      <c r="H96" s="35"/>
      <c r="I96" s="35"/>
    </row>
    <row r="97" spans="1:15" x14ac:dyDescent="0.35">
      <c r="F97" s="35"/>
      <c r="G97" s="35"/>
      <c r="H97" s="35"/>
      <c r="I97" s="35"/>
    </row>
    <row r="98" spans="1:15" x14ac:dyDescent="0.35">
      <c r="F98" s="35"/>
      <c r="G98" s="35"/>
      <c r="H98" s="35"/>
      <c r="I98" s="35"/>
    </row>
    <row r="100" spans="1:15" x14ac:dyDescent="0.35">
      <c r="F100" s="35"/>
      <c r="G100" s="35"/>
      <c r="H100" s="35"/>
      <c r="I100" s="35"/>
    </row>
    <row r="101" spans="1:15" x14ac:dyDescent="0.35">
      <c r="F101" s="35"/>
      <c r="G101" s="35"/>
      <c r="H101" s="35"/>
      <c r="I101" s="35"/>
    </row>
    <row r="102" spans="1:15" x14ac:dyDescent="0.35">
      <c r="F102" s="35"/>
      <c r="G102" s="35"/>
      <c r="H102" s="35"/>
      <c r="I102" s="35"/>
    </row>
    <row r="103" spans="1:15" x14ac:dyDescent="0.35">
      <c r="F103" s="35"/>
      <c r="G103" s="35"/>
      <c r="H103" s="35"/>
      <c r="I103" s="35"/>
    </row>
    <row r="104" spans="1:15" s="33" customFormat="1" x14ac:dyDescent="0.35">
      <c r="A104" s="37"/>
      <c r="B104" s="37"/>
      <c r="C104" s="37"/>
      <c r="D104" s="37"/>
      <c r="E104" s="37"/>
      <c r="F104" s="44"/>
      <c r="G104" s="44"/>
      <c r="H104" s="44"/>
      <c r="I104" s="44"/>
      <c r="J104" s="37"/>
      <c r="K104" s="37"/>
      <c r="L104" s="37"/>
      <c r="M104" s="37"/>
      <c r="N104" s="37"/>
      <c r="O104" s="37"/>
    </row>
    <row r="106" spans="1:15" x14ac:dyDescent="0.35">
      <c r="F106" s="35"/>
      <c r="G106" s="35"/>
      <c r="H106" s="35"/>
      <c r="I106" s="35"/>
    </row>
    <row r="107" spans="1:15" x14ac:dyDescent="0.35">
      <c r="F107" s="35"/>
      <c r="G107" s="35"/>
      <c r="H107" s="35"/>
      <c r="I107" s="35"/>
    </row>
    <row r="108" spans="1:15" x14ac:dyDescent="0.35">
      <c r="F108" s="35"/>
      <c r="G108" s="35"/>
      <c r="H108" s="35"/>
      <c r="I108" s="35"/>
    </row>
    <row r="109" spans="1:15" x14ac:dyDescent="0.35">
      <c r="F109" s="35"/>
      <c r="G109" s="35"/>
      <c r="H109" s="35"/>
      <c r="I109" s="35"/>
    </row>
    <row r="110" spans="1:15" x14ac:dyDescent="0.35">
      <c r="F110" s="35"/>
      <c r="G110" s="35"/>
      <c r="H110" s="35"/>
      <c r="I110" s="35"/>
    </row>
    <row r="112" spans="1:15" x14ac:dyDescent="0.35">
      <c r="F112" s="35"/>
      <c r="G112" s="35"/>
      <c r="H112" s="35"/>
      <c r="I112" s="35"/>
    </row>
    <row r="113" spans="6:9" x14ac:dyDescent="0.35">
      <c r="F113" s="35"/>
      <c r="G113" s="35"/>
      <c r="H113" s="35"/>
      <c r="I113" s="35"/>
    </row>
    <row r="114" spans="6:9" x14ac:dyDescent="0.35">
      <c r="F114" s="35"/>
      <c r="G114" s="35"/>
      <c r="H114" s="35"/>
      <c r="I114" s="35"/>
    </row>
    <row r="115" spans="6:9" x14ac:dyDescent="0.35">
      <c r="F115" s="35"/>
      <c r="G115" s="35"/>
      <c r="H115" s="35"/>
      <c r="I115" s="35"/>
    </row>
    <row r="116" spans="6:9" x14ac:dyDescent="0.35">
      <c r="F116" s="35"/>
      <c r="G116" s="35"/>
      <c r="H116" s="35"/>
      <c r="I116" s="35"/>
    </row>
    <row r="118" spans="6:9" x14ac:dyDescent="0.35">
      <c r="F118" s="35"/>
      <c r="G118" s="35"/>
      <c r="H118" s="35"/>
      <c r="I118" s="35"/>
    </row>
    <row r="119" spans="6:9" x14ac:dyDescent="0.35">
      <c r="F119" s="35"/>
      <c r="G119" s="35"/>
      <c r="H119" s="35"/>
      <c r="I119" s="35"/>
    </row>
    <row r="120" spans="6:9" x14ac:dyDescent="0.35">
      <c r="F120" s="35"/>
      <c r="G120" s="35"/>
      <c r="H120" s="35"/>
      <c r="I120" s="35"/>
    </row>
    <row r="121" spans="6:9" x14ac:dyDescent="0.35">
      <c r="F121" s="35"/>
      <c r="G121" s="35"/>
      <c r="H121" s="35"/>
      <c r="I121" s="35"/>
    </row>
    <row r="122" spans="6:9" x14ac:dyDescent="0.35">
      <c r="F122" s="35"/>
      <c r="G122" s="35"/>
      <c r="H122" s="35"/>
      <c r="I122" s="35"/>
    </row>
    <row r="124" spans="6:9" x14ac:dyDescent="0.35">
      <c r="F124" s="35"/>
      <c r="G124" s="35"/>
      <c r="H124" s="35"/>
      <c r="I124" s="35"/>
    </row>
    <row r="125" spans="6:9" x14ac:dyDescent="0.35">
      <c r="F125" s="35"/>
      <c r="G125" s="35"/>
      <c r="H125" s="35"/>
      <c r="I125" s="35"/>
    </row>
    <row r="126" spans="6:9" x14ac:dyDescent="0.35">
      <c r="F126" s="35"/>
      <c r="G126" s="35"/>
      <c r="H126" s="35"/>
      <c r="I126" s="35"/>
    </row>
    <row r="127" spans="6:9" x14ac:dyDescent="0.35">
      <c r="F127" s="35"/>
      <c r="G127" s="35"/>
      <c r="H127" s="35"/>
      <c r="I127" s="35"/>
    </row>
    <row r="128" spans="6:9" x14ac:dyDescent="0.35">
      <c r="F128" s="35"/>
      <c r="G128" s="35"/>
      <c r="H128" s="35"/>
      <c r="I128" s="35"/>
    </row>
    <row r="130" spans="6:9" x14ac:dyDescent="0.35">
      <c r="F130" s="35"/>
      <c r="G130" s="35"/>
      <c r="H130" s="35"/>
      <c r="I130" s="35"/>
    </row>
    <row r="131" spans="6:9" x14ac:dyDescent="0.35">
      <c r="F131" s="35"/>
      <c r="G131" s="35"/>
      <c r="H131" s="35"/>
      <c r="I131" s="35"/>
    </row>
    <row r="132" spans="6:9" x14ac:dyDescent="0.35">
      <c r="F132" s="35"/>
      <c r="G132" s="35"/>
      <c r="H132" s="35"/>
      <c r="I132" s="35"/>
    </row>
    <row r="133" spans="6:9" x14ac:dyDescent="0.35">
      <c r="F133" s="35"/>
      <c r="G133" s="35"/>
      <c r="H133" s="35"/>
      <c r="I133" s="35"/>
    </row>
    <row r="134" spans="6:9" x14ac:dyDescent="0.35">
      <c r="F134" s="35"/>
      <c r="G134" s="35"/>
      <c r="H134" s="35"/>
      <c r="I134" s="35"/>
    </row>
    <row r="136" spans="6:9" x14ac:dyDescent="0.35">
      <c r="F136" s="35"/>
      <c r="G136" s="35"/>
      <c r="H136" s="35"/>
      <c r="I136" s="35"/>
    </row>
    <row r="137" spans="6:9" x14ac:dyDescent="0.35">
      <c r="F137" s="35"/>
      <c r="G137" s="35"/>
      <c r="H137" s="35"/>
      <c r="I137" s="35"/>
    </row>
    <row r="138" spans="6:9" x14ac:dyDescent="0.35">
      <c r="F138" s="35"/>
      <c r="G138" s="35"/>
      <c r="H138" s="35"/>
      <c r="I138" s="35"/>
    </row>
    <row r="139" spans="6:9" x14ac:dyDescent="0.35">
      <c r="F139" s="35"/>
      <c r="G139" s="35"/>
      <c r="H139" s="35"/>
      <c r="I139" s="35"/>
    </row>
    <row r="140" spans="6:9" x14ac:dyDescent="0.35">
      <c r="F140" s="35"/>
      <c r="G140" s="35"/>
      <c r="H140" s="35"/>
      <c r="I140" s="35"/>
    </row>
    <row r="141" spans="6:9" x14ac:dyDescent="0.35">
      <c r="F141" s="35"/>
      <c r="G141" s="35"/>
      <c r="H141" s="35"/>
      <c r="I141" s="35"/>
    </row>
    <row r="142" spans="6:9" x14ac:dyDescent="0.35">
      <c r="F142" s="35"/>
      <c r="G142" s="35"/>
      <c r="H142" s="35"/>
    </row>
    <row r="143" spans="6:9" x14ac:dyDescent="0.35">
      <c r="F143" s="35"/>
      <c r="G143" s="35"/>
      <c r="H143" s="35"/>
    </row>
    <row r="145" spans="6:8" x14ac:dyDescent="0.35">
      <c r="F145" s="35"/>
      <c r="G145" s="35"/>
      <c r="H145" s="35"/>
    </row>
    <row r="146" spans="6:8" x14ac:dyDescent="0.35">
      <c r="F146" s="35"/>
      <c r="G146" s="35"/>
      <c r="H146" s="35"/>
    </row>
    <row r="148" spans="6:8" x14ac:dyDescent="0.35">
      <c r="F148" s="35"/>
      <c r="G148" s="35"/>
      <c r="H148" s="35"/>
    </row>
    <row r="149" spans="6:8" x14ac:dyDescent="0.35">
      <c r="F149" s="35"/>
      <c r="G149" s="35"/>
      <c r="H149" s="35"/>
    </row>
    <row r="151" spans="6:8" x14ac:dyDescent="0.35">
      <c r="F151" s="35"/>
      <c r="G151" s="35"/>
      <c r="H151" s="35"/>
    </row>
    <row r="152" spans="6:8" x14ac:dyDescent="0.35">
      <c r="F152" s="35"/>
      <c r="G152" s="35"/>
      <c r="H152" s="35"/>
    </row>
    <row r="154" spans="6:8" x14ac:dyDescent="0.35">
      <c r="F154" s="35"/>
      <c r="G154" s="35"/>
      <c r="H154" s="35"/>
    </row>
    <row r="155" spans="6:8" x14ac:dyDescent="0.35">
      <c r="F155" s="35"/>
      <c r="G155" s="35"/>
      <c r="H155" s="35"/>
    </row>
    <row r="157" spans="6:8" x14ac:dyDescent="0.35">
      <c r="F157" s="35"/>
      <c r="G157" s="35"/>
      <c r="H157" s="35"/>
    </row>
    <row r="158" spans="6:8" x14ac:dyDescent="0.35">
      <c r="F158" s="35"/>
      <c r="G158" s="35"/>
      <c r="H158" s="35"/>
    </row>
    <row r="160" spans="6:8" x14ac:dyDescent="0.35">
      <c r="F160" s="35"/>
      <c r="G160" s="35"/>
      <c r="H160" s="35"/>
    </row>
    <row r="161" spans="6:8" x14ac:dyDescent="0.35">
      <c r="F161" s="35"/>
      <c r="G161" s="35"/>
      <c r="H161" s="35"/>
    </row>
    <row r="163" spans="6:8" x14ac:dyDescent="0.35">
      <c r="F163" s="35"/>
      <c r="G163" s="35"/>
      <c r="H163" s="35"/>
    </row>
    <row r="164" spans="6:8" x14ac:dyDescent="0.35">
      <c r="F164" s="35"/>
      <c r="G164" s="35"/>
      <c r="H164" s="35"/>
    </row>
    <row r="166" spans="6:8" x14ac:dyDescent="0.35">
      <c r="F166" s="35"/>
      <c r="G166" s="35"/>
      <c r="H166" s="35"/>
    </row>
    <row r="167" spans="6:8" x14ac:dyDescent="0.35">
      <c r="F167" s="35"/>
      <c r="G167" s="35"/>
      <c r="H167" s="35"/>
    </row>
    <row r="169" spans="6:8" x14ac:dyDescent="0.35">
      <c r="F169" s="35"/>
      <c r="G169" s="35"/>
      <c r="H169" s="35"/>
    </row>
    <row r="170" spans="6:8" x14ac:dyDescent="0.35">
      <c r="F170" s="35"/>
      <c r="G170" s="35"/>
      <c r="H170" s="35"/>
    </row>
    <row r="172" spans="6:8" x14ac:dyDescent="0.35">
      <c r="F172" s="35"/>
      <c r="G172" s="35"/>
      <c r="H172" s="35"/>
    </row>
    <row r="173" spans="6:8" x14ac:dyDescent="0.35">
      <c r="F173" s="35"/>
      <c r="G173" s="35"/>
      <c r="H173" s="35"/>
    </row>
    <row r="175" spans="6:8" x14ac:dyDescent="0.35">
      <c r="F175" s="35"/>
      <c r="G175" s="35"/>
      <c r="H175" s="35"/>
    </row>
    <row r="176" spans="6:8" x14ac:dyDescent="0.35">
      <c r="F176" s="35"/>
      <c r="G176" s="35"/>
      <c r="H176" s="35"/>
    </row>
    <row r="178" spans="6:8" x14ac:dyDescent="0.35">
      <c r="F178" s="35"/>
      <c r="G178" s="35"/>
      <c r="H178" s="35"/>
    </row>
    <row r="179" spans="6:8" x14ac:dyDescent="0.35">
      <c r="F179" s="35"/>
      <c r="G179" s="35"/>
      <c r="H179" s="35"/>
    </row>
    <row r="181" spans="6:8" x14ac:dyDescent="0.35">
      <c r="F181" s="35"/>
      <c r="G181" s="35"/>
      <c r="H181" s="35"/>
    </row>
    <row r="182" spans="6:8" x14ac:dyDescent="0.35">
      <c r="F182" s="35"/>
      <c r="G182" s="35"/>
      <c r="H182" s="35"/>
    </row>
    <row r="184" spans="6:8" x14ac:dyDescent="0.35">
      <c r="F184" s="35"/>
      <c r="G184" s="35"/>
      <c r="H184" s="35"/>
    </row>
    <row r="185" spans="6:8" x14ac:dyDescent="0.35">
      <c r="F185" s="35"/>
      <c r="G185" s="35"/>
      <c r="H185" s="35"/>
    </row>
    <row r="187" spans="6:8" x14ac:dyDescent="0.35">
      <c r="F187" s="35"/>
      <c r="G187" s="35"/>
      <c r="H187" s="35"/>
    </row>
    <row r="188" spans="6:8" x14ac:dyDescent="0.35">
      <c r="F188" s="35"/>
      <c r="G188" s="35"/>
      <c r="H188" s="35"/>
    </row>
    <row r="190" spans="6:8" x14ac:dyDescent="0.35">
      <c r="F190" s="35"/>
      <c r="G190" s="35"/>
      <c r="H190" s="35"/>
    </row>
    <row r="191" spans="6:8" x14ac:dyDescent="0.35">
      <c r="F191" s="35"/>
      <c r="G191" s="35"/>
      <c r="H191" s="35"/>
    </row>
    <row r="193" spans="6:8" x14ac:dyDescent="0.35">
      <c r="F193" s="35"/>
      <c r="G193" s="35"/>
      <c r="H193" s="35"/>
    </row>
    <row r="194" spans="6:8" x14ac:dyDescent="0.35">
      <c r="F194" s="35"/>
      <c r="G194" s="35"/>
      <c r="H194" s="35"/>
    </row>
    <row r="196" spans="6:8" x14ac:dyDescent="0.35">
      <c r="F196" s="35"/>
      <c r="G196" s="35"/>
      <c r="H196" s="35"/>
    </row>
    <row r="197" spans="6:8" x14ac:dyDescent="0.35">
      <c r="F197" s="35"/>
      <c r="G197" s="35"/>
      <c r="H197" s="35"/>
    </row>
    <row r="199" spans="6:8" x14ac:dyDescent="0.35">
      <c r="F199" s="35"/>
      <c r="G199" s="35"/>
      <c r="H199" s="35"/>
    </row>
    <row r="200" spans="6:8" x14ac:dyDescent="0.35">
      <c r="F200" s="35"/>
      <c r="G200" s="35"/>
      <c r="H200" s="35"/>
    </row>
    <row r="202" spans="6:8" x14ac:dyDescent="0.35">
      <c r="F202" s="35"/>
      <c r="G202" s="35"/>
      <c r="H202" s="35"/>
    </row>
    <row r="203" spans="6:8" x14ac:dyDescent="0.35">
      <c r="F203" s="35"/>
      <c r="G203" s="35"/>
      <c r="H203" s="35"/>
    </row>
    <row r="205" spans="6:8" x14ac:dyDescent="0.35">
      <c r="F205" s="35"/>
      <c r="G205" s="35"/>
      <c r="H205" s="35"/>
    </row>
    <row r="206" spans="6:8" x14ac:dyDescent="0.35">
      <c r="F206" s="35"/>
      <c r="G206" s="35"/>
      <c r="H206" s="35"/>
    </row>
    <row r="208" spans="6:8" x14ac:dyDescent="0.35">
      <c r="F208" s="35"/>
      <c r="G208" s="35"/>
      <c r="H208" s="35"/>
    </row>
    <row r="209" spans="6:8" x14ac:dyDescent="0.35">
      <c r="F209" s="35"/>
      <c r="G209" s="35"/>
      <c r="H209" s="35"/>
    </row>
    <row r="211" spans="6:8" x14ac:dyDescent="0.35">
      <c r="F211" s="35"/>
      <c r="G211" s="35"/>
      <c r="H211" s="35"/>
    </row>
    <row r="212" spans="6:8" x14ac:dyDescent="0.35">
      <c r="F212" s="35"/>
      <c r="G212" s="35"/>
      <c r="H212" s="35"/>
    </row>
    <row r="214" spans="6:8" x14ac:dyDescent="0.35">
      <c r="F214" s="35"/>
      <c r="G214" s="35"/>
      <c r="H214" s="35"/>
    </row>
    <row r="215" spans="6:8" x14ac:dyDescent="0.35">
      <c r="F215" s="35"/>
      <c r="G215" s="35"/>
      <c r="H215" s="35"/>
    </row>
    <row r="217" spans="6:8" x14ac:dyDescent="0.35">
      <c r="F217" s="35"/>
      <c r="G217" s="35"/>
      <c r="H217" s="35"/>
    </row>
    <row r="218" spans="6:8" x14ac:dyDescent="0.35">
      <c r="F218" s="35"/>
      <c r="G218" s="35"/>
      <c r="H218" s="35"/>
    </row>
    <row r="220" spans="6:8" x14ac:dyDescent="0.35">
      <c r="F220" s="35"/>
      <c r="G220" s="35"/>
      <c r="H220" s="35"/>
    </row>
    <row r="221" spans="6:8" x14ac:dyDescent="0.35">
      <c r="F221" s="35"/>
      <c r="G221" s="35"/>
      <c r="H221" s="35"/>
    </row>
    <row r="223" spans="6:8" x14ac:dyDescent="0.35">
      <c r="F223" s="35"/>
      <c r="G223" s="35"/>
      <c r="H223" s="35"/>
    </row>
    <row r="224" spans="6:8" x14ac:dyDescent="0.35">
      <c r="F224" s="35"/>
      <c r="G224" s="35"/>
      <c r="H224" s="35"/>
    </row>
    <row r="226" spans="6:8" x14ac:dyDescent="0.35">
      <c r="F226" s="35"/>
      <c r="G226" s="35"/>
      <c r="H226" s="35"/>
    </row>
    <row r="227" spans="6:8" x14ac:dyDescent="0.35">
      <c r="F227" s="35"/>
      <c r="G227" s="35"/>
      <c r="H227" s="35"/>
    </row>
    <row r="229" spans="6:8" x14ac:dyDescent="0.35">
      <c r="F229" s="35"/>
      <c r="G229" s="35"/>
      <c r="H229" s="35"/>
    </row>
    <row r="230" spans="6:8" x14ac:dyDescent="0.35">
      <c r="F230" s="35"/>
      <c r="G230" s="35"/>
      <c r="H230" s="35"/>
    </row>
    <row r="232" spans="6:8" x14ac:dyDescent="0.35">
      <c r="F232" s="35"/>
      <c r="G232" s="35"/>
      <c r="H232" s="35"/>
    </row>
    <row r="233" spans="6:8" x14ac:dyDescent="0.35">
      <c r="F233" s="35"/>
      <c r="G233" s="35"/>
      <c r="H233" s="35"/>
    </row>
    <row r="235" spans="6:8" x14ac:dyDescent="0.35">
      <c r="F235" s="35"/>
      <c r="G235" s="35"/>
      <c r="H235" s="35"/>
    </row>
    <row r="236" spans="6:8" x14ac:dyDescent="0.35">
      <c r="F236" s="35"/>
      <c r="G236" s="35"/>
      <c r="H236" s="35"/>
    </row>
    <row r="238" spans="6:8" x14ac:dyDescent="0.35">
      <c r="F238" s="35"/>
      <c r="G238" s="35"/>
      <c r="H238" s="35"/>
    </row>
    <row r="239" spans="6:8" x14ac:dyDescent="0.35">
      <c r="F239" s="35"/>
      <c r="G239" s="35"/>
      <c r="H239" s="35"/>
    </row>
    <row r="241" spans="6:8" x14ac:dyDescent="0.35">
      <c r="F241" s="35"/>
      <c r="G241" s="35"/>
      <c r="H241" s="35"/>
    </row>
    <row r="242" spans="6:8" x14ac:dyDescent="0.35">
      <c r="F242" s="35"/>
      <c r="G242" s="35"/>
      <c r="H242" s="35"/>
    </row>
    <row r="244" spans="6:8" x14ac:dyDescent="0.35">
      <c r="F244" s="35"/>
      <c r="G244" s="35"/>
      <c r="H244" s="35"/>
    </row>
    <row r="245" spans="6:8" x14ac:dyDescent="0.35">
      <c r="F245" s="35"/>
      <c r="G245" s="35"/>
      <c r="H245" s="35"/>
    </row>
    <row r="247" spans="6:8" x14ac:dyDescent="0.35">
      <c r="F247" s="35"/>
      <c r="G247" s="35"/>
      <c r="H247" s="35"/>
    </row>
    <row r="248" spans="6:8" x14ac:dyDescent="0.35">
      <c r="F248" s="35"/>
      <c r="G248" s="35"/>
      <c r="H248" s="35"/>
    </row>
    <row r="250" spans="6:8" x14ac:dyDescent="0.35">
      <c r="F250" s="35"/>
      <c r="G250" s="35"/>
      <c r="H250" s="35"/>
    </row>
    <row r="251" spans="6:8" x14ac:dyDescent="0.35">
      <c r="F251" s="35"/>
      <c r="G251" s="35"/>
      <c r="H251" s="35"/>
    </row>
    <row r="253" spans="6:8" x14ac:dyDescent="0.35">
      <c r="F253" s="35"/>
      <c r="G253" s="35"/>
      <c r="H253" s="35"/>
    </row>
    <row r="254" spans="6:8" x14ac:dyDescent="0.35">
      <c r="F254" s="35"/>
      <c r="G254" s="35"/>
      <c r="H254" s="35"/>
    </row>
    <row r="256" spans="6:8" x14ac:dyDescent="0.35">
      <c r="F256" s="35"/>
      <c r="G256" s="35"/>
      <c r="H256" s="35"/>
    </row>
    <row r="257" spans="6:8" x14ac:dyDescent="0.35">
      <c r="F257" s="35"/>
      <c r="G257" s="35"/>
      <c r="H257" s="35"/>
    </row>
    <row r="259" spans="6:8" x14ac:dyDescent="0.35">
      <c r="F259" s="35"/>
      <c r="G259" s="35"/>
      <c r="H259" s="35"/>
    </row>
    <row r="260" spans="6:8" x14ac:dyDescent="0.35">
      <c r="F260" s="35"/>
      <c r="G260" s="35"/>
      <c r="H260" s="35"/>
    </row>
    <row r="262" spans="6:8" x14ac:dyDescent="0.35">
      <c r="F262" s="35"/>
      <c r="G262" s="35"/>
      <c r="H262" s="35"/>
    </row>
    <row r="263" spans="6:8" x14ac:dyDescent="0.35">
      <c r="F263" s="35"/>
      <c r="G263" s="35"/>
      <c r="H263" s="35"/>
    </row>
    <row r="265" spans="6:8" x14ac:dyDescent="0.35">
      <c r="F265" s="35"/>
      <c r="G265" s="35"/>
      <c r="H265" s="35"/>
    </row>
    <row r="266" spans="6:8" x14ac:dyDescent="0.35">
      <c r="F266" s="35"/>
      <c r="G266" s="35"/>
      <c r="H266" s="35"/>
    </row>
    <row r="268" spans="6:8" x14ac:dyDescent="0.35">
      <c r="F268" s="35"/>
      <c r="G268" s="35"/>
      <c r="H268" s="35"/>
    </row>
    <row r="269" spans="6:8" x14ac:dyDescent="0.35">
      <c r="F269" s="35"/>
      <c r="G269" s="35"/>
      <c r="H269" s="35"/>
    </row>
    <row r="271" spans="6:8" x14ac:dyDescent="0.35">
      <c r="F271" s="35"/>
      <c r="G271" s="35"/>
      <c r="H271" s="35"/>
    </row>
    <row r="272" spans="6:8" x14ac:dyDescent="0.35">
      <c r="F272" s="35"/>
      <c r="G272" s="35"/>
      <c r="H272" s="35"/>
    </row>
    <row r="274" spans="6:8" x14ac:dyDescent="0.35">
      <c r="F274" s="35"/>
      <c r="G274" s="35"/>
      <c r="H274" s="35"/>
    </row>
    <row r="275" spans="6:8" x14ac:dyDescent="0.35">
      <c r="F275" s="35"/>
      <c r="G275" s="35"/>
      <c r="H275" s="35"/>
    </row>
    <row r="277" spans="6:8" x14ac:dyDescent="0.35">
      <c r="F277" s="35"/>
      <c r="G277" s="35"/>
      <c r="H277" s="35"/>
    </row>
    <row r="278" spans="6:8" x14ac:dyDescent="0.35">
      <c r="F278" s="35"/>
      <c r="G278" s="35"/>
      <c r="H278" s="35"/>
    </row>
    <row r="280" spans="6:8" x14ac:dyDescent="0.35">
      <c r="F280" s="35"/>
      <c r="G280" s="35"/>
      <c r="H280" s="35"/>
    </row>
    <row r="281" spans="6:8" x14ac:dyDescent="0.35">
      <c r="F281" s="35"/>
      <c r="G281" s="35"/>
      <c r="H281" s="35"/>
    </row>
    <row r="283" spans="6:8" x14ac:dyDescent="0.35">
      <c r="F283" s="35"/>
      <c r="G283" s="35"/>
      <c r="H283" s="35"/>
    </row>
    <row r="284" spans="6:8" x14ac:dyDescent="0.35">
      <c r="F284" s="35"/>
      <c r="G284" s="35"/>
      <c r="H284" s="35"/>
    </row>
    <row r="286" spans="6:8" x14ac:dyDescent="0.35">
      <c r="F286" s="35"/>
      <c r="G286" s="35"/>
      <c r="H286" s="35"/>
    </row>
    <row r="287" spans="6:8" x14ac:dyDescent="0.35">
      <c r="F287" s="35"/>
      <c r="G287" s="35"/>
      <c r="H287" s="35"/>
    </row>
    <row r="289" spans="6:8" x14ac:dyDescent="0.35">
      <c r="F289" s="35"/>
      <c r="G289" s="35"/>
      <c r="H289" s="35"/>
    </row>
    <row r="290" spans="6:8" x14ac:dyDescent="0.35">
      <c r="F290" s="35"/>
      <c r="G290" s="35"/>
      <c r="H290" s="35"/>
    </row>
    <row r="292" spans="6:8" x14ac:dyDescent="0.35">
      <c r="F292" s="35"/>
      <c r="G292" s="35"/>
      <c r="H292" s="35"/>
    </row>
    <row r="293" spans="6:8" x14ac:dyDescent="0.35">
      <c r="F293" s="35"/>
      <c r="G293" s="35"/>
      <c r="H293" s="35"/>
    </row>
    <row r="295" spans="6:8" x14ac:dyDescent="0.35">
      <c r="F295" s="35"/>
      <c r="G295" s="35"/>
      <c r="H295" s="35"/>
    </row>
    <row r="296" spans="6:8" x14ac:dyDescent="0.35">
      <c r="F296" s="35"/>
      <c r="G296" s="35"/>
      <c r="H296" s="35"/>
    </row>
    <row r="298" spans="6:8" x14ac:dyDescent="0.35">
      <c r="F298" s="35"/>
      <c r="G298" s="35"/>
      <c r="H298" s="35"/>
    </row>
    <row r="299" spans="6:8" x14ac:dyDescent="0.35">
      <c r="F299" s="35"/>
      <c r="G299" s="35"/>
      <c r="H299" s="35"/>
    </row>
    <row r="301" spans="6:8" x14ac:dyDescent="0.35">
      <c r="F301" s="35"/>
      <c r="G301" s="35"/>
      <c r="H301" s="35"/>
    </row>
    <row r="302" spans="6:8" x14ac:dyDescent="0.35">
      <c r="F302" s="35"/>
      <c r="G302" s="35"/>
      <c r="H302" s="35"/>
    </row>
    <row r="304" spans="6:8" x14ac:dyDescent="0.35">
      <c r="F304" s="35"/>
      <c r="G304" s="35"/>
      <c r="H304" s="35"/>
    </row>
    <row r="305" spans="6:8" x14ac:dyDescent="0.35">
      <c r="F305" s="35"/>
      <c r="G305" s="35"/>
      <c r="H305" s="35"/>
    </row>
    <row r="307" spans="6:8" x14ac:dyDescent="0.35">
      <c r="F307" s="35"/>
      <c r="G307" s="35"/>
      <c r="H307" s="35"/>
    </row>
    <row r="308" spans="6:8" x14ac:dyDescent="0.35">
      <c r="F308" s="35"/>
      <c r="G308" s="35"/>
      <c r="H308" s="35"/>
    </row>
    <row r="310" spans="6:8" x14ac:dyDescent="0.35">
      <c r="F310" s="35"/>
      <c r="G310" s="35"/>
      <c r="H310" s="35"/>
    </row>
    <row r="311" spans="6:8" x14ac:dyDescent="0.35">
      <c r="F311" s="35"/>
      <c r="G311" s="35"/>
      <c r="H311" s="35"/>
    </row>
    <row r="313" spans="6:8" x14ac:dyDescent="0.35">
      <c r="F313" s="35"/>
      <c r="G313" s="35"/>
      <c r="H313" s="35"/>
    </row>
    <row r="314" spans="6:8" x14ac:dyDescent="0.35">
      <c r="F314" s="35"/>
      <c r="G314" s="35"/>
      <c r="H314" s="35"/>
    </row>
    <row r="316" spans="6:8" x14ac:dyDescent="0.35">
      <c r="F316" s="35"/>
      <c r="G316" s="35"/>
      <c r="H316" s="35"/>
    </row>
    <row r="317" spans="6:8" x14ac:dyDescent="0.35">
      <c r="F317" s="35"/>
      <c r="G317" s="35"/>
      <c r="H317" s="35"/>
    </row>
    <row r="319" spans="6:8" x14ac:dyDescent="0.35">
      <c r="F319" s="35"/>
      <c r="G319" s="35"/>
      <c r="H319" s="35"/>
    </row>
    <row r="320" spans="6:8" x14ac:dyDescent="0.35">
      <c r="F320" s="35"/>
      <c r="G320" s="35"/>
      <c r="H320" s="35"/>
    </row>
    <row r="322" spans="6:8" x14ac:dyDescent="0.35">
      <c r="F322" s="35"/>
      <c r="G322" s="35"/>
      <c r="H322" s="35"/>
    </row>
    <row r="323" spans="6:8" x14ac:dyDescent="0.35">
      <c r="F323" s="35"/>
      <c r="G323" s="35"/>
      <c r="H323" s="35"/>
    </row>
    <row r="325" spans="6:8" x14ac:dyDescent="0.35">
      <c r="F325" s="35"/>
      <c r="G325" s="35"/>
      <c r="H325" s="35"/>
    </row>
    <row r="326" spans="6:8" x14ac:dyDescent="0.35">
      <c r="F326" s="35"/>
      <c r="G326" s="35"/>
      <c r="H326" s="35"/>
    </row>
    <row r="328" spans="6:8" x14ac:dyDescent="0.35">
      <c r="F328" s="35"/>
      <c r="G328" s="35"/>
      <c r="H328" s="35"/>
    </row>
    <row r="329" spans="6:8" x14ac:dyDescent="0.35">
      <c r="F329" s="35"/>
      <c r="G329" s="35"/>
      <c r="H329" s="35"/>
    </row>
    <row r="331" spans="6:8" x14ac:dyDescent="0.35">
      <c r="F331" s="35"/>
      <c r="G331" s="35"/>
      <c r="H331" s="35"/>
    </row>
    <row r="332" spans="6:8" x14ac:dyDescent="0.35">
      <c r="F332" s="35"/>
      <c r="G332" s="35"/>
      <c r="H332" s="35"/>
    </row>
    <row r="334" spans="6:8" x14ac:dyDescent="0.35">
      <c r="F334" s="35"/>
      <c r="G334" s="35"/>
      <c r="H334" s="35"/>
    </row>
    <row r="335" spans="6:8" x14ac:dyDescent="0.35">
      <c r="F335" s="35"/>
      <c r="G335" s="35"/>
      <c r="H335" s="35"/>
    </row>
    <row r="337" spans="6:8" x14ac:dyDescent="0.35">
      <c r="F337" s="35"/>
      <c r="G337" s="35"/>
      <c r="H337" s="35"/>
    </row>
    <row r="338" spans="6:8" x14ac:dyDescent="0.35">
      <c r="F338" s="35"/>
      <c r="G338" s="35"/>
      <c r="H338" s="35"/>
    </row>
    <row r="340" spans="6:8" x14ac:dyDescent="0.35">
      <c r="F340" s="35"/>
      <c r="G340" s="35"/>
      <c r="H340" s="35"/>
    </row>
    <row r="341" spans="6:8" x14ac:dyDescent="0.35">
      <c r="F341" s="35"/>
      <c r="G341" s="35"/>
      <c r="H341" s="35"/>
    </row>
    <row r="343" spans="6:8" x14ac:dyDescent="0.35">
      <c r="F343" s="35"/>
      <c r="G343" s="35"/>
      <c r="H343" s="35"/>
    </row>
    <row r="344" spans="6:8" x14ac:dyDescent="0.35">
      <c r="F344" s="35"/>
      <c r="G344" s="35"/>
      <c r="H344" s="35"/>
    </row>
    <row r="346" spans="6:8" x14ac:dyDescent="0.35">
      <c r="F346" s="35"/>
      <c r="G346" s="35"/>
      <c r="H346" s="35"/>
    </row>
    <row r="347" spans="6:8" x14ac:dyDescent="0.35">
      <c r="F347" s="35"/>
      <c r="G347" s="35"/>
      <c r="H347" s="35"/>
    </row>
    <row r="349" spans="6:8" x14ac:dyDescent="0.35">
      <c r="F349" s="35"/>
      <c r="G349" s="35"/>
      <c r="H349" s="35"/>
    </row>
    <row r="350" spans="6:8" x14ac:dyDescent="0.35">
      <c r="F350" s="35"/>
      <c r="G350" s="35"/>
      <c r="H350" s="35"/>
    </row>
    <row r="352" spans="6:8" x14ac:dyDescent="0.35">
      <c r="F352" s="35"/>
      <c r="G352" s="35"/>
      <c r="H352" s="35"/>
    </row>
    <row r="353" spans="6:8" x14ac:dyDescent="0.35">
      <c r="F353" s="35"/>
      <c r="G353" s="35"/>
      <c r="H353" s="35"/>
    </row>
    <row r="355" spans="6:8" x14ac:dyDescent="0.35">
      <c r="F355" s="35"/>
      <c r="G355" s="35"/>
      <c r="H355" s="35"/>
    </row>
    <row r="356" spans="6:8" x14ac:dyDescent="0.35">
      <c r="F356" s="35"/>
      <c r="G356" s="35"/>
      <c r="H356" s="35"/>
    </row>
    <row r="358" spans="6:8" x14ac:dyDescent="0.35">
      <c r="F358" s="35"/>
      <c r="G358" s="35"/>
      <c r="H358" s="35"/>
    </row>
    <row r="359" spans="6:8" x14ac:dyDescent="0.35">
      <c r="F359" s="35"/>
      <c r="G359" s="35"/>
      <c r="H359" s="35"/>
    </row>
    <row r="361" spans="6:8" x14ac:dyDescent="0.35">
      <c r="F361" s="35"/>
      <c r="G361" s="35"/>
      <c r="H361" s="35"/>
    </row>
    <row r="362" spans="6:8" x14ac:dyDescent="0.35">
      <c r="F362" s="35"/>
      <c r="G362" s="35"/>
      <c r="H362" s="35"/>
    </row>
    <row r="364" spans="6:8" x14ac:dyDescent="0.35">
      <c r="F364" s="35"/>
      <c r="G364" s="35"/>
      <c r="H364" s="35"/>
    </row>
    <row r="365" spans="6:8" x14ac:dyDescent="0.35">
      <c r="F365" s="35"/>
      <c r="G365" s="35"/>
      <c r="H365" s="35"/>
    </row>
    <row r="367" spans="6:8" x14ac:dyDescent="0.35">
      <c r="F367" s="35"/>
      <c r="G367" s="35"/>
      <c r="H367" s="35"/>
    </row>
    <row r="368" spans="6:8" x14ac:dyDescent="0.35">
      <c r="F368" s="35"/>
      <c r="G368" s="35"/>
      <c r="H368" s="35"/>
    </row>
    <row r="370" spans="6:8" x14ac:dyDescent="0.35">
      <c r="F370" s="35"/>
      <c r="G370" s="35"/>
      <c r="H370" s="35"/>
    </row>
    <row r="371" spans="6:8" x14ac:dyDescent="0.35">
      <c r="F371" s="35"/>
      <c r="G371" s="35"/>
      <c r="H371" s="35"/>
    </row>
    <row r="373" spans="6:8" x14ac:dyDescent="0.35">
      <c r="F373" s="35"/>
      <c r="G373" s="35"/>
      <c r="H373" s="35"/>
    </row>
    <row r="374" spans="6:8" x14ac:dyDescent="0.35">
      <c r="F374" s="35"/>
      <c r="G374" s="35"/>
      <c r="H374" s="35"/>
    </row>
    <row r="376" spans="6:8" x14ac:dyDescent="0.35">
      <c r="F376" s="35"/>
      <c r="G376" s="35"/>
      <c r="H376" s="35"/>
    </row>
    <row r="377" spans="6:8" x14ac:dyDescent="0.35">
      <c r="F377" s="35"/>
      <c r="G377" s="35"/>
      <c r="H377" s="35"/>
    </row>
    <row r="379" spans="6:8" x14ac:dyDescent="0.35">
      <c r="F379" s="35"/>
      <c r="G379" s="35"/>
      <c r="H379" s="35"/>
    </row>
    <row r="380" spans="6:8" x14ac:dyDescent="0.35">
      <c r="F380" s="35"/>
      <c r="G380" s="35"/>
      <c r="H380" s="35"/>
    </row>
    <row r="382" spans="6:8" x14ac:dyDescent="0.35">
      <c r="F382" s="35"/>
      <c r="G382" s="35"/>
      <c r="H382" s="35"/>
    </row>
    <row r="383" spans="6:8" x14ac:dyDescent="0.35">
      <c r="F383" s="35"/>
      <c r="G383" s="35"/>
      <c r="H383" s="35"/>
    </row>
    <row r="385" spans="6:8" x14ac:dyDescent="0.35">
      <c r="F385" s="35"/>
      <c r="G385" s="35"/>
      <c r="H385" s="35"/>
    </row>
    <row r="386" spans="6:8" x14ac:dyDescent="0.35">
      <c r="F386" s="35"/>
      <c r="G386" s="35"/>
      <c r="H386" s="35"/>
    </row>
    <row r="388" spans="6:8" x14ac:dyDescent="0.35">
      <c r="F388" s="35"/>
      <c r="G388" s="35"/>
      <c r="H388" s="35"/>
    </row>
    <row r="389" spans="6:8" x14ac:dyDescent="0.35">
      <c r="F389" s="35"/>
      <c r="G389" s="35"/>
      <c r="H389" s="35"/>
    </row>
    <row r="391" spans="6:8" x14ac:dyDescent="0.35">
      <c r="F391" s="35"/>
      <c r="G391" s="35"/>
      <c r="H391" s="35"/>
    </row>
    <row r="392" spans="6:8" x14ac:dyDescent="0.35">
      <c r="F392" s="35"/>
      <c r="G392" s="35"/>
      <c r="H392" s="35"/>
    </row>
    <row r="394" spans="6:8" x14ac:dyDescent="0.35">
      <c r="F394" s="35"/>
      <c r="G394" s="35"/>
      <c r="H394" s="35"/>
    </row>
    <row r="395" spans="6:8" x14ac:dyDescent="0.35">
      <c r="F395" s="35"/>
      <c r="G395" s="35"/>
      <c r="H395" s="35"/>
    </row>
    <row r="397" spans="6:8" x14ac:dyDescent="0.35">
      <c r="F397" s="35"/>
      <c r="G397" s="35"/>
      <c r="H397" s="35"/>
    </row>
    <row r="398" spans="6:8" x14ac:dyDescent="0.35">
      <c r="F398" s="35"/>
      <c r="G398" s="35"/>
      <c r="H398" s="35"/>
    </row>
    <row r="400" spans="6:8" x14ac:dyDescent="0.35">
      <c r="F400" s="35"/>
      <c r="G400" s="35"/>
      <c r="H400" s="35"/>
    </row>
    <row r="401" spans="6:8" x14ac:dyDescent="0.35">
      <c r="F401" s="35"/>
      <c r="G401" s="35"/>
      <c r="H401" s="35"/>
    </row>
    <row r="403" spans="6:8" x14ac:dyDescent="0.35">
      <c r="F403" s="35"/>
      <c r="G403" s="35"/>
      <c r="H403" s="35"/>
    </row>
    <row r="404" spans="6:8" x14ac:dyDescent="0.35">
      <c r="F404" s="35"/>
      <c r="G404" s="35"/>
      <c r="H404" s="35"/>
    </row>
    <row r="406" spans="6:8" x14ac:dyDescent="0.35">
      <c r="F406" s="35"/>
      <c r="G406" s="35"/>
      <c r="H406" s="35"/>
    </row>
    <row r="407" spans="6:8" x14ac:dyDescent="0.35">
      <c r="F407" s="35"/>
      <c r="G407" s="35"/>
      <c r="H407" s="35"/>
    </row>
    <row r="409" spans="6:8" x14ac:dyDescent="0.35">
      <c r="F409" s="35"/>
      <c r="G409" s="35"/>
      <c r="H409" s="35"/>
    </row>
    <row r="410" spans="6:8" x14ac:dyDescent="0.35">
      <c r="F410" s="35"/>
      <c r="G410" s="35"/>
      <c r="H410" s="35"/>
    </row>
    <row r="412" spans="6:8" x14ac:dyDescent="0.35">
      <c r="F412" s="35"/>
      <c r="G412" s="35"/>
      <c r="H412" s="35"/>
    </row>
    <row r="413" spans="6:8" x14ac:dyDescent="0.35">
      <c r="F413" s="35"/>
      <c r="G413" s="35"/>
      <c r="H413" s="35"/>
    </row>
    <row r="415" spans="6:8" x14ac:dyDescent="0.35">
      <c r="F415" s="35"/>
      <c r="G415" s="35"/>
      <c r="H415" s="35"/>
    </row>
    <row r="416" spans="6:8" x14ac:dyDescent="0.35">
      <c r="F416" s="35"/>
      <c r="G416" s="35"/>
      <c r="H416" s="35"/>
    </row>
    <row r="418" spans="6:8" x14ac:dyDescent="0.35">
      <c r="F418" s="35"/>
      <c r="G418" s="35"/>
      <c r="H418" s="35"/>
    </row>
    <row r="419" spans="6:8" x14ac:dyDescent="0.35">
      <c r="F419" s="35"/>
      <c r="G419" s="35"/>
      <c r="H419" s="35"/>
    </row>
    <row r="421" spans="6:8" x14ac:dyDescent="0.35">
      <c r="F421" s="35"/>
      <c r="G421" s="35"/>
      <c r="H421" s="35"/>
    </row>
    <row r="422" spans="6:8" x14ac:dyDescent="0.35">
      <c r="F422" s="35"/>
      <c r="G422" s="35"/>
      <c r="H422" s="35"/>
    </row>
    <row r="424" spans="6:8" x14ac:dyDescent="0.35">
      <c r="F424" s="35"/>
      <c r="G424" s="35"/>
      <c r="H424" s="35"/>
    </row>
    <row r="425" spans="6:8" x14ac:dyDescent="0.35">
      <c r="F425" s="35"/>
      <c r="G425" s="35"/>
      <c r="H425" s="35"/>
    </row>
    <row r="427" spans="6:8" x14ac:dyDescent="0.35">
      <c r="F427" s="35"/>
      <c r="G427" s="35"/>
      <c r="H427" s="35"/>
    </row>
    <row r="428" spans="6:8" x14ac:dyDescent="0.35">
      <c r="F428" s="35"/>
      <c r="G428" s="35"/>
      <c r="H428" s="35"/>
    </row>
    <row r="430" spans="6:8" x14ac:dyDescent="0.35">
      <c r="F430" s="35"/>
      <c r="G430" s="35"/>
      <c r="H430" s="35"/>
    </row>
    <row r="431" spans="6:8" x14ac:dyDescent="0.35">
      <c r="F431" s="35"/>
      <c r="G431" s="35"/>
      <c r="H431" s="35"/>
    </row>
    <row r="433" spans="6:8" x14ac:dyDescent="0.35">
      <c r="F433" s="35"/>
      <c r="G433" s="35"/>
      <c r="H433" s="35"/>
    </row>
    <row r="434" spans="6:8" x14ac:dyDescent="0.35">
      <c r="F434" s="35"/>
      <c r="G434" s="35"/>
      <c r="H434" s="35"/>
    </row>
    <row r="436" spans="6:8" x14ac:dyDescent="0.35">
      <c r="F436" s="35"/>
      <c r="G436" s="35"/>
      <c r="H436" s="35"/>
    </row>
    <row r="437" spans="6:8" x14ac:dyDescent="0.35">
      <c r="F437" s="35"/>
      <c r="G437" s="35"/>
      <c r="H437" s="35"/>
    </row>
    <row r="439" spans="6:8" x14ac:dyDescent="0.35">
      <c r="F439" s="35"/>
      <c r="G439" s="35"/>
      <c r="H439" s="35"/>
    </row>
    <row r="440" spans="6:8" x14ac:dyDescent="0.35">
      <c r="F440" s="35"/>
      <c r="G440" s="35"/>
      <c r="H440" s="35"/>
    </row>
    <row r="442" spans="6:8" x14ac:dyDescent="0.35">
      <c r="F442" s="35"/>
      <c r="G442" s="35"/>
      <c r="H442" s="35"/>
    </row>
    <row r="443" spans="6:8" x14ac:dyDescent="0.35">
      <c r="F443" s="35"/>
      <c r="G443" s="35"/>
      <c r="H443" s="35"/>
    </row>
    <row r="445" spans="6:8" x14ac:dyDescent="0.35">
      <c r="F445" s="35"/>
      <c r="G445" s="35"/>
      <c r="H445" s="35"/>
    </row>
    <row r="446" spans="6:8" x14ac:dyDescent="0.35">
      <c r="F446" s="35"/>
      <c r="G446" s="35"/>
      <c r="H446" s="35"/>
    </row>
    <row r="448" spans="6:8" x14ac:dyDescent="0.35">
      <c r="F448" s="35"/>
      <c r="G448" s="35"/>
      <c r="H448" s="35"/>
    </row>
    <row r="449" spans="6:8" x14ac:dyDescent="0.35">
      <c r="F449" s="35"/>
      <c r="G449" s="35"/>
      <c r="H449" s="35"/>
    </row>
    <row r="451" spans="6:8" x14ac:dyDescent="0.35">
      <c r="F451" s="35"/>
      <c r="G451" s="35"/>
      <c r="H451" s="35"/>
    </row>
    <row r="452" spans="6:8" x14ac:dyDescent="0.35">
      <c r="F452" s="35"/>
      <c r="G452" s="35"/>
      <c r="H452" s="35"/>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80" zoomScaleNormal="80" workbookViewId="0">
      <pane ySplit="1" topLeftCell="A5" activePane="bottomLeft" state="frozen"/>
      <selection pane="bottomLeft" activeCell="C22" sqref="C22"/>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1" customWidth="1"/>
    <col min="11" max="65" width="25.7109375" style="24" customWidth="1"/>
    <col min="66" max="16384" width="15.7109375" style="40"/>
  </cols>
  <sheetData>
    <row r="1" spans="1:65" s="23" customFormat="1" ht="83.25" thickBot="1" x14ac:dyDescent="0.3">
      <c r="A1" s="31" t="s">
        <v>10124</v>
      </c>
      <c r="B1" s="31" t="s">
        <v>10057</v>
      </c>
      <c r="C1" s="31" t="s">
        <v>10058</v>
      </c>
      <c r="D1" s="31" t="s">
        <v>10068</v>
      </c>
      <c r="E1" s="31" t="s">
        <v>10125</v>
      </c>
      <c r="F1" s="31" t="s">
        <v>10513</v>
      </c>
      <c r="G1" s="31" t="s">
        <v>10514</v>
      </c>
      <c r="H1" s="31" t="s">
        <v>10515</v>
      </c>
      <c r="I1" s="31" t="str">
        <f>AO1</f>
        <v>Nova RT | TARIFA LÍQUIDA pós MODICIDADE TARIFÁRIA</v>
      </c>
      <c r="J1" s="31" t="str">
        <f>BM1</f>
        <v>% EF RT &amp; CM | Eficiência Valorização RT + Custos Movimentação:
 (Esforço s/ Tarifa Munícipe)</v>
      </c>
      <c r="K1" s="31" t="s">
        <v>10069</v>
      </c>
      <c r="L1" s="31" t="s">
        <v>10070</v>
      </c>
      <c r="M1" s="31" t="s">
        <v>10071</v>
      </c>
      <c r="N1" s="31" t="s">
        <v>10072</v>
      </c>
      <c r="O1" s="31" t="s">
        <v>10073</v>
      </c>
      <c r="P1" s="31" t="s">
        <v>10074</v>
      </c>
      <c r="Q1" s="31" t="s">
        <v>10075</v>
      </c>
      <c r="R1" s="31" t="s">
        <v>10076</v>
      </c>
      <c r="S1" s="31" t="s">
        <v>10077</v>
      </c>
      <c r="T1" s="31" t="s">
        <v>10078</v>
      </c>
      <c r="U1" s="31" t="s">
        <v>10079</v>
      </c>
      <c r="V1" s="31" t="s">
        <v>10080</v>
      </c>
      <c r="W1" s="31" t="s">
        <v>10081</v>
      </c>
      <c r="X1" s="31" t="s">
        <v>10082</v>
      </c>
      <c r="Y1" s="31" t="s">
        <v>10083</v>
      </c>
      <c r="Z1" s="31" t="s">
        <v>10084</v>
      </c>
      <c r="AA1" s="31" t="s">
        <v>10085</v>
      </c>
      <c r="AB1" s="31" t="s">
        <v>10086</v>
      </c>
      <c r="AC1" s="31" t="s">
        <v>10087</v>
      </c>
      <c r="AD1" s="31" t="s">
        <v>10088</v>
      </c>
      <c r="AE1" s="31" t="s">
        <v>10089</v>
      </c>
      <c r="AF1" s="31" t="s">
        <v>10090</v>
      </c>
      <c r="AG1" s="31" t="s">
        <v>10091</v>
      </c>
      <c r="AH1" s="31" t="s">
        <v>10092</v>
      </c>
      <c r="AI1" s="31" t="s">
        <v>10093</v>
      </c>
      <c r="AJ1" s="31" t="s">
        <v>10094</v>
      </c>
      <c r="AK1" s="31" t="s">
        <v>10095</v>
      </c>
      <c r="AL1" s="31" t="s">
        <v>10096</v>
      </c>
      <c r="AM1" s="31" t="s">
        <v>10097</v>
      </c>
      <c r="AN1" s="31" t="s">
        <v>10098</v>
      </c>
      <c r="AO1" s="31" t="s">
        <v>10099</v>
      </c>
      <c r="AP1" s="31" t="s">
        <v>10100</v>
      </c>
      <c r="AQ1" s="31" t="s">
        <v>10101</v>
      </c>
      <c r="AR1" s="31" t="s">
        <v>10102</v>
      </c>
      <c r="AS1" s="31" t="s">
        <v>10103</v>
      </c>
      <c r="AT1" s="31" t="s">
        <v>10104</v>
      </c>
      <c r="AU1" s="31" t="s">
        <v>10105</v>
      </c>
      <c r="AV1" s="31" t="s">
        <v>10106</v>
      </c>
      <c r="AW1" s="31" t="s">
        <v>10107</v>
      </c>
      <c r="AX1" s="31" t="s">
        <v>10108</v>
      </c>
      <c r="AY1" s="31" t="s">
        <v>10109</v>
      </c>
      <c r="AZ1" s="31" t="s">
        <v>10110</v>
      </c>
      <c r="BA1" s="31" t="s">
        <v>10111</v>
      </c>
      <c r="BB1" s="31" t="s">
        <v>10112</v>
      </c>
      <c r="BC1" s="31" t="s">
        <v>10113</v>
      </c>
      <c r="BD1" s="31" t="s">
        <v>10114</v>
      </c>
      <c r="BE1" s="31" t="s">
        <v>10115</v>
      </c>
      <c r="BF1" s="31" t="s">
        <v>10116</v>
      </c>
      <c r="BG1" s="31" t="s">
        <v>10117</v>
      </c>
      <c r="BH1" s="31" t="s">
        <v>10118</v>
      </c>
      <c r="BI1" s="31" t="s">
        <v>10119</v>
      </c>
      <c r="BJ1" s="31" t="s">
        <v>10120</v>
      </c>
      <c r="BK1" s="31" t="s">
        <v>10121</v>
      </c>
      <c r="BL1" s="31" t="s">
        <v>10122</v>
      </c>
      <c r="BM1" s="31" t="s">
        <v>10123</v>
      </c>
    </row>
    <row r="2" spans="1:65" x14ac:dyDescent="0.35">
      <c r="A2" s="24" t="s">
        <v>10682</v>
      </c>
      <c r="B2" s="24" t="s">
        <v>10644</v>
      </c>
      <c r="C2" s="24" t="s">
        <v>10647</v>
      </c>
      <c r="D2" s="24" t="s">
        <v>10506</v>
      </c>
      <c r="E2" s="24" t="s">
        <v>10683</v>
      </c>
      <c r="F2" s="24">
        <v>1248470</v>
      </c>
      <c r="G2" s="24">
        <v>0.89712515406528826</v>
      </c>
      <c r="H2" s="24">
        <v>500</v>
      </c>
      <c r="I2" s="24">
        <v>362.95556350415632</v>
      </c>
      <c r="J2" s="41">
        <v>1.6707242613038826</v>
      </c>
      <c r="K2" s="24">
        <v>35</v>
      </c>
      <c r="L2" s="24">
        <v>695.88927302010939</v>
      </c>
      <c r="M2" s="24">
        <v>69.618634126818577</v>
      </c>
      <c r="N2" s="24">
        <v>443.23058429143794</v>
      </c>
      <c r="O2" s="24">
        <v>82.615743143710432</v>
      </c>
      <c r="P2" s="24">
        <v>171.61500397003221</v>
      </c>
      <c r="Q2" s="24">
        <v>188.9998371776953</v>
      </c>
      <c r="R2" s="24">
        <v>35.34763909724218</v>
      </c>
      <c r="S2" s="24">
        <v>74.070146670925411</v>
      </c>
      <c r="T2" s="24">
        <v>79.582051409527679</v>
      </c>
      <c r="U2" s="24">
        <v>0</v>
      </c>
      <c r="V2" s="24">
        <v>53823.971941781332</v>
      </c>
      <c r="W2" s="24">
        <v>0</v>
      </c>
      <c r="X2" s="24">
        <v>0</v>
      </c>
      <c r="Y2" s="24">
        <v>505.0630300383819</v>
      </c>
      <c r="Z2" s="24">
        <v>0</v>
      </c>
      <c r="AA2" s="24">
        <v>190.79900000000001</v>
      </c>
      <c r="AB2" s="24">
        <v>10.234999999999999</v>
      </c>
      <c r="AC2" s="24">
        <v>304.0290300383819</v>
      </c>
      <c r="AD2" s="24">
        <v>142.10746653422558</v>
      </c>
      <c r="AE2" s="24">
        <v>14.018122644276319</v>
      </c>
      <c r="AF2" s="24">
        <v>0</v>
      </c>
      <c r="AG2" s="24">
        <v>0</v>
      </c>
      <c r="AH2" s="24">
        <v>23.267766242007045</v>
      </c>
      <c r="AI2" s="24">
        <v>101.46076874999999</v>
      </c>
      <c r="AJ2" s="24">
        <v>3.3608088979422823</v>
      </c>
      <c r="AK2" s="24">
        <v>0</v>
      </c>
      <c r="AL2" s="24">
        <v>0</v>
      </c>
      <c r="AM2" s="24">
        <v>0</v>
      </c>
      <c r="AN2" s="24">
        <v>0.46741413646021018</v>
      </c>
      <c r="AO2" s="24">
        <v>362.95556350415632</v>
      </c>
      <c r="AP2" s="24">
        <v>37.285888886283367</v>
      </c>
      <c r="AQ2" s="24">
        <v>14.018122644276319</v>
      </c>
      <c r="AR2" s="24">
        <v>0</v>
      </c>
      <c r="AS2" s="24">
        <v>0</v>
      </c>
      <c r="AT2" s="24">
        <v>23.267766242007045</v>
      </c>
      <c r="AU2" s="24">
        <v>231.03434033948906</v>
      </c>
      <c r="AV2" s="24">
        <v>47.078199808472924</v>
      </c>
      <c r="AW2" s="24">
        <v>47.078199808472924</v>
      </c>
      <c r="AX2" s="24">
        <v>0</v>
      </c>
      <c r="AY2" s="24">
        <v>0</v>
      </c>
      <c r="AZ2" s="24">
        <v>115.41524212262408</v>
      </c>
      <c r="BA2" s="24">
        <v>77.861174682099417</v>
      </c>
      <c r="BB2" s="24">
        <v>15.647528100218604</v>
      </c>
      <c r="BC2" s="24">
        <v>21.906539340306047</v>
      </c>
      <c r="BD2" s="24">
        <v>0</v>
      </c>
      <c r="BE2" s="24">
        <v>68.540898408392053</v>
      </c>
      <c r="BF2" s="24">
        <v>23.526572766936194</v>
      </c>
      <c r="BG2" s="24">
        <v>1.4901660226239124</v>
      </c>
      <c r="BH2" s="24">
        <v>43.524159618831952</v>
      </c>
      <c r="BI2" s="24">
        <v>0</v>
      </c>
      <c r="BJ2" s="24">
        <v>268.32022922577244</v>
      </c>
      <c r="BK2" s="24">
        <v>410.42769575999802</v>
      </c>
      <c r="BL2" s="24">
        <v>1.9945419871420229</v>
      </c>
      <c r="BM2" s="24">
        <v>1.6707242613038826</v>
      </c>
    </row>
    <row r="3" spans="1:65" x14ac:dyDescent="0.35">
      <c r="A3" s="24" t="s">
        <v>10682</v>
      </c>
      <c r="B3" s="24" t="s">
        <v>10644</v>
      </c>
      <c r="C3" s="24" t="s">
        <v>10647</v>
      </c>
      <c r="D3" s="24" t="s">
        <v>10507</v>
      </c>
      <c r="E3" s="24" t="s">
        <v>10684</v>
      </c>
      <c r="F3" s="24">
        <v>1248470</v>
      </c>
      <c r="G3" s="24">
        <v>0.89712515406528826</v>
      </c>
      <c r="H3" s="24">
        <v>500</v>
      </c>
      <c r="I3" s="24">
        <v>420.52869023016564</v>
      </c>
      <c r="J3" s="41">
        <v>1.2391733759869601</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0</v>
      </c>
      <c r="W3" s="24">
        <v>13455.992985445333</v>
      </c>
      <c r="X3" s="24">
        <v>0</v>
      </c>
      <c r="Y3" s="24">
        <v>505.0630300383819</v>
      </c>
      <c r="Z3" s="24">
        <v>0</v>
      </c>
      <c r="AA3" s="24">
        <v>190.79900000000001</v>
      </c>
      <c r="AB3" s="24">
        <v>10.234999999999999</v>
      </c>
      <c r="AC3" s="24">
        <v>304.0290300383819</v>
      </c>
      <c r="AD3" s="24">
        <v>84.534339808216259</v>
      </c>
      <c r="AE3" s="24">
        <v>-15.755853886398738</v>
      </c>
      <c r="AF3" s="24">
        <v>1.5069512242347742</v>
      </c>
      <c r="AG3" s="24">
        <v>-15.611220118679432</v>
      </c>
      <c r="AH3" s="24">
        <v>0</v>
      </c>
      <c r="AI3" s="24">
        <v>101.46076874999999</v>
      </c>
      <c r="AJ3" s="24">
        <v>0</v>
      </c>
      <c r="AK3" s="24">
        <v>12.933693839059762</v>
      </c>
      <c r="AL3" s="24">
        <v>0</v>
      </c>
      <c r="AM3" s="24">
        <v>0</v>
      </c>
      <c r="AN3" s="24">
        <v>0.27804693452314172</v>
      </c>
      <c r="AO3" s="24">
        <v>420.52869023016564</v>
      </c>
      <c r="AP3" s="24">
        <v>0</v>
      </c>
      <c r="AQ3" s="24">
        <v>0</v>
      </c>
      <c r="AR3" s="24">
        <v>0</v>
      </c>
      <c r="AS3" s="24">
        <v>0</v>
      </c>
      <c r="AT3" s="24">
        <v>0</v>
      </c>
      <c r="AU3" s="24">
        <v>240.60264700205465</v>
      </c>
      <c r="AV3" s="24">
        <v>47.078199808472924</v>
      </c>
      <c r="AW3" s="24">
        <v>47.078199808472924</v>
      </c>
      <c r="AX3" s="24">
        <v>0</v>
      </c>
      <c r="AY3" s="24">
        <v>0</v>
      </c>
      <c r="AZ3" s="24">
        <v>115.41524212262408</v>
      </c>
      <c r="BA3" s="24">
        <v>77.861174682099417</v>
      </c>
      <c r="BB3" s="24">
        <v>15.647528100218604</v>
      </c>
      <c r="BC3" s="24">
        <v>21.906539340306047</v>
      </c>
      <c r="BD3" s="24">
        <v>0</v>
      </c>
      <c r="BE3" s="24">
        <v>78.109205070957628</v>
      </c>
      <c r="BF3" s="24">
        <v>26.883873350292532</v>
      </c>
      <c r="BG3" s="24">
        <v>1.4901660226239124</v>
      </c>
      <c r="BH3" s="24">
        <v>49.735165698041186</v>
      </c>
      <c r="BI3" s="24">
        <v>0</v>
      </c>
      <c r="BJ3" s="24">
        <v>240.60264700205465</v>
      </c>
      <c r="BK3" s="24">
        <v>325.13698681027091</v>
      </c>
      <c r="BL3" s="24">
        <v>1.7140072338029761</v>
      </c>
      <c r="BM3" s="24">
        <v>1.2391733759869601</v>
      </c>
    </row>
    <row r="4" spans="1:65" x14ac:dyDescent="0.35">
      <c r="A4" s="24" t="s">
        <v>10682</v>
      </c>
      <c r="B4" s="24" t="s">
        <v>10644</v>
      </c>
      <c r="C4" s="24" t="s">
        <v>10647</v>
      </c>
      <c r="D4" s="24" t="s">
        <v>10508</v>
      </c>
      <c r="E4" s="24" t="s">
        <v>10685</v>
      </c>
      <c r="F4" s="24">
        <v>1248470</v>
      </c>
      <c r="G4" s="24">
        <v>0.89712515406528826</v>
      </c>
      <c r="H4" s="24">
        <v>500</v>
      </c>
      <c r="I4" s="24">
        <v>406.42442133572098</v>
      </c>
      <c r="J4" s="41">
        <v>1.3119348625668121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0</v>
      </c>
      <c r="X4" s="24">
        <v>13455992.985445334</v>
      </c>
      <c r="Y4" s="24">
        <v>505.0630300383819</v>
      </c>
      <c r="Z4" s="24">
        <v>0</v>
      </c>
      <c r="AA4" s="24">
        <v>190.79900000000001</v>
      </c>
      <c r="AB4" s="24">
        <v>10.234999999999999</v>
      </c>
      <c r="AC4" s="24">
        <v>304.0290300383819</v>
      </c>
      <c r="AD4" s="24">
        <v>98.638608702660918</v>
      </c>
      <c r="AE4" s="24">
        <v>-15.755853886398738</v>
      </c>
      <c r="AF4" s="24">
        <v>0</v>
      </c>
      <c r="AG4" s="24">
        <v>0</v>
      </c>
      <c r="AH4" s="24">
        <v>0</v>
      </c>
      <c r="AI4" s="24">
        <v>101.46076874999999</v>
      </c>
      <c r="AJ4" s="24">
        <v>0</v>
      </c>
      <c r="AK4" s="24">
        <v>12.933693839059762</v>
      </c>
      <c r="AL4" s="24">
        <v>0</v>
      </c>
      <c r="AM4" s="24">
        <v>0</v>
      </c>
      <c r="AN4" s="24">
        <v>0.32443812582702503</v>
      </c>
      <c r="AO4" s="24">
        <v>406.42442133572098</v>
      </c>
      <c r="AP4" s="24">
        <v>0</v>
      </c>
      <c r="AQ4" s="24">
        <v>0</v>
      </c>
      <c r="AR4" s="24">
        <v>0</v>
      </c>
      <c r="AS4" s="24">
        <v>0</v>
      </c>
      <c r="AT4" s="24">
        <v>0</v>
      </c>
      <c r="AU4" s="24">
        <v>238.59278868459626</v>
      </c>
      <c r="AV4" s="24">
        <v>47.078199808472924</v>
      </c>
      <c r="AW4" s="24">
        <v>47.078199808472924</v>
      </c>
      <c r="AX4" s="24">
        <v>0</v>
      </c>
      <c r="AY4" s="24">
        <v>0</v>
      </c>
      <c r="AZ4" s="24">
        <v>115.41524212262408</v>
      </c>
      <c r="BA4" s="24">
        <v>77.861174682099417</v>
      </c>
      <c r="BB4" s="24">
        <v>15.647528100218604</v>
      </c>
      <c r="BC4" s="24">
        <v>21.906539340306047</v>
      </c>
      <c r="BD4" s="24">
        <v>0</v>
      </c>
      <c r="BE4" s="24">
        <v>76.099346753499262</v>
      </c>
      <c r="BF4" s="24">
        <v>26.178659905570299</v>
      </c>
      <c r="BG4" s="24">
        <v>1.4901660226239124</v>
      </c>
      <c r="BH4" s="24">
        <v>48.430520825305052</v>
      </c>
      <c r="BI4" s="24">
        <v>0</v>
      </c>
      <c r="BJ4" s="24">
        <v>238.59278868459626</v>
      </c>
      <c r="BK4" s="24">
        <v>337.23139738725718</v>
      </c>
      <c r="BL4" s="24">
        <v>1.7537876803460561</v>
      </c>
      <c r="BM4" s="24">
        <v>1.3119348625668121</v>
      </c>
    </row>
    <row r="5" spans="1:65" x14ac:dyDescent="0.35">
      <c r="A5" s="24" t="s">
        <v>10682</v>
      </c>
      <c r="B5" s="24" t="s">
        <v>10644</v>
      </c>
      <c r="C5" s="24" t="s">
        <v>10647</v>
      </c>
      <c r="D5" s="24" t="s">
        <v>10509</v>
      </c>
      <c r="E5" s="24" t="s">
        <v>10686</v>
      </c>
      <c r="F5" s="24">
        <v>1248470</v>
      </c>
      <c r="G5" s="24">
        <v>0.89712515406528826</v>
      </c>
      <c r="H5" s="24">
        <v>500</v>
      </c>
      <c r="I5" s="24">
        <v>379.02506366241346</v>
      </c>
      <c r="J5" s="41">
        <v>1.4257952003989247</v>
      </c>
      <c r="K5" s="24">
        <v>35</v>
      </c>
      <c r="L5" s="24">
        <v>476.23889271331609</v>
      </c>
      <c r="M5" s="24">
        <v>55.818552313881092</v>
      </c>
      <c r="N5" s="24">
        <v>443.23058429143794</v>
      </c>
      <c r="O5" s="24">
        <v>62.282761704632868</v>
      </c>
      <c r="P5" s="24">
        <v>178.87678305541712</v>
      </c>
      <c r="Q5" s="24">
        <v>202.07103953138801</v>
      </c>
      <c r="R5" s="24">
        <v>35.34763909724218</v>
      </c>
      <c r="S5" s="24">
        <v>87.141349024618165</v>
      </c>
      <c r="T5" s="24">
        <v>79.582051409527679</v>
      </c>
      <c r="U5" s="24">
        <v>0</v>
      </c>
      <c r="V5" s="24">
        <v>0</v>
      </c>
      <c r="W5" s="24">
        <v>0</v>
      </c>
      <c r="X5" s="24">
        <v>0</v>
      </c>
      <c r="Y5" s="24">
        <v>468.06415742140678</v>
      </c>
      <c r="Z5" s="24">
        <v>0</v>
      </c>
      <c r="AA5" s="24">
        <v>190.79900000000001</v>
      </c>
      <c r="AB5" s="24">
        <v>10.234999999999999</v>
      </c>
      <c r="AC5" s="24">
        <v>267.03015742140678</v>
      </c>
      <c r="AD5" s="24">
        <v>89.039093758993317</v>
      </c>
      <c r="AE5" s="24">
        <v>-12.4216749910067</v>
      </c>
      <c r="AF5" s="24">
        <v>0</v>
      </c>
      <c r="AG5" s="24">
        <v>0</v>
      </c>
      <c r="AH5" s="24">
        <v>0</v>
      </c>
      <c r="AI5" s="24">
        <v>101.46076874999999</v>
      </c>
      <c r="AJ5" s="24">
        <v>0</v>
      </c>
      <c r="AK5" s="24">
        <v>0</v>
      </c>
      <c r="AL5" s="24">
        <v>0</v>
      </c>
      <c r="AM5" s="24">
        <v>0</v>
      </c>
      <c r="AN5" s="24">
        <v>0.3334420899077648</v>
      </c>
      <c r="AO5" s="24">
        <v>379.02506366241346</v>
      </c>
      <c r="AP5" s="24">
        <v>0</v>
      </c>
      <c r="AQ5" s="24">
        <v>0</v>
      </c>
      <c r="AR5" s="24">
        <v>0</v>
      </c>
      <c r="AS5" s="24">
        <v>0</v>
      </c>
      <c r="AT5" s="24">
        <v>0</v>
      </c>
      <c r="AU5" s="24">
        <v>218.40318026317951</v>
      </c>
      <c r="AV5" s="24">
        <v>45.288987420855683</v>
      </c>
      <c r="AW5" s="24">
        <v>45.288987420855683</v>
      </c>
      <c r="AX5" s="24">
        <v>0</v>
      </c>
      <c r="AY5" s="24">
        <v>0</v>
      </c>
      <c r="AZ5" s="24">
        <v>102.76685700454108</v>
      </c>
      <c r="BA5" s="24">
        <v>77.861174682099417</v>
      </c>
      <c r="BB5" s="24">
        <v>10.377367634350696</v>
      </c>
      <c r="BC5" s="24">
        <v>14.528314688090974</v>
      </c>
      <c r="BD5" s="24">
        <v>0</v>
      </c>
      <c r="BE5" s="24">
        <v>70.347335837782737</v>
      </c>
      <c r="BF5" s="24">
        <v>24.160410461459236</v>
      </c>
      <c r="BG5" s="24">
        <v>1.4901660226239124</v>
      </c>
      <c r="BH5" s="24">
        <v>44.696759353699584</v>
      </c>
      <c r="BI5" s="24">
        <v>0</v>
      </c>
      <c r="BJ5" s="24">
        <v>218.40318026317951</v>
      </c>
      <c r="BK5" s="24">
        <v>307.4422740221728</v>
      </c>
      <c r="BL5" s="24">
        <v>2.0237868329902846</v>
      </c>
      <c r="BM5" s="24">
        <v>1.4257952003989247</v>
      </c>
    </row>
    <row r="6" spans="1:65" x14ac:dyDescent="0.35">
      <c r="A6" s="24" t="s">
        <v>10682</v>
      </c>
      <c r="B6" s="24" t="s">
        <v>10644</v>
      </c>
      <c r="C6" s="24" t="s">
        <v>10647</v>
      </c>
      <c r="D6" s="24" t="s">
        <v>10510</v>
      </c>
      <c r="E6" s="24" t="s">
        <v>10687</v>
      </c>
      <c r="F6" s="24">
        <v>1248470</v>
      </c>
      <c r="G6" s="24">
        <v>0.89712515406528826</v>
      </c>
      <c r="H6" s="24">
        <v>500</v>
      </c>
      <c r="I6" s="24">
        <v>465.38241373391151</v>
      </c>
      <c r="J6" s="41">
        <v>1.0218787682204831</v>
      </c>
      <c r="K6" s="24">
        <v>35</v>
      </c>
      <c r="L6" s="24">
        <v>738.27544852479843</v>
      </c>
      <c r="M6" s="24">
        <v>70.895850621847146</v>
      </c>
      <c r="N6" s="24">
        <v>443.23058429143794</v>
      </c>
      <c r="O6" s="24">
        <v>99.326865863250504</v>
      </c>
      <c r="P6" s="24">
        <v>155.05092299683085</v>
      </c>
      <c r="Q6" s="24">
        <v>188.85279543135664</v>
      </c>
      <c r="R6" s="24">
        <v>35.34763909724218</v>
      </c>
      <c r="S6" s="24">
        <v>0</v>
      </c>
      <c r="T6" s="24">
        <v>153.50515633411445</v>
      </c>
      <c r="U6" s="24">
        <v>0</v>
      </c>
      <c r="V6" s="24">
        <v>0</v>
      </c>
      <c r="W6" s="24">
        <v>0</v>
      </c>
      <c r="X6" s="24">
        <v>0</v>
      </c>
      <c r="Y6" s="24">
        <v>543.36540488126252</v>
      </c>
      <c r="Z6" s="24">
        <v>0</v>
      </c>
      <c r="AA6" s="24">
        <v>190.79900000000001</v>
      </c>
      <c r="AB6" s="24">
        <v>10.234999999999999</v>
      </c>
      <c r="AC6" s="24">
        <v>342.33140488126247</v>
      </c>
      <c r="AD6" s="24">
        <v>77.982991147351015</v>
      </c>
      <c r="AE6" s="24">
        <v>-23.477777602649017</v>
      </c>
      <c r="AF6" s="24">
        <v>0</v>
      </c>
      <c r="AG6" s="24">
        <v>0</v>
      </c>
      <c r="AH6" s="24">
        <v>0</v>
      </c>
      <c r="AI6" s="24">
        <v>101.46076874999999</v>
      </c>
      <c r="AJ6" s="24">
        <v>0</v>
      </c>
      <c r="AK6" s="24">
        <v>0</v>
      </c>
      <c r="AL6" s="24">
        <v>0</v>
      </c>
      <c r="AM6" s="24">
        <v>0</v>
      </c>
      <c r="AN6" s="24">
        <v>0.22779969945906478</v>
      </c>
      <c r="AO6" s="24">
        <v>465.38241373391151</v>
      </c>
      <c r="AP6" s="24">
        <v>0</v>
      </c>
      <c r="AQ6" s="24">
        <v>0</v>
      </c>
      <c r="AR6" s="24">
        <v>0</v>
      </c>
      <c r="AS6" s="24">
        <v>0</v>
      </c>
      <c r="AT6" s="24">
        <v>0</v>
      </c>
      <c r="AU6" s="24">
        <v>239.91282143179623</v>
      </c>
      <c r="AV6" s="24">
        <v>51.451062507435545</v>
      </c>
      <c r="AW6" s="24">
        <v>51.451062507435545</v>
      </c>
      <c r="AX6" s="24">
        <v>0</v>
      </c>
      <c r="AY6" s="24">
        <v>0</v>
      </c>
      <c r="AZ6" s="24">
        <v>105.7921317630027</v>
      </c>
      <c r="BA6" s="24">
        <v>77.861174682099417</v>
      </c>
      <c r="BB6" s="24">
        <v>11.637898783709705</v>
      </c>
      <c r="BC6" s="24">
        <v>16.293058297193586</v>
      </c>
      <c r="BD6" s="24">
        <v>0</v>
      </c>
      <c r="BE6" s="24">
        <v>82.669627161357994</v>
      </c>
      <c r="BF6" s="24">
        <v>28.484021452187399</v>
      </c>
      <c r="BG6" s="24">
        <v>1.4901660226239124</v>
      </c>
      <c r="BH6" s="24">
        <v>52.695439686546685</v>
      </c>
      <c r="BI6" s="24">
        <v>0</v>
      </c>
      <c r="BJ6" s="24">
        <v>239.91282143179623</v>
      </c>
      <c r="BK6" s="24">
        <v>317.89581257914722</v>
      </c>
      <c r="BL6" s="24">
        <v>1.3891930477802179</v>
      </c>
      <c r="BM6" s="24">
        <v>1.0218787682204831</v>
      </c>
    </row>
    <row r="7" spans="1:65" x14ac:dyDescent="0.35">
      <c r="A7" s="24" t="s">
        <v>10682</v>
      </c>
      <c r="B7" s="24" t="s">
        <v>10644</v>
      </c>
      <c r="C7" s="24" t="s">
        <v>10647</v>
      </c>
      <c r="D7" s="24" t="s">
        <v>10511</v>
      </c>
      <c r="E7" s="24" t="s">
        <v>10688</v>
      </c>
      <c r="F7" s="24">
        <v>1248470</v>
      </c>
      <c r="G7" s="24">
        <v>0.89712515406528826</v>
      </c>
      <c r="H7" s="24">
        <v>500</v>
      </c>
      <c r="I7" s="24">
        <v>532.0006764690944</v>
      </c>
      <c r="J7" s="41">
        <v>1.0381508592178226</v>
      </c>
      <c r="K7" s="24">
        <v>35</v>
      </c>
      <c r="L7" s="24">
        <v>1803.6132586299809</v>
      </c>
      <c r="M7" s="24">
        <v>116.99725227471897</v>
      </c>
      <c r="N7" s="24">
        <v>443.23058429143794</v>
      </c>
      <c r="O7" s="24">
        <v>323.91280185274263</v>
      </c>
      <c r="P7" s="24">
        <v>81.57658903883916</v>
      </c>
      <c r="Q7" s="24">
        <v>37.741193399856158</v>
      </c>
      <c r="R7" s="24">
        <v>37.741193399856158</v>
      </c>
      <c r="S7" s="24">
        <v>0</v>
      </c>
      <c r="T7" s="24">
        <v>0</v>
      </c>
      <c r="U7" s="24">
        <v>281038.7351704032</v>
      </c>
      <c r="V7" s="24">
        <v>0</v>
      </c>
      <c r="W7" s="24">
        <v>0</v>
      </c>
      <c r="X7" s="24">
        <v>0</v>
      </c>
      <c r="Y7" s="24">
        <v>846.08688716104655</v>
      </c>
      <c r="Z7" s="24">
        <v>0</v>
      </c>
      <c r="AA7" s="24">
        <v>190.79900000000001</v>
      </c>
      <c r="AB7" s="24">
        <v>10.234999999999999</v>
      </c>
      <c r="AC7" s="24">
        <v>645.05288716104656</v>
      </c>
      <c r="AD7" s="24">
        <v>314.08621069195215</v>
      </c>
      <c r="AE7" s="24">
        <v>37.803888392392018</v>
      </c>
      <c r="AF7" s="24">
        <v>0</v>
      </c>
      <c r="AG7" s="24">
        <v>0</v>
      </c>
      <c r="AH7" s="24">
        <v>27.399811757756986</v>
      </c>
      <c r="AI7" s="24">
        <v>123.00035822944255</v>
      </c>
      <c r="AJ7" s="24">
        <v>125.88215231236059</v>
      </c>
      <c r="AK7" s="24">
        <v>0</v>
      </c>
      <c r="AL7" s="24">
        <v>0</v>
      </c>
      <c r="AM7" s="24">
        <v>0</v>
      </c>
      <c r="AN7" s="24">
        <v>0.48691544049090674</v>
      </c>
      <c r="AO7" s="24">
        <v>532.0006764690944</v>
      </c>
      <c r="AP7" s="24">
        <v>65.203700150149004</v>
      </c>
      <c r="AQ7" s="24">
        <v>37.803888392392018</v>
      </c>
      <c r="AR7" s="24">
        <v>0</v>
      </c>
      <c r="AS7" s="24">
        <v>0</v>
      </c>
      <c r="AT7" s="24">
        <v>27.399811757756986</v>
      </c>
      <c r="AU7" s="24">
        <v>318.05993569979859</v>
      </c>
      <c r="AV7" s="24">
        <v>80.200722667636413</v>
      </c>
      <c r="AW7" s="24">
        <v>80.200722667636413</v>
      </c>
      <c r="AX7" s="24">
        <v>0</v>
      </c>
      <c r="AY7" s="24">
        <v>0</v>
      </c>
      <c r="AZ7" s="24">
        <v>124.47877319915114</v>
      </c>
      <c r="BA7" s="24">
        <v>83.718984207234911</v>
      </c>
      <c r="BB7" s="24">
        <v>16.98324541329843</v>
      </c>
      <c r="BC7" s="24">
        <v>23.776543578617797</v>
      </c>
      <c r="BD7" s="24">
        <v>0</v>
      </c>
      <c r="BE7" s="24">
        <v>113.38043983301104</v>
      </c>
      <c r="BF7" s="24">
        <v>39.220407938001124</v>
      </c>
      <c r="BG7" s="24">
        <v>1.602277209707845</v>
      </c>
      <c r="BH7" s="24">
        <v>72.557754685302072</v>
      </c>
      <c r="BI7" s="24">
        <v>0</v>
      </c>
      <c r="BJ7" s="24">
        <v>383.2636358499476</v>
      </c>
      <c r="BK7" s="24">
        <v>697.34984654189975</v>
      </c>
      <c r="BL7" s="24">
        <v>0.85620415065743971</v>
      </c>
      <c r="BM7" s="24">
        <v>1.0381508592178226</v>
      </c>
    </row>
    <row r="8" spans="1:65" x14ac:dyDescent="0.35">
      <c r="A8" s="24" t="s">
        <v>10682</v>
      </c>
      <c r="B8" s="24" t="s">
        <v>10644</v>
      </c>
      <c r="C8" s="24" t="s">
        <v>10647</v>
      </c>
      <c r="D8" s="24" t="s">
        <v>10512</v>
      </c>
      <c r="E8" s="24" t="s">
        <v>10689</v>
      </c>
      <c r="F8" s="24">
        <v>1248470</v>
      </c>
      <c r="G8" s="24">
        <v>0.89712515406528826</v>
      </c>
      <c r="H8" s="24">
        <v>500</v>
      </c>
      <c r="I8" s="24">
        <v>1391.495512488003</v>
      </c>
      <c r="J8" s="41">
        <v>-0.12489410206913552</v>
      </c>
      <c r="K8" s="24">
        <v>35</v>
      </c>
      <c r="L8" s="24">
        <v>810.06492362991139</v>
      </c>
      <c r="M8" s="24">
        <v>79.85213771882438</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1735.1519794592564</v>
      </c>
      <c r="Z8" s="24">
        <v>0</v>
      </c>
      <c r="AA8" s="24">
        <v>190.79900000000001</v>
      </c>
      <c r="AB8" s="24">
        <v>10.234999999999999</v>
      </c>
      <c r="AC8" s="24">
        <v>1534.1179794592563</v>
      </c>
      <c r="AD8" s="24">
        <v>343.65646697125339</v>
      </c>
      <c r="AE8" s="24">
        <v>42.442573682528312</v>
      </c>
      <c r="AF8" s="24">
        <v>0</v>
      </c>
      <c r="AG8" s="24">
        <v>0</v>
      </c>
      <c r="AH8" s="24">
        <v>30.593801010057732</v>
      </c>
      <c r="AI8" s="24">
        <v>123.00035822944255</v>
      </c>
      <c r="AJ8" s="24">
        <v>147.6197340492246</v>
      </c>
      <c r="AK8" s="24">
        <v>0</v>
      </c>
      <c r="AL8" s="24">
        <v>0</v>
      </c>
      <c r="AM8" s="24">
        <v>0</v>
      </c>
      <c r="AN8" s="24">
        <v>0.22400915155976786</v>
      </c>
      <c r="AO8" s="24">
        <v>1391.495512488003</v>
      </c>
      <c r="AP8" s="24">
        <v>73.036374692586037</v>
      </c>
      <c r="AQ8" s="24">
        <v>42.442573682528312</v>
      </c>
      <c r="AR8" s="24">
        <v>0</v>
      </c>
      <c r="AS8" s="24">
        <v>0</v>
      </c>
      <c r="AT8" s="24">
        <v>30.593801010057732</v>
      </c>
      <c r="AU8" s="24">
        <v>443.63555522999616</v>
      </c>
      <c r="AV8" s="24">
        <v>80.200722667636413</v>
      </c>
      <c r="AW8" s="24">
        <v>80.200722667636413</v>
      </c>
      <c r="AX8" s="24">
        <v>0</v>
      </c>
      <c r="AY8" s="24">
        <v>0</v>
      </c>
      <c r="AZ8" s="24">
        <v>124.47877319915114</v>
      </c>
      <c r="BA8" s="24">
        <v>83.718984207234911</v>
      </c>
      <c r="BB8" s="24">
        <v>16.98324541329843</v>
      </c>
      <c r="BC8" s="24">
        <v>23.776543578617797</v>
      </c>
      <c r="BD8" s="24">
        <v>0</v>
      </c>
      <c r="BE8" s="24">
        <v>238.9560593632086</v>
      </c>
      <c r="BF8" s="24">
        <v>83.282028825789737</v>
      </c>
      <c r="BG8" s="24">
        <v>1.602277209707845</v>
      </c>
      <c r="BH8" s="24">
        <v>154.07175332771101</v>
      </c>
      <c r="BI8" s="24">
        <v>0</v>
      </c>
      <c r="BJ8" s="24">
        <v>516.67192992258219</v>
      </c>
      <c r="BK8" s="24">
        <v>860.32839689383559</v>
      </c>
      <c r="BL8" s="24">
        <v>-0.11328306224966987</v>
      </c>
      <c r="BM8" s="24">
        <v>-0.12489410206913552</v>
      </c>
    </row>
    <row r="9" spans="1:65" x14ac:dyDescent="0.35">
      <c r="A9" s="24" t="s">
        <v>10682</v>
      </c>
      <c r="B9" s="24" t="s">
        <v>10644</v>
      </c>
      <c r="C9" s="24" t="s">
        <v>10690</v>
      </c>
      <c r="D9" s="24" t="s">
        <v>9780</v>
      </c>
      <c r="E9" s="24" t="s">
        <v>10691</v>
      </c>
      <c r="F9" s="24">
        <v>1248470</v>
      </c>
      <c r="G9" s="24">
        <v>0.89712515406528826</v>
      </c>
      <c r="H9" s="24">
        <v>500</v>
      </c>
      <c r="I9" s="39">
        <v>362.95556350415632</v>
      </c>
      <c r="J9" s="42">
        <v>1.6707242613038826</v>
      </c>
      <c r="K9" s="24">
        <v>35</v>
      </c>
      <c r="L9" s="24">
        <v>695.88927302010939</v>
      </c>
      <c r="M9" s="24">
        <v>69.618634126818577</v>
      </c>
      <c r="N9" s="24">
        <v>443.23058429143794</v>
      </c>
      <c r="O9" s="24">
        <v>82.615743143710432</v>
      </c>
      <c r="P9" s="24">
        <v>171.61500397003221</v>
      </c>
      <c r="Q9" s="24">
        <v>188.9998371776953</v>
      </c>
      <c r="R9" s="24">
        <v>35.34763909724218</v>
      </c>
      <c r="S9" s="24">
        <v>74.070146670925411</v>
      </c>
      <c r="T9" s="24">
        <v>79.582051409527679</v>
      </c>
      <c r="U9" s="24">
        <v>0</v>
      </c>
      <c r="V9" s="24">
        <v>53823.971941781332</v>
      </c>
      <c r="W9" s="24">
        <v>0</v>
      </c>
      <c r="X9" s="24">
        <v>0</v>
      </c>
      <c r="Y9" s="24">
        <v>505.0630300383819</v>
      </c>
      <c r="Z9" s="24">
        <v>0</v>
      </c>
      <c r="AA9" s="24">
        <v>190.79900000000001</v>
      </c>
      <c r="AB9" s="24">
        <v>10.234999999999999</v>
      </c>
      <c r="AC9" s="24">
        <v>304.0290300383819</v>
      </c>
      <c r="AD9" s="24">
        <v>142.10746653422558</v>
      </c>
      <c r="AE9" s="24">
        <v>14.018122644276319</v>
      </c>
      <c r="AF9" s="24">
        <v>0</v>
      </c>
      <c r="AG9" s="24">
        <v>0</v>
      </c>
      <c r="AH9" s="24">
        <v>23.267766242007045</v>
      </c>
      <c r="AI9" s="24">
        <v>101.46076874999999</v>
      </c>
      <c r="AJ9" s="24">
        <v>3.3608088979422823</v>
      </c>
      <c r="AK9" s="24">
        <v>0</v>
      </c>
      <c r="AL9" s="24">
        <v>0</v>
      </c>
      <c r="AM9" s="24">
        <v>0</v>
      </c>
      <c r="AN9" s="24">
        <v>0.46741413646021018</v>
      </c>
      <c r="AO9" s="24">
        <v>362.95556350415632</v>
      </c>
      <c r="AP9" s="24">
        <v>37.285888886283367</v>
      </c>
      <c r="AQ9" s="24">
        <v>14.018122644276319</v>
      </c>
      <c r="AR9" s="24">
        <v>0</v>
      </c>
      <c r="AS9" s="24">
        <v>0</v>
      </c>
      <c r="AT9" s="24">
        <v>23.267766242007045</v>
      </c>
      <c r="AU9" s="24">
        <v>231.03434033948906</v>
      </c>
      <c r="AV9" s="24">
        <v>47.078199808472924</v>
      </c>
      <c r="AW9" s="24">
        <v>47.078199808472924</v>
      </c>
      <c r="AX9" s="24">
        <v>0</v>
      </c>
      <c r="AY9" s="24">
        <v>0</v>
      </c>
      <c r="AZ9" s="24">
        <v>115.41524212262408</v>
      </c>
      <c r="BA9" s="24">
        <v>77.861174682099417</v>
      </c>
      <c r="BB9" s="24">
        <v>15.647528100218604</v>
      </c>
      <c r="BC9" s="24">
        <v>21.906539340306047</v>
      </c>
      <c r="BD9" s="24">
        <v>0</v>
      </c>
      <c r="BE9" s="24">
        <v>68.540898408392053</v>
      </c>
      <c r="BF9" s="24">
        <v>23.526572766936194</v>
      </c>
      <c r="BG9" s="24">
        <v>1.4901660226239124</v>
      </c>
      <c r="BH9" s="24">
        <v>43.524159618831952</v>
      </c>
      <c r="BI9" s="24">
        <v>0</v>
      </c>
      <c r="BJ9" s="24">
        <v>268.32022922577244</v>
      </c>
      <c r="BK9" s="24">
        <v>410.42769575999802</v>
      </c>
      <c r="BL9" s="24">
        <v>1.9945419871420229</v>
      </c>
      <c r="BM9" s="24">
        <v>1.6707242613038826</v>
      </c>
    </row>
    <row r="10" spans="1:65" x14ac:dyDescent="0.35">
      <c r="A10" s="24" t="s">
        <v>10682</v>
      </c>
      <c r="B10" s="24" t="s">
        <v>10692</v>
      </c>
      <c r="C10" s="24" t="s">
        <v>9780</v>
      </c>
      <c r="D10" s="24" t="s">
        <v>9780</v>
      </c>
      <c r="E10" s="24" t="s">
        <v>10191</v>
      </c>
      <c r="F10" s="24">
        <f>F9</f>
        <v>1248470</v>
      </c>
      <c r="G10" s="24">
        <f>G9</f>
        <v>0.89712515406528826</v>
      </c>
      <c r="H10" s="24">
        <f>(H9*N9)/(N9)</f>
        <v>500</v>
      </c>
      <c r="I10" s="24">
        <f>(I9*N9)/(N9)</f>
        <v>362.95556350415632</v>
      </c>
      <c r="J10" s="41">
        <f>(J9*N9)/(N9)</f>
        <v>1.6707242613038826</v>
      </c>
      <c r="K10" s="24">
        <f t="shared" ref="K10:W10" si="0">K9</f>
        <v>35</v>
      </c>
      <c r="L10" s="24">
        <f t="shared" si="0"/>
        <v>695.88927302010939</v>
      </c>
      <c r="M10" s="24">
        <f t="shared" si="0"/>
        <v>69.618634126818577</v>
      </c>
      <c r="N10" s="24">
        <f t="shared" si="0"/>
        <v>443.23058429143794</v>
      </c>
      <c r="O10" s="24">
        <f t="shared" si="0"/>
        <v>82.615743143710432</v>
      </c>
      <c r="P10" s="24">
        <f t="shared" si="0"/>
        <v>171.61500397003221</v>
      </c>
      <c r="Q10" s="24">
        <f t="shared" si="0"/>
        <v>188.9998371776953</v>
      </c>
      <c r="R10" s="24">
        <f t="shared" si="0"/>
        <v>35.34763909724218</v>
      </c>
      <c r="S10" s="24">
        <f t="shared" si="0"/>
        <v>74.070146670925411</v>
      </c>
      <c r="T10" s="24">
        <f t="shared" si="0"/>
        <v>79.582051409527679</v>
      </c>
      <c r="U10" s="24">
        <f t="shared" si="0"/>
        <v>0</v>
      </c>
      <c r="V10" s="24">
        <f t="shared" si="0"/>
        <v>53823.971941781332</v>
      </c>
      <c r="W10" s="24">
        <f t="shared" si="0"/>
        <v>0</v>
      </c>
      <c r="X10" s="24">
        <f>(X9*N9)/(N9)</f>
        <v>0</v>
      </c>
      <c r="Y10" s="24">
        <f>(Y9*N9)/(N9)</f>
        <v>505.0630300383819</v>
      </c>
      <c r="Z10" s="24">
        <f>(Z9*N9)/(N9)</f>
        <v>0</v>
      </c>
      <c r="AA10" s="24">
        <f>(AA9*N9)/(N9)</f>
        <v>190.79900000000001</v>
      </c>
      <c r="AB10" s="24">
        <f>(AB9*N9)/(N9)</f>
        <v>10.235000000000001</v>
      </c>
      <c r="AC10" s="24">
        <f>(AC9*N9)/(N9)</f>
        <v>304.0290300383819</v>
      </c>
      <c r="AD10" s="24">
        <f>(AD9*N9)/(N9)</f>
        <v>142.10746653422558</v>
      </c>
      <c r="AE10" s="24">
        <f>(AE9*N9)/(N9)</f>
        <v>14.018122644276321</v>
      </c>
      <c r="AF10" s="24">
        <f>(AF9*N9)/(N9)</f>
        <v>0</v>
      </c>
      <c r="AG10" s="24">
        <f>(AG9*N9)/(N9)</f>
        <v>0</v>
      </c>
      <c r="AH10" s="24">
        <f>(AH9*N9)/(N9)</f>
        <v>23.267766242007045</v>
      </c>
      <c r="AI10" s="24">
        <f>(AI9*N9)/(N9)</f>
        <v>101.46076874999999</v>
      </c>
      <c r="AJ10" s="24">
        <f>(AJ9*N9)/(N9)</f>
        <v>3.3608088979422828</v>
      </c>
      <c r="AK10" s="24">
        <f>(AK9*N9)/(N9)</f>
        <v>0</v>
      </c>
      <c r="AL10" s="24">
        <f>(AL9*N9)/(N9)</f>
        <v>0</v>
      </c>
      <c r="AM10" s="24">
        <f>(AM9*N9)/(N9)</f>
        <v>0</v>
      </c>
      <c r="AN10" s="24">
        <f>(AN9*N9)/(N9)</f>
        <v>0.46741413646021018</v>
      </c>
      <c r="AO10" s="24">
        <f>(AO9*N9)/(N9)</f>
        <v>362.95556350415632</v>
      </c>
      <c r="AP10" s="24">
        <f>(AP9*N9)/(N9)</f>
        <v>37.285888886283367</v>
      </c>
      <c r="AQ10" s="24">
        <f>(AQ9*N9)/(N9)</f>
        <v>14.018122644276321</v>
      </c>
      <c r="AR10" s="24">
        <f>(AR9*N9)/(N9)</f>
        <v>0</v>
      </c>
      <c r="AS10" s="24">
        <f>(AS9*N9)/(N9)</f>
        <v>0</v>
      </c>
      <c r="AT10" s="24">
        <f>(AT9*N9)/(N9)</f>
        <v>23.267766242007045</v>
      </c>
      <c r="AU10" s="24">
        <f>(AU9*N9)/(N9)</f>
        <v>231.03434033948906</v>
      </c>
      <c r="AV10" s="24">
        <f>(AV9*N9)/(N9)</f>
        <v>47.078199808472924</v>
      </c>
      <c r="AW10" s="24">
        <f>(AW9*N9)/(N9)</f>
        <v>47.078199808472924</v>
      </c>
      <c r="AX10" s="24">
        <f>(AX9*N9)/(N9)</f>
        <v>0</v>
      </c>
      <c r="AY10" s="24">
        <f>(AY9*N9)/(N9)</f>
        <v>0</v>
      </c>
      <c r="AZ10" s="24">
        <f>(AZ9*N9)/(N9)</f>
        <v>115.41524212262408</v>
      </c>
      <c r="BA10" s="24">
        <f>(BA9*N9)/(N9)</f>
        <v>77.861174682099417</v>
      </c>
      <c r="BB10" s="24">
        <f>(BB9*N9)/(N9)</f>
        <v>15.647528100218604</v>
      </c>
      <c r="BC10" s="24">
        <f>(BC9*N9)/(N9)</f>
        <v>21.906539340306047</v>
      </c>
      <c r="BD10" s="24">
        <f>(BD9*N9)/(N9)</f>
        <v>0</v>
      </c>
      <c r="BE10" s="24">
        <f>(BE9*N9)/(N9)</f>
        <v>68.540898408392053</v>
      </c>
      <c r="BF10" s="24">
        <f>(BF9*N9)/(N9)</f>
        <v>23.526572766936194</v>
      </c>
      <c r="BG10" s="24">
        <f>(BG9*N9)/(N9)</f>
        <v>1.4901660226239124</v>
      </c>
      <c r="BH10" s="24">
        <f>(BH9*N9)/(N9)</f>
        <v>43.524159618831959</v>
      </c>
      <c r="BI10" s="24">
        <f>(BI9*N9)/(N9)</f>
        <v>0</v>
      </c>
      <c r="BJ10" s="24">
        <f>(BJ9*N9)/(N9)</f>
        <v>268.32022922577244</v>
      </c>
      <c r="BK10" s="24">
        <f>(BK9*N9)/(N9)</f>
        <v>410.42769575999802</v>
      </c>
      <c r="BL10" s="24">
        <f>(BL9*N9)/(N9)</f>
        <v>1.9945419871420231</v>
      </c>
      <c r="BM10" s="24">
        <f>(BM9*N9)/(N9)</f>
        <v>1.6707242613038826</v>
      </c>
    </row>
    <row r="11" spans="1:65" x14ac:dyDescent="0.35">
      <c r="A11" s="24" t="s">
        <v>10693</v>
      </c>
      <c r="B11" s="24" t="s">
        <v>10644</v>
      </c>
      <c r="C11" s="24" t="s">
        <v>10647</v>
      </c>
      <c r="D11" s="24" t="s">
        <v>10506</v>
      </c>
      <c r="E11" s="24" t="s">
        <v>10694</v>
      </c>
      <c r="F11" s="24">
        <v>1248470</v>
      </c>
      <c r="G11" s="24">
        <v>0.89712515406528826</v>
      </c>
      <c r="H11" s="24">
        <v>500</v>
      </c>
      <c r="I11" s="24">
        <v>343.59809845415634</v>
      </c>
      <c r="J11" s="41">
        <v>1.8211862451709866</v>
      </c>
      <c r="K11" s="24">
        <v>35</v>
      </c>
      <c r="L11" s="24">
        <v>695.88927302010939</v>
      </c>
      <c r="M11" s="24">
        <v>69.618634126818577</v>
      </c>
      <c r="N11" s="24">
        <v>443.23058429143794</v>
      </c>
      <c r="O11" s="24">
        <v>82.615743143710432</v>
      </c>
      <c r="P11" s="24">
        <v>171.61500397003221</v>
      </c>
      <c r="Q11" s="24">
        <v>188.9998371776953</v>
      </c>
      <c r="R11" s="24">
        <v>35.34763909724218</v>
      </c>
      <c r="S11" s="24">
        <v>74.070146670925411</v>
      </c>
      <c r="T11" s="24">
        <v>79.582051409527679</v>
      </c>
      <c r="U11" s="24">
        <v>0</v>
      </c>
      <c r="V11" s="24">
        <v>53823.971941781332</v>
      </c>
      <c r="W11" s="24">
        <v>0</v>
      </c>
      <c r="X11" s="24">
        <v>0</v>
      </c>
      <c r="Y11" s="24">
        <v>505.0630300383819</v>
      </c>
      <c r="Z11" s="24">
        <v>0</v>
      </c>
      <c r="AA11" s="24">
        <v>190.79900000000001</v>
      </c>
      <c r="AB11" s="24">
        <v>10.234999999999999</v>
      </c>
      <c r="AC11" s="24">
        <v>304.0290300383819</v>
      </c>
      <c r="AD11" s="24">
        <v>161.46493158422555</v>
      </c>
      <c r="AE11" s="24">
        <v>14.018122644276319</v>
      </c>
      <c r="AF11" s="24">
        <v>0</v>
      </c>
      <c r="AG11" s="24">
        <v>0</v>
      </c>
      <c r="AH11" s="24">
        <v>23.267766242007045</v>
      </c>
      <c r="AI11" s="24">
        <v>101.46076874999999</v>
      </c>
      <c r="AJ11" s="24">
        <v>3.3608088979422823</v>
      </c>
      <c r="AK11" s="24">
        <v>0</v>
      </c>
      <c r="AL11" s="24">
        <v>0</v>
      </c>
      <c r="AM11" s="24">
        <v>19.357465049999998</v>
      </c>
      <c r="AN11" s="24">
        <v>0.53108392828093276</v>
      </c>
      <c r="AO11" s="24">
        <v>343.59809845415634</v>
      </c>
      <c r="AP11" s="24">
        <v>37.285888886283367</v>
      </c>
      <c r="AQ11" s="24">
        <v>14.018122644276319</v>
      </c>
      <c r="AR11" s="24">
        <v>0</v>
      </c>
      <c r="AS11" s="24">
        <v>0</v>
      </c>
      <c r="AT11" s="24">
        <v>23.267766242007045</v>
      </c>
      <c r="AU11" s="24">
        <v>231.03434033948906</v>
      </c>
      <c r="AV11" s="24">
        <v>47.078199808472924</v>
      </c>
      <c r="AW11" s="24">
        <v>47.078199808472924</v>
      </c>
      <c r="AX11" s="24">
        <v>0</v>
      </c>
      <c r="AY11" s="24">
        <v>0</v>
      </c>
      <c r="AZ11" s="24">
        <v>115.41524212262408</v>
      </c>
      <c r="BA11" s="24">
        <v>77.861174682099417</v>
      </c>
      <c r="BB11" s="24">
        <v>15.647528100218604</v>
      </c>
      <c r="BC11" s="24">
        <v>21.906539340306047</v>
      </c>
      <c r="BD11" s="24">
        <v>0</v>
      </c>
      <c r="BE11" s="24">
        <v>68.540898408392053</v>
      </c>
      <c r="BF11" s="24">
        <v>23.526572766936194</v>
      </c>
      <c r="BG11" s="24">
        <v>1.4901660226239124</v>
      </c>
      <c r="BH11" s="24">
        <v>43.524159618831952</v>
      </c>
      <c r="BI11" s="24">
        <v>0</v>
      </c>
      <c r="BJ11" s="24">
        <v>268.32022922577244</v>
      </c>
      <c r="BK11" s="24">
        <v>429.78516080999799</v>
      </c>
      <c r="BL11" s="24">
        <v>2.0582117789627454</v>
      </c>
      <c r="BM11" s="24">
        <v>1.8211862451709866</v>
      </c>
    </row>
    <row r="12" spans="1:65" x14ac:dyDescent="0.35">
      <c r="A12" s="24" t="s">
        <v>10693</v>
      </c>
      <c r="B12" s="24" t="s">
        <v>10644</v>
      </c>
      <c r="C12" s="24" t="s">
        <v>10647</v>
      </c>
      <c r="D12" s="24" t="s">
        <v>10507</v>
      </c>
      <c r="E12" s="24" t="s">
        <v>10695</v>
      </c>
      <c r="F12" s="24">
        <v>1248470</v>
      </c>
      <c r="G12" s="24">
        <v>0.89712515406528826</v>
      </c>
      <c r="H12" s="24">
        <v>500</v>
      </c>
      <c r="I12" s="24">
        <v>366.25180776972798</v>
      </c>
      <c r="J12" s="41">
        <v>1.5637317860859499</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0</v>
      </c>
      <c r="W12" s="24">
        <v>13455.992985445333</v>
      </c>
      <c r="X12" s="24">
        <v>0</v>
      </c>
      <c r="Y12" s="24">
        <v>505.0630300383819</v>
      </c>
      <c r="Z12" s="24">
        <v>0</v>
      </c>
      <c r="AA12" s="24">
        <v>190.79900000000001</v>
      </c>
      <c r="AB12" s="24">
        <v>10.234999999999999</v>
      </c>
      <c r="AC12" s="24">
        <v>304.0290300383819</v>
      </c>
      <c r="AD12" s="24">
        <v>138.81122226865392</v>
      </c>
      <c r="AE12" s="24">
        <v>-15.755853886398738</v>
      </c>
      <c r="AF12" s="24">
        <v>1.5069512242347742</v>
      </c>
      <c r="AG12" s="24">
        <v>3.0922585575438575</v>
      </c>
      <c r="AH12" s="24">
        <v>0</v>
      </c>
      <c r="AI12" s="24">
        <v>101.46076874999999</v>
      </c>
      <c r="AJ12" s="24">
        <v>0</v>
      </c>
      <c r="AK12" s="24">
        <v>29.149632573274136</v>
      </c>
      <c r="AL12" s="24">
        <v>0</v>
      </c>
      <c r="AM12" s="24">
        <v>19.357465049999998</v>
      </c>
      <c r="AN12" s="24">
        <v>0.45657226302083653</v>
      </c>
      <c r="AO12" s="24">
        <v>366.25180776972798</v>
      </c>
      <c r="AP12" s="24">
        <v>0</v>
      </c>
      <c r="AQ12" s="24">
        <v>0</v>
      </c>
      <c r="AR12" s="24">
        <v>0</v>
      </c>
      <c r="AS12" s="24">
        <v>0</v>
      </c>
      <c r="AT12" s="24">
        <v>0</v>
      </c>
      <c r="AU12" s="24">
        <v>237.93740129069283</v>
      </c>
      <c r="AV12" s="24">
        <v>47.078199808472924</v>
      </c>
      <c r="AW12" s="24">
        <v>47.078199808472924</v>
      </c>
      <c r="AX12" s="24">
        <v>0</v>
      </c>
      <c r="AY12" s="24">
        <v>0</v>
      </c>
      <c r="AZ12" s="24">
        <v>115.41524212262408</v>
      </c>
      <c r="BA12" s="24">
        <v>77.861174682099417</v>
      </c>
      <c r="BB12" s="24">
        <v>15.647528100218604</v>
      </c>
      <c r="BC12" s="24">
        <v>21.906539340306047</v>
      </c>
      <c r="BD12" s="24">
        <v>0</v>
      </c>
      <c r="BE12" s="24">
        <v>75.443959359595809</v>
      </c>
      <c r="BF12" s="24">
        <v>25.948699416481368</v>
      </c>
      <c r="BG12" s="24">
        <v>1.4901660226239124</v>
      </c>
      <c r="BH12" s="24">
        <v>48.00509392049053</v>
      </c>
      <c r="BI12" s="24">
        <v>0</v>
      </c>
      <c r="BJ12" s="24">
        <v>237.93740129069283</v>
      </c>
      <c r="BK12" s="24">
        <v>376.74862355934675</v>
      </c>
      <c r="BL12" s="24">
        <v>1.8837661438075903</v>
      </c>
      <c r="BM12" s="24">
        <v>1.5637317860859499</v>
      </c>
    </row>
    <row r="13" spans="1:65" x14ac:dyDescent="0.35">
      <c r="A13" s="24" t="s">
        <v>10693</v>
      </c>
      <c r="B13" s="24" t="s">
        <v>10644</v>
      </c>
      <c r="C13" s="24" t="s">
        <v>10647</v>
      </c>
      <c r="D13" s="24" t="s">
        <v>10508</v>
      </c>
      <c r="E13" s="24" t="s">
        <v>10696</v>
      </c>
      <c r="F13" s="24">
        <v>1248470</v>
      </c>
      <c r="G13" s="24">
        <v>0.89712515406528826</v>
      </c>
      <c r="H13" s="24">
        <v>500</v>
      </c>
      <c r="I13" s="24">
        <v>370.85101755150663</v>
      </c>
      <c r="J13" s="41">
        <v>1.5337042214104042</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0</v>
      </c>
      <c r="X13" s="24">
        <v>13455992.985445334</v>
      </c>
      <c r="Y13" s="24">
        <v>505.0630300383819</v>
      </c>
      <c r="Z13" s="24">
        <v>0</v>
      </c>
      <c r="AA13" s="24">
        <v>190.79900000000001</v>
      </c>
      <c r="AB13" s="24">
        <v>10.234999999999999</v>
      </c>
      <c r="AC13" s="24">
        <v>304.0290300383819</v>
      </c>
      <c r="AD13" s="24">
        <v>134.21201248687527</v>
      </c>
      <c r="AE13" s="24">
        <v>-15.755853886398738</v>
      </c>
      <c r="AF13" s="24">
        <v>0</v>
      </c>
      <c r="AG13" s="24">
        <v>0</v>
      </c>
      <c r="AH13" s="24">
        <v>0</v>
      </c>
      <c r="AI13" s="24">
        <v>101.46076874999999</v>
      </c>
      <c r="AJ13" s="24">
        <v>0</v>
      </c>
      <c r="AK13" s="24">
        <v>29.149632573274136</v>
      </c>
      <c r="AL13" s="24">
        <v>0</v>
      </c>
      <c r="AM13" s="24">
        <v>19.357465049999998</v>
      </c>
      <c r="AN13" s="24">
        <v>0.44144472805748775</v>
      </c>
      <c r="AO13" s="24">
        <v>370.85101755150663</v>
      </c>
      <c r="AP13" s="24">
        <v>0</v>
      </c>
      <c r="AQ13" s="24">
        <v>0</v>
      </c>
      <c r="AR13" s="24">
        <v>0</v>
      </c>
      <c r="AS13" s="24">
        <v>0</v>
      </c>
      <c r="AT13" s="24">
        <v>0</v>
      </c>
      <c r="AU13" s="24">
        <v>238.59278868459626</v>
      </c>
      <c r="AV13" s="24">
        <v>47.078199808472924</v>
      </c>
      <c r="AW13" s="24">
        <v>47.078199808472924</v>
      </c>
      <c r="AX13" s="24">
        <v>0</v>
      </c>
      <c r="AY13" s="24">
        <v>0</v>
      </c>
      <c r="AZ13" s="24">
        <v>115.41524212262408</v>
      </c>
      <c r="BA13" s="24">
        <v>77.861174682099417</v>
      </c>
      <c r="BB13" s="24">
        <v>15.647528100218604</v>
      </c>
      <c r="BC13" s="24">
        <v>21.906539340306047</v>
      </c>
      <c r="BD13" s="24">
        <v>0</v>
      </c>
      <c r="BE13" s="24">
        <v>76.099346753499262</v>
      </c>
      <c r="BF13" s="24">
        <v>26.178659905570299</v>
      </c>
      <c r="BG13" s="24">
        <v>1.4901660226239124</v>
      </c>
      <c r="BH13" s="24">
        <v>48.430520825305052</v>
      </c>
      <c r="BI13" s="24">
        <v>0</v>
      </c>
      <c r="BJ13" s="24">
        <v>238.59278868459626</v>
      </c>
      <c r="BK13" s="24">
        <v>372.80480117147152</v>
      </c>
      <c r="BL13" s="24">
        <v>1.8707942825765189</v>
      </c>
      <c r="BM13" s="24">
        <v>1.5337042214104042</v>
      </c>
    </row>
    <row r="14" spans="1:65" x14ac:dyDescent="0.35">
      <c r="A14" s="24" t="s">
        <v>10693</v>
      </c>
      <c r="B14" s="24" t="s">
        <v>10644</v>
      </c>
      <c r="C14" s="24" t="s">
        <v>10647</v>
      </c>
      <c r="D14" s="24" t="s">
        <v>10509</v>
      </c>
      <c r="E14" s="24" t="s">
        <v>10697</v>
      </c>
      <c r="F14" s="24">
        <v>1248470</v>
      </c>
      <c r="G14" s="24">
        <v>0.89712515406528826</v>
      </c>
      <c r="H14" s="24">
        <v>500</v>
      </c>
      <c r="I14" s="24">
        <v>359.66759861241349</v>
      </c>
      <c r="J14" s="41">
        <v>1.5563525427654306</v>
      </c>
      <c r="K14" s="24">
        <v>35</v>
      </c>
      <c r="L14" s="24">
        <v>476.23889271331609</v>
      </c>
      <c r="M14" s="24">
        <v>55.818552313881092</v>
      </c>
      <c r="N14" s="24">
        <v>443.23058429143794</v>
      </c>
      <c r="O14" s="24">
        <v>62.282761704632868</v>
      </c>
      <c r="P14" s="24">
        <v>178.87678305541712</v>
      </c>
      <c r="Q14" s="24">
        <v>202.07103953138801</v>
      </c>
      <c r="R14" s="24">
        <v>35.34763909724218</v>
      </c>
      <c r="S14" s="24">
        <v>87.141349024618165</v>
      </c>
      <c r="T14" s="24">
        <v>79.582051409527679</v>
      </c>
      <c r="U14" s="24">
        <v>0</v>
      </c>
      <c r="V14" s="24">
        <v>0</v>
      </c>
      <c r="W14" s="24">
        <v>0</v>
      </c>
      <c r="X14" s="24">
        <v>0</v>
      </c>
      <c r="Y14" s="24">
        <v>468.06415742140678</v>
      </c>
      <c r="Z14" s="24">
        <v>0</v>
      </c>
      <c r="AA14" s="24">
        <v>190.79900000000001</v>
      </c>
      <c r="AB14" s="24">
        <v>10.234999999999999</v>
      </c>
      <c r="AC14" s="24">
        <v>267.03015742140678</v>
      </c>
      <c r="AD14" s="24">
        <v>108.39655880899329</v>
      </c>
      <c r="AE14" s="24">
        <v>-12.4216749910067</v>
      </c>
      <c r="AF14" s="24">
        <v>0</v>
      </c>
      <c r="AG14" s="24">
        <v>0</v>
      </c>
      <c r="AH14" s="24">
        <v>0</v>
      </c>
      <c r="AI14" s="24">
        <v>101.46076874999999</v>
      </c>
      <c r="AJ14" s="24">
        <v>0</v>
      </c>
      <c r="AK14" s="24">
        <v>0</v>
      </c>
      <c r="AL14" s="24">
        <v>0</v>
      </c>
      <c r="AM14" s="24">
        <v>19.357465049999998</v>
      </c>
      <c r="AN14" s="24">
        <v>0.40593377113555773</v>
      </c>
      <c r="AO14" s="24">
        <v>359.66759861241349</v>
      </c>
      <c r="AP14" s="24">
        <v>0</v>
      </c>
      <c r="AQ14" s="24">
        <v>0</v>
      </c>
      <c r="AR14" s="24">
        <v>0</v>
      </c>
      <c r="AS14" s="24">
        <v>0</v>
      </c>
      <c r="AT14" s="24">
        <v>0</v>
      </c>
      <c r="AU14" s="24">
        <v>218.40318026317951</v>
      </c>
      <c r="AV14" s="24">
        <v>45.288987420855683</v>
      </c>
      <c r="AW14" s="24">
        <v>45.288987420855683</v>
      </c>
      <c r="AX14" s="24">
        <v>0</v>
      </c>
      <c r="AY14" s="24">
        <v>0</v>
      </c>
      <c r="AZ14" s="24">
        <v>102.76685700454108</v>
      </c>
      <c r="BA14" s="24">
        <v>77.861174682099417</v>
      </c>
      <c r="BB14" s="24">
        <v>10.377367634350696</v>
      </c>
      <c r="BC14" s="24">
        <v>14.528314688090974</v>
      </c>
      <c r="BD14" s="24">
        <v>0</v>
      </c>
      <c r="BE14" s="24">
        <v>70.347335837782737</v>
      </c>
      <c r="BF14" s="24">
        <v>24.160410461459236</v>
      </c>
      <c r="BG14" s="24">
        <v>1.4901660226239124</v>
      </c>
      <c r="BH14" s="24">
        <v>44.696759353699584</v>
      </c>
      <c r="BI14" s="24">
        <v>0</v>
      </c>
      <c r="BJ14" s="24">
        <v>218.40318026317951</v>
      </c>
      <c r="BK14" s="24">
        <v>326.79973907217277</v>
      </c>
      <c r="BL14" s="24">
        <v>2.0962785142180778</v>
      </c>
      <c r="BM14" s="24">
        <v>1.5563525427654306</v>
      </c>
    </row>
    <row r="15" spans="1:65" x14ac:dyDescent="0.35">
      <c r="A15" s="24" t="s">
        <v>10693</v>
      </c>
      <c r="B15" s="24" t="s">
        <v>10644</v>
      </c>
      <c r="C15" s="24" t="s">
        <v>10647</v>
      </c>
      <c r="D15" s="24" t="s">
        <v>10510</v>
      </c>
      <c r="E15" s="24" t="s">
        <v>10698</v>
      </c>
      <c r="F15" s="24">
        <v>1248470</v>
      </c>
      <c r="G15" s="24">
        <v>0.89712515406528826</v>
      </c>
      <c r="H15" s="24">
        <v>500</v>
      </c>
      <c r="I15" s="24">
        <v>428.04396057641151</v>
      </c>
      <c r="J15" s="41">
        <v>1.1982480962111945</v>
      </c>
      <c r="K15" s="24">
        <v>35</v>
      </c>
      <c r="L15" s="24">
        <v>738.27544852479843</v>
      </c>
      <c r="M15" s="24">
        <v>70.895850621847146</v>
      </c>
      <c r="N15" s="24">
        <v>443.23058429143794</v>
      </c>
      <c r="O15" s="24">
        <v>99.326865863250504</v>
      </c>
      <c r="P15" s="24">
        <v>155.05092299683085</v>
      </c>
      <c r="Q15" s="24">
        <v>188.85279543135664</v>
      </c>
      <c r="R15" s="24">
        <v>35.34763909724218</v>
      </c>
      <c r="S15" s="24">
        <v>0</v>
      </c>
      <c r="T15" s="24">
        <v>153.50515633411445</v>
      </c>
      <c r="U15" s="24">
        <v>0</v>
      </c>
      <c r="V15" s="24">
        <v>0</v>
      </c>
      <c r="W15" s="24">
        <v>0</v>
      </c>
      <c r="X15" s="24">
        <v>0</v>
      </c>
      <c r="Y15" s="24">
        <v>543.36540488126252</v>
      </c>
      <c r="Z15" s="24">
        <v>0</v>
      </c>
      <c r="AA15" s="24">
        <v>190.79900000000001</v>
      </c>
      <c r="AB15" s="24">
        <v>10.234999999999999</v>
      </c>
      <c r="AC15" s="24">
        <v>342.33140488126247</v>
      </c>
      <c r="AD15" s="24">
        <v>115.32144430485101</v>
      </c>
      <c r="AE15" s="24">
        <v>-23.477777602649017</v>
      </c>
      <c r="AF15" s="24">
        <v>0</v>
      </c>
      <c r="AG15" s="24">
        <v>0</v>
      </c>
      <c r="AH15" s="24">
        <v>0</v>
      </c>
      <c r="AI15" s="24">
        <v>101.46076874999999</v>
      </c>
      <c r="AJ15" s="24">
        <v>0</v>
      </c>
      <c r="AK15" s="24">
        <v>0</v>
      </c>
      <c r="AL15" s="24">
        <v>0</v>
      </c>
      <c r="AM15" s="24">
        <v>37.338453157500005</v>
      </c>
      <c r="AN15" s="24">
        <v>0.33687077101456764</v>
      </c>
      <c r="AO15" s="24">
        <v>428.04396057641151</v>
      </c>
      <c r="AP15" s="24">
        <v>0</v>
      </c>
      <c r="AQ15" s="24">
        <v>0</v>
      </c>
      <c r="AR15" s="24">
        <v>0</v>
      </c>
      <c r="AS15" s="24">
        <v>0</v>
      </c>
      <c r="AT15" s="24">
        <v>0</v>
      </c>
      <c r="AU15" s="24">
        <v>239.91282143179623</v>
      </c>
      <c r="AV15" s="24">
        <v>51.451062507435545</v>
      </c>
      <c r="AW15" s="24">
        <v>51.451062507435545</v>
      </c>
      <c r="AX15" s="24">
        <v>0</v>
      </c>
      <c r="AY15" s="24">
        <v>0</v>
      </c>
      <c r="AZ15" s="24">
        <v>105.7921317630027</v>
      </c>
      <c r="BA15" s="24">
        <v>77.861174682099417</v>
      </c>
      <c r="BB15" s="24">
        <v>11.637898783709705</v>
      </c>
      <c r="BC15" s="24">
        <v>16.293058297193586</v>
      </c>
      <c r="BD15" s="24">
        <v>0</v>
      </c>
      <c r="BE15" s="24">
        <v>82.669627161357994</v>
      </c>
      <c r="BF15" s="24">
        <v>28.484021452187399</v>
      </c>
      <c r="BG15" s="24">
        <v>1.4901660226239124</v>
      </c>
      <c r="BH15" s="24">
        <v>52.695439686546685</v>
      </c>
      <c r="BI15" s="24">
        <v>0</v>
      </c>
      <c r="BJ15" s="24">
        <v>239.91282143179623</v>
      </c>
      <c r="BK15" s="24">
        <v>355.23426573664722</v>
      </c>
      <c r="BL15" s="24">
        <v>1.4982641193357205</v>
      </c>
      <c r="BM15" s="24">
        <v>1.1982480962111945</v>
      </c>
    </row>
    <row r="16" spans="1:65" x14ac:dyDescent="0.35">
      <c r="A16" s="24" t="s">
        <v>10693</v>
      </c>
      <c r="B16" s="24" t="s">
        <v>10644</v>
      </c>
      <c r="C16" s="24" t="s">
        <v>10647</v>
      </c>
      <c r="D16" s="24" t="s">
        <v>10511</v>
      </c>
      <c r="E16" s="24" t="s">
        <v>10699</v>
      </c>
      <c r="F16" s="24">
        <v>1248470</v>
      </c>
      <c r="G16" s="24">
        <v>0.89712515406528826</v>
      </c>
      <c r="H16" s="24">
        <v>500</v>
      </c>
      <c r="I16" s="24">
        <v>457.70202721050327</v>
      </c>
      <c r="J16" s="41">
        <v>1.3690033501889309</v>
      </c>
      <c r="K16" s="24">
        <v>35</v>
      </c>
      <c r="L16" s="24">
        <v>1803.6132586299809</v>
      </c>
      <c r="M16" s="24">
        <v>116.99725227471897</v>
      </c>
      <c r="N16" s="24">
        <v>443.23058429143794</v>
      </c>
      <c r="O16" s="24">
        <v>323.91280185274263</v>
      </c>
      <c r="P16" s="24">
        <v>81.57658903883916</v>
      </c>
      <c r="Q16" s="24">
        <v>37.741193399856158</v>
      </c>
      <c r="R16" s="24">
        <v>37.741193399856158</v>
      </c>
      <c r="S16" s="24">
        <v>0</v>
      </c>
      <c r="T16" s="24">
        <v>0</v>
      </c>
      <c r="U16" s="24">
        <v>281038.7351704032</v>
      </c>
      <c r="V16" s="24">
        <v>0</v>
      </c>
      <c r="W16" s="24">
        <v>0</v>
      </c>
      <c r="X16" s="24">
        <v>0</v>
      </c>
      <c r="Y16" s="24">
        <v>846.08688716104655</v>
      </c>
      <c r="Z16" s="24">
        <v>0</v>
      </c>
      <c r="AA16" s="24">
        <v>190.79900000000001</v>
      </c>
      <c r="AB16" s="24">
        <v>10.234999999999999</v>
      </c>
      <c r="AC16" s="24">
        <v>645.05288716104656</v>
      </c>
      <c r="AD16" s="24">
        <v>388.38485995054327</v>
      </c>
      <c r="AE16" s="24">
        <v>37.803888392392018</v>
      </c>
      <c r="AF16" s="24">
        <v>0</v>
      </c>
      <c r="AG16" s="24">
        <v>0</v>
      </c>
      <c r="AH16" s="24">
        <v>27.399811757756986</v>
      </c>
      <c r="AI16" s="24">
        <v>123.00035822944255</v>
      </c>
      <c r="AJ16" s="24">
        <v>200.18080157095173</v>
      </c>
      <c r="AK16" s="24">
        <v>0</v>
      </c>
      <c r="AL16" s="24">
        <v>0</v>
      </c>
      <c r="AM16" s="24">
        <v>0</v>
      </c>
      <c r="AN16" s="24">
        <v>0.60209770032945764</v>
      </c>
      <c r="AO16" s="24">
        <v>457.70202721050327</v>
      </c>
      <c r="AP16" s="24">
        <v>65.203700150149004</v>
      </c>
      <c r="AQ16" s="24">
        <v>37.803888392392018</v>
      </c>
      <c r="AR16" s="24">
        <v>0</v>
      </c>
      <c r="AS16" s="24">
        <v>0</v>
      </c>
      <c r="AT16" s="24">
        <v>27.399811757756986</v>
      </c>
      <c r="AU16" s="24">
        <v>318.05993569979859</v>
      </c>
      <c r="AV16" s="24">
        <v>80.200722667636413</v>
      </c>
      <c r="AW16" s="24">
        <v>80.200722667636413</v>
      </c>
      <c r="AX16" s="24">
        <v>0</v>
      </c>
      <c r="AY16" s="24">
        <v>0</v>
      </c>
      <c r="AZ16" s="24">
        <v>124.47877319915114</v>
      </c>
      <c r="BA16" s="24">
        <v>83.718984207234911</v>
      </c>
      <c r="BB16" s="24">
        <v>16.98324541329843</v>
      </c>
      <c r="BC16" s="24">
        <v>23.776543578617797</v>
      </c>
      <c r="BD16" s="24">
        <v>0</v>
      </c>
      <c r="BE16" s="24">
        <v>113.38043983301104</v>
      </c>
      <c r="BF16" s="24">
        <v>39.220407938001124</v>
      </c>
      <c r="BG16" s="24">
        <v>1.602277209707845</v>
      </c>
      <c r="BH16" s="24">
        <v>72.557754685302072</v>
      </c>
      <c r="BI16" s="24">
        <v>0</v>
      </c>
      <c r="BJ16" s="24">
        <v>383.2636358499476</v>
      </c>
      <c r="BK16" s="24">
        <v>771.64849580049088</v>
      </c>
      <c r="BL16" s="24">
        <v>0.9713864104959905</v>
      </c>
      <c r="BM16" s="24">
        <v>1.3690033501889309</v>
      </c>
    </row>
    <row r="17" spans="1:65" x14ac:dyDescent="0.35">
      <c r="A17" s="24" t="s">
        <v>10693</v>
      </c>
      <c r="B17" s="24" t="s">
        <v>10644</v>
      </c>
      <c r="C17" s="24" t="s">
        <v>10647</v>
      </c>
      <c r="D17" s="24" t="s">
        <v>10512</v>
      </c>
      <c r="E17" s="24" t="s">
        <v>10700</v>
      </c>
      <c r="F17" s="24">
        <v>1248470</v>
      </c>
      <c r="G17" s="24">
        <v>0.89712515406528826</v>
      </c>
      <c r="H17" s="24">
        <v>500</v>
      </c>
      <c r="I17" s="24">
        <v>1317.196863229412</v>
      </c>
      <c r="J17" s="41">
        <v>-7.5532318732451809E-2</v>
      </c>
      <c r="K17" s="24">
        <v>35</v>
      </c>
      <c r="L17" s="24">
        <v>810.06492362991139</v>
      </c>
      <c r="M17" s="24">
        <v>79.85213771882438</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1735.1519794592564</v>
      </c>
      <c r="Z17" s="24">
        <v>0</v>
      </c>
      <c r="AA17" s="24">
        <v>190.79900000000001</v>
      </c>
      <c r="AB17" s="24">
        <v>10.234999999999999</v>
      </c>
      <c r="AC17" s="24">
        <v>1534.1179794592563</v>
      </c>
      <c r="AD17" s="24">
        <v>417.95511622984441</v>
      </c>
      <c r="AE17" s="24">
        <v>42.442573682528312</v>
      </c>
      <c r="AF17" s="24">
        <v>0</v>
      </c>
      <c r="AG17" s="24">
        <v>0</v>
      </c>
      <c r="AH17" s="24">
        <v>30.593801010057732</v>
      </c>
      <c r="AI17" s="24">
        <v>123.00035822944255</v>
      </c>
      <c r="AJ17" s="24">
        <v>221.91838330781579</v>
      </c>
      <c r="AK17" s="24">
        <v>0</v>
      </c>
      <c r="AL17" s="24">
        <v>0</v>
      </c>
      <c r="AM17" s="24">
        <v>0</v>
      </c>
      <c r="AN17" s="24">
        <v>0.27244000906446886</v>
      </c>
      <c r="AO17" s="24">
        <v>1317.196863229412</v>
      </c>
      <c r="AP17" s="24">
        <v>73.036374692586037</v>
      </c>
      <c r="AQ17" s="24">
        <v>42.442573682528312</v>
      </c>
      <c r="AR17" s="24">
        <v>0</v>
      </c>
      <c r="AS17" s="24">
        <v>0</v>
      </c>
      <c r="AT17" s="24">
        <v>30.593801010057732</v>
      </c>
      <c r="AU17" s="24">
        <v>443.63555522999616</v>
      </c>
      <c r="AV17" s="24">
        <v>80.200722667636413</v>
      </c>
      <c r="AW17" s="24">
        <v>80.200722667636413</v>
      </c>
      <c r="AX17" s="24">
        <v>0</v>
      </c>
      <c r="AY17" s="24">
        <v>0</v>
      </c>
      <c r="AZ17" s="24">
        <v>124.47877319915114</v>
      </c>
      <c r="BA17" s="24">
        <v>83.718984207234911</v>
      </c>
      <c r="BB17" s="24">
        <v>16.98324541329843</v>
      </c>
      <c r="BC17" s="24">
        <v>23.776543578617797</v>
      </c>
      <c r="BD17" s="24">
        <v>0</v>
      </c>
      <c r="BE17" s="24">
        <v>238.95605936320865</v>
      </c>
      <c r="BF17" s="24">
        <v>83.282028825789766</v>
      </c>
      <c r="BG17" s="24">
        <v>1.602277209707845</v>
      </c>
      <c r="BH17" s="24">
        <v>154.07175332771104</v>
      </c>
      <c r="BI17" s="24">
        <v>0</v>
      </c>
      <c r="BJ17" s="24">
        <v>516.67192992258219</v>
      </c>
      <c r="BK17" s="24">
        <v>934.6270461524266</v>
      </c>
      <c r="BL17" s="24">
        <v>-6.4852204744968889E-2</v>
      </c>
      <c r="BM17" s="24">
        <v>-7.5532318732451809E-2</v>
      </c>
    </row>
    <row r="18" spans="1:65" x14ac:dyDescent="0.35">
      <c r="A18" s="24" t="s">
        <v>10693</v>
      </c>
      <c r="B18" s="24" t="s">
        <v>10644</v>
      </c>
      <c r="C18" s="24" t="s">
        <v>10690</v>
      </c>
      <c r="D18" s="24" t="s">
        <v>9780</v>
      </c>
      <c r="E18" s="24" t="s">
        <v>10701</v>
      </c>
      <c r="F18" s="24">
        <v>1248470</v>
      </c>
      <c r="G18" s="24">
        <v>0.89712515406528826</v>
      </c>
      <c r="H18" s="24">
        <v>500</v>
      </c>
      <c r="I18" s="39">
        <v>343.59809845415634</v>
      </c>
      <c r="J18" s="42">
        <v>1.8211862451709866</v>
      </c>
      <c r="K18" s="24">
        <v>35</v>
      </c>
      <c r="L18" s="24">
        <v>695.88927302010939</v>
      </c>
      <c r="M18" s="24">
        <v>69.618634126818577</v>
      </c>
      <c r="N18" s="24">
        <v>443.23058429143794</v>
      </c>
      <c r="O18" s="24">
        <v>82.615743143710432</v>
      </c>
      <c r="P18" s="24">
        <v>171.61500397003221</v>
      </c>
      <c r="Q18" s="24">
        <v>188.9998371776953</v>
      </c>
      <c r="R18" s="24">
        <v>35.34763909724218</v>
      </c>
      <c r="S18" s="24">
        <v>74.070146670925411</v>
      </c>
      <c r="T18" s="24">
        <v>79.582051409527679</v>
      </c>
      <c r="U18" s="24">
        <v>0</v>
      </c>
      <c r="V18" s="24">
        <v>53823.971941781332</v>
      </c>
      <c r="W18" s="24">
        <v>0</v>
      </c>
      <c r="X18" s="24">
        <v>0</v>
      </c>
      <c r="Y18" s="24">
        <v>505.0630300383819</v>
      </c>
      <c r="Z18" s="24">
        <v>0</v>
      </c>
      <c r="AA18" s="24">
        <v>190.79900000000001</v>
      </c>
      <c r="AB18" s="24">
        <v>10.234999999999999</v>
      </c>
      <c r="AC18" s="24">
        <v>304.0290300383819</v>
      </c>
      <c r="AD18" s="24">
        <v>161.46493158422555</v>
      </c>
      <c r="AE18" s="24">
        <v>14.018122644276319</v>
      </c>
      <c r="AF18" s="24">
        <v>0</v>
      </c>
      <c r="AG18" s="24">
        <v>0</v>
      </c>
      <c r="AH18" s="24">
        <v>23.267766242007045</v>
      </c>
      <c r="AI18" s="24">
        <v>101.46076874999999</v>
      </c>
      <c r="AJ18" s="24">
        <v>3.3608088979422823</v>
      </c>
      <c r="AK18" s="24">
        <v>0</v>
      </c>
      <c r="AL18" s="24">
        <v>0</v>
      </c>
      <c r="AM18" s="24">
        <v>19.357465049999998</v>
      </c>
      <c r="AN18" s="24">
        <v>0.53108392828093276</v>
      </c>
      <c r="AO18" s="24">
        <v>343.59809845415634</v>
      </c>
      <c r="AP18" s="24">
        <v>37.285888886283367</v>
      </c>
      <c r="AQ18" s="24">
        <v>14.018122644276319</v>
      </c>
      <c r="AR18" s="24">
        <v>0</v>
      </c>
      <c r="AS18" s="24">
        <v>0</v>
      </c>
      <c r="AT18" s="24">
        <v>23.267766242007045</v>
      </c>
      <c r="AU18" s="24">
        <v>231.03434033948906</v>
      </c>
      <c r="AV18" s="24">
        <v>47.078199808472924</v>
      </c>
      <c r="AW18" s="24">
        <v>47.078199808472924</v>
      </c>
      <c r="AX18" s="24">
        <v>0</v>
      </c>
      <c r="AY18" s="24">
        <v>0</v>
      </c>
      <c r="AZ18" s="24">
        <v>115.41524212262408</v>
      </c>
      <c r="BA18" s="24">
        <v>77.861174682099417</v>
      </c>
      <c r="BB18" s="24">
        <v>15.647528100218604</v>
      </c>
      <c r="BC18" s="24">
        <v>21.906539340306047</v>
      </c>
      <c r="BD18" s="24">
        <v>0</v>
      </c>
      <c r="BE18" s="24">
        <v>68.540898408392053</v>
      </c>
      <c r="BF18" s="24">
        <v>23.526572766936194</v>
      </c>
      <c r="BG18" s="24">
        <v>1.4901660226239124</v>
      </c>
      <c r="BH18" s="24">
        <v>43.524159618831952</v>
      </c>
      <c r="BI18" s="24">
        <v>0</v>
      </c>
      <c r="BJ18" s="24">
        <v>268.32022922577244</v>
      </c>
      <c r="BK18" s="24">
        <v>429.78516080999799</v>
      </c>
      <c r="BL18" s="24">
        <v>2.0582117789627454</v>
      </c>
      <c r="BM18" s="24">
        <v>1.8211862451709866</v>
      </c>
    </row>
    <row r="19" spans="1:65" x14ac:dyDescent="0.35">
      <c r="A19" s="24" t="s">
        <v>10693</v>
      </c>
      <c r="B19" s="24" t="s">
        <v>10692</v>
      </c>
      <c r="C19" s="24" t="s">
        <v>9780</v>
      </c>
      <c r="D19" s="24" t="s">
        <v>9780</v>
      </c>
      <c r="E19" s="24" t="s">
        <v>10192</v>
      </c>
      <c r="F19" s="24">
        <f>F18</f>
        <v>1248470</v>
      </c>
      <c r="G19" s="24">
        <f>G18</f>
        <v>0.89712515406528826</v>
      </c>
      <c r="H19" s="24">
        <f>(H18*N18)/(N18)</f>
        <v>500</v>
      </c>
      <c r="I19" s="24">
        <f>(I18*N18)/(N18)</f>
        <v>343.59809845415634</v>
      </c>
      <c r="J19" s="41">
        <f>(J18*N18)/(N18)</f>
        <v>1.8211862451709866</v>
      </c>
      <c r="K19" s="24">
        <f t="shared" ref="K19:W19" si="1">K18</f>
        <v>35</v>
      </c>
      <c r="L19" s="24">
        <f t="shared" si="1"/>
        <v>695.88927302010939</v>
      </c>
      <c r="M19" s="24">
        <f t="shared" si="1"/>
        <v>69.618634126818577</v>
      </c>
      <c r="N19" s="24">
        <f t="shared" si="1"/>
        <v>443.23058429143794</v>
      </c>
      <c r="O19" s="24">
        <f t="shared" si="1"/>
        <v>82.615743143710432</v>
      </c>
      <c r="P19" s="24">
        <f t="shared" si="1"/>
        <v>171.61500397003221</v>
      </c>
      <c r="Q19" s="24">
        <f t="shared" si="1"/>
        <v>188.9998371776953</v>
      </c>
      <c r="R19" s="24">
        <f t="shared" si="1"/>
        <v>35.34763909724218</v>
      </c>
      <c r="S19" s="24">
        <f t="shared" si="1"/>
        <v>74.070146670925411</v>
      </c>
      <c r="T19" s="24">
        <f t="shared" si="1"/>
        <v>79.582051409527679</v>
      </c>
      <c r="U19" s="24">
        <f t="shared" si="1"/>
        <v>0</v>
      </c>
      <c r="V19" s="24">
        <f t="shared" si="1"/>
        <v>53823.971941781332</v>
      </c>
      <c r="W19" s="24">
        <f t="shared" si="1"/>
        <v>0</v>
      </c>
      <c r="X19" s="24">
        <f>(X18*N18)/(N18)</f>
        <v>0</v>
      </c>
      <c r="Y19" s="24">
        <f>(Y18*N18)/(N18)</f>
        <v>505.0630300383819</v>
      </c>
      <c r="Z19" s="24">
        <f>(Z18*N18)/(N18)</f>
        <v>0</v>
      </c>
      <c r="AA19" s="24">
        <f>(AA18*N18)/(N18)</f>
        <v>190.79900000000001</v>
      </c>
      <c r="AB19" s="24">
        <f>(AB18*N18)/(N18)</f>
        <v>10.235000000000001</v>
      </c>
      <c r="AC19" s="24">
        <f>(AC18*N18)/(N18)</f>
        <v>304.0290300383819</v>
      </c>
      <c r="AD19" s="24">
        <f>(AD18*N18)/(N18)</f>
        <v>161.46493158422555</v>
      </c>
      <c r="AE19" s="24">
        <f>(AE18*N18)/(N18)</f>
        <v>14.018122644276321</v>
      </c>
      <c r="AF19" s="24">
        <f>(AF18*N18)/(N18)</f>
        <v>0</v>
      </c>
      <c r="AG19" s="24">
        <f>(AG18*N18)/(N18)</f>
        <v>0</v>
      </c>
      <c r="AH19" s="24">
        <f>(AH18*N18)/(N18)</f>
        <v>23.267766242007045</v>
      </c>
      <c r="AI19" s="24">
        <f>(AI18*N18)/(N18)</f>
        <v>101.46076874999999</v>
      </c>
      <c r="AJ19" s="24">
        <f>(AJ18*N18)/(N18)</f>
        <v>3.3608088979422828</v>
      </c>
      <c r="AK19" s="24">
        <f>(AK18*N18)/(N18)</f>
        <v>0</v>
      </c>
      <c r="AL19" s="24">
        <f>(AL18*N18)/(N18)</f>
        <v>0</v>
      </c>
      <c r="AM19" s="24">
        <f>(AM18*N18)/(N18)</f>
        <v>19.357465049999998</v>
      </c>
      <c r="AN19" s="24">
        <f>(AN18*N18)/(N18)</f>
        <v>0.53108392828093276</v>
      </c>
      <c r="AO19" s="24">
        <f>(AO18*N18)/(N18)</f>
        <v>343.59809845415634</v>
      </c>
      <c r="AP19" s="24">
        <f>(AP18*N18)/(N18)</f>
        <v>37.285888886283367</v>
      </c>
      <c r="AQ19" s="24">
        <f>(AQ18*N18)/(N18)</f>
        <v>14.018122644276321</v>
      </c>
      <c r="AR19" s="24">
        <f>(AR18*N18)/(N18)</f>
        <v>0</v>
      </c>
      <c r="AS19" s="24">
        <f>(AS18*N18)/(N18)</f>
        <v>0</v>
      </c>
      <c r="AT19" s="24">
        <f>(AT18*N18)/(N18)</f>
        <v>23.267766242007045</v>
      </c>
      <c r="AU19" s="24">
        <f>(AU18*N18)/(N18)</f>
        <v>231.03434033948906</v>
      </c>
      <c r="AV19" s="24">
        <f>(AV18*N18)/(N18)</f>
        <v>47.078199808472924</v>
      </c>
      <c r="AW19" s="24">
        <f>(AW18*N18)/(N18)</f>
        <v>47.078199808472924</v>
      </c>
      <c r="AX19" s="24">
        <f>(AX18*N18)/(N18)</f>
        <v>0</v>
      </c>
      <c r="AY19" s="24">
        <f>(AY18*N18)/(N18)</f>
        <v>0</v>
      </c>
      <c r="AZ19" s="24">
        <f>(AZ18*N18)/(N18)</f>
        <v>115.41524212262408</v>
      </c>
      <c r="BA19" s="24">
        <f>(BA18*N18)/(N18)</f>
        <v>77.861174682099417</v>
      </c>
      <c r="BB19" s="24">
        <f>(BB18*N18)/(N18)</f>
        <v>15.647528100218604</v>
      </c>
      <c r="BC19" s="24">
        <f>(BC18*N18)/(N18)</f>
        <v>21.906539340306047</v>
      </c>
      <c r="BD19" s="24">
        <f>(BD18*N18)/(N18)</f>
        <v>0</v>
      </c>
      <c r="BE19" s="24">
        <f>(BE18*N18)/(N18)</f>
        <v>68.540898408392053</v>
      </c>
      <c r="BF19" s="24">
        <f>(BF18*N18)/(N18)</f>
        <v>23.526572766936194</v>
      </c>
      <c r="BG19" s="24">
        <f>(BG18*N18)/(N18)</f>
        <v>1.4901660226239124</v>
      </c>
      <c r="BH19" s="24">
        <f>(BH18*N18)/(N18)</f>
        <v>43.524159618831959</v>
      </c>
      <c r="BI19" s="24">
        <f>(BI18*N18)/(N18)</f>
        <v>0</v>
      </c>
      <c r="BJ19" s="24">
        <f>(BJ18*N18)/(N18)</f>
        <v>268.32022922577244</v>
      </c>
      <c r="BK19" s="24">
        <f>(BK18*N18)/(N18)</f>
        <v>429.78516080999799</v>
      </c>
      <c r="BL19" s="24">
        <f>(BL18*N18)/(N18)</f>
        <v>2.0582117789627454</v>
      </c>
      <c r="BM19" s="24">
        <f>(BM18*N18)/(N18)</f>
        <v>1.8211862451709866</v>
      </c>
    </row>
    <row r="20" spans="1:65" x14ac:dyDescent="0.35">
      <c r="A20" s="24" t="s">
        <v>10702</v>
      </c>
      <c r="B20" s="24" t="s">
        <v>10644</v>
      </c>
      <c r="C20" s="24" t="s">
        <v>10647</v>
      </c>
      <c r="D20" s="24" t="s">
        <v>10506</v>
      </c>
      <c r="E20" s="24" t="s">
        <v>10703</v>
      </c>
      <c r="F20" s="24">
        <v>1248470</v>
      </c>
      <c r="G20" s="24">
        <v>0.89712515406528826</v>
      </c>
      <c r="H20" s="24">
        <v>500</v>
      </c>
      <c r="I20" s="24">
        <v>362.95556350415632</v>
      </c>
      <c r="J20" s="41">
        <v>1.831228360560718</v>
      </c>
      <c r="K20" s="24">
        <v>35</v>
      </c>
      <c r="L20" s="24">
        <v>592.68423919223108</v>
      </c>
      <c r="M20" s="24">
        <v>85.87150605701693</v>
      </c>
      <c r="N20" s="24">
        <v>443.23058429143794</v>
      </c>
      <c r="O20" s="24">
        <v>82.615743143710432</v>
      </c>
      <c r="P20" s="24">
        <v>171.61500397003221</v>
      </c>
      <c r="Q20" s="24">
        <v>188.9998371776953</v>
      </c>
      <c r="R20" s="24">
        <v>35.34763909724218</v>
      </c>
      <c r="S20" s="24">
        <v>74.070146670925411</v>
      </c>
      <c r="T20" s="24">
        <v>79.582051409527679</v>
      </c>
      <c r="U20" s="24">
        <v>0</v>
      </c>
      <c r="V20" s="24">
        <v>53823.971941781332</v>
      </c>
      <c r="W20" s="24">
        <v>0</v>
      </c>
      <c r="X20" s="24">
        <v>0</v>
      </c>
      <c r="Y20" s="24">
        <v>505.0630300383819</v>
      </c>
      <c r="Z20" s="24">
        <v>0</v>
      </c>
      <c r="AA20" s="24">
        <v>190.79900000000001</v>
      </c>
      <c r="AB20" s="24">
        <v>10.234999999999999</v>
      </c>
      <c r="AC20" s="24">
        <v>304.0290300383819</v>
      </c>
      <c r="AD20" s="24">
        <v>142.10746653422558</v>
      </c>
      <c r="AE20" s="24">
        <v>14.018122644276319</v>
      </c>
      <c r="AF20" s="24">
        <v>0</v>
      </c>
      <c r="AG20" s="24">
        <v>0</v>
      </c>
      <c r="AH20" s="24">
        <v>23.267766242007045</v>
      </c>
      <c r="AI20" s="24">
        <v>101.46076874999999</v>
      </c>
      <c r="AJ20" s="24">
        <v>3.3608088979422823</v>
      </c>
      <c r="AK20" s="24">
        <v>0</v>
      </c>
      <c r="AL20" s="24">
        <v>0</v>
      </c>
      <c r="AM20" s="24">
        <v>0</v>
      </c>
      <c r="AN20" s="24">
        <v>0.46741413646021018</v>
      </c>
      <c r="AO20" s="24">
        <v>362.95556350415632</v>
      </c>
      <c r="AP20" s="24">
        <v>37.285888886283367</v>
      </c>
      <c r="AQ20" s="24">
        <v>14.018122644276319</v>
      </c>
      <c r="AR20" s="24">
        <v>0</v>
      </c>
      <c r="AS20" s="24">
        <v>0</v>
      </c>
      <c r="AT20" s="24">
        <v>23.267766242007045</v>
      </c>
      <c r="AU20" s="24">
        <v>289.2901961299807</v>
      </c>
      <c r="AV20" s="24">
        <v>113.51362880625</v>
      </c>
      <c r="AW20" s="24">
        <v>113.51362880625</v>
      </c>
      <c r="AX20" s="24">
        <v>0</v>
      </c>
      <c r="AY20" s="24">
        <v>0</v>
      </c>
      <c r="AZ20" s="24">
        <v>107.62815868693271</v>
      </c>
      <c r="BA20" s="24">
        <v>77.861174682099417</v>
      </c>
      <c r="BB20" s="24">
        <v>12.402910002013874</v>
      </c>
      <c r="BC20" s="24">
        <v>17.364074002819422</v>
      </c>
      <c r="BD20" s="24">
        <v>0</v>
      </c>
      <c r="BE20" s="24">
        <v>68.148408636797967</v>
      </c>
      <c r="BF20" s="24">
        <v>23.38885705760493</v>
      </c>
      <c r="BG20" s="24">
        <v>1.4901660226239124</v>
      </c>
      <c r="BH20" s="24">
        <v>43.269385556569119</v>
      </c>
      <c r="BI20" s="24">
        <v>0</v>
      </c>
      <c r="BJ20" s="24">
        <v>326.57608501626407</v>
      </c>
      <c r="BK20" s="24">
        <v>468.68355155048965</v>
      </c>
      <c r="BL20" s="24">
        <v>2.1861547939293788</v>
      </c>
      <c r="BM20" s="24">
        <v>1.831228360560718</v>
      </c>
    </row>
    <row r="21" spans="1:65" x14ac:dyDescent="0.35">
      <c r="A21" s="24" t="s">
        <v>10702</v>
      </c>
      <c r="B21" s="24" t="s">
        <v>10644</v>
      </c>
      <c r="C21" s="24" t="s">
        <v>10647</v>
      </c>
      <c r="D21" s="24" t="s">
        <v>10507</v>
      </c>
      <c r="E21" s="24" t="s">
        <v>10704</v>
      </c>
      <c r="F21" s="24">
        <v>1248470</v>
      </c>
      <c r="G21" s="24">
        <v>0.89712515406528826</v>
      </c>
      <c r="H21" s="24">
        <v>500</v>
      </c>
      <c r="I21" s="24">
        <v>420.52869023016564</v>
      </c>
      <c r="J21" s="41">
        <v>1.3777034148259437</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0</v>
      </c>
      <c r="W21" s="24">
        <v>13455.992985445333</v>
      </c>
      <c r="X21" s="24">
        <v>0</v>
      </c>
      <c r="Y21" s="24">
        <v>505.0630300383819</v>
      </c>
      <c r="Z21" s="24">
        <v>0</v>
      </c>
      <c r="AA21" s="24">
        <v>190.79900000000001</v>
      </c>
      <c r="AB21" s="24">
        <v>10.234999999999999</v>
      </c>
      <c r="AC21" s="24">
        <v>304.0290300383819</v>
      </c>
      <c r="AD21" s="24">
        <v>84.534339808216259</v>
      </c>
      <c r="AE21" s="24">
        <v>-15.755853886398738</v>
      </c>
      <c r="AF21" s="24">
        <v>1.5069512242347742</v>
      </c>
      <c r="AG21" s="24">
        <v>-15.611220118679432</v>
      </c>
      <c r="AH21" s="24">
        <v>0</v>
      </c>
      <c r="AI21" s="24">
        <v>101.46076874999999</v>
      </c>
      <c r="AJ21" s="24">
        <v>0</v>
      </c>
      <c r="AK21" s="24">
        <v>12.933693839059762</v>
      </c>
      <c r="AL21" s="24">
        <v>0</v>
      </c>
      <c r="AM21" s="24">
        <v>0</v>
      </c>
      <c r="AN21" s="24">
        <v>0.27804693452314172</v>
      </c>
      <c r="AO21" s="24">
        <v>420.52869023016564</v>
      </c>
      <c r="AP21" s="24">
        <v>0</v>
      </c>
      <c r="AQ21" s="24">
        <v>0</v>
      </c>
      <c r="AR21" s="24">
        <v>0</v>
      </c>
      <c r="AS21" s="24">
        <v>0</v>
      </c>
      <c r="AT21" s="24">
        <v>0</v>
      </c>
      <c r="AU21" s="24">
        <v>298.85850279254623</v>
      </c>
      <c r="AV21" s="24">
        <v>113.51362880625</v>
      </c>
      <c r="AW21" s="24">
        <v>113.51362880625</v>
      </c>
      <c r="AX21" s="24">
        <v>0</v>
      </c>
      <c r="AY21" s="24">
        <v>0</v>
      </c>
      <c r="AZ21" s="24">
        <v>107.62815868693271</v>
      </c>
      <c r="BA21" s="24">
        <v>77.861174682099417</v>
      </c>
      <c r="BB21" s="24">
        <v>12.402910002013874</v>
      </c>
      <c r="BC21" s="24">
        <v>17.364074002819422</v>
      </c>
      <c r="BD21" s="24">
        <v>0</v>
      </c>
      <c r="BE21" s="24">
        <v>77.716715299363528</v>
      </c>
      <c r="BF21" s="24">
        <v>26.746157640961272</v>
      </c>
      <c r="BG21" s="24">
        <v>1.4901660226239124</v>
      </c>
      <c r="BH21" s="24">
        <v>49.480391635778346</v>
      </c>
      <c r="BI21" s="24">
        <v>0</v>
      </c>
      <c r="BJ21" s="24">
        <v>298.85850279254623</v>
      </c>
      <c r="BK21" s="24">
        <v>383.39284260076249</v>
      </c>
      <c r="BL21" s="24">
        <v>1.9056200405903321</v>
      </c>
      <c r="BM21" s="24">
        <v>1.3777034148259437</v>
      </c>
    </row>
    <row r="22" spans="1:65" x14ac:dyDescent="0.35">
      <c r="A22" s="24" t="s">
        <v>10702</v>
      </c>
      <c r="B22" s="24" t="s">
        <v>10644</v>
      </c>
      <c r="C22" s="24" t="s">
        <v>10647</v>
      </c>
      <c r="D22" s="24" t="s">
        <v>10508</v>
      </c>
      <c r="E22" s="24" t="s">
        <v>10705</v>
      </c>
      <c r="F22" s="24">
        <v>1248470</v>
      </c>
      <c r="G22" s="24">
        <v>0.89712515406528826</v>
      </c>
      <c r="H22" s="24">
        <v>500</v>
      </c>
      <c r="I22" s="24">
        <v>406.42442133572098</v>
      </c>
      <c r="J22" s="41">
        <v>1.4552723509958607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0</v>
      </c>
      <c r="X22" s="24">
        <v>13455992.985445334</v>
      </c>
      <c r="Y22" s="24">
        <v>505.0630300383819</v>
      </c>
      <c r="Z22" s="24">
        <v>0</v>
      </c>
      <c r="AA22" s="24">
        <v>190.79900000000001</v>
      </c>
      <c r="AB22" s="24">
        <v>10.234999999999999</v>
      </c>
      <c r="AC22" s="24">
        <v>304.0290300383819</v>
      </c>
      <c r="AD22" s="24">
        <v>98.638608702660918</v>
      </c>
      <c r="AE22" s="24">
        <v>-15.755853886398738</v>
      </c>
      <c r="AF22" s="24">
        <v>0</v>
      </c>
      <c r="AG22" s="24">
        <v>0</v>
      </c>
      <c r="AH22" s="24">
        <v>0</v>
      </c>
      <c r="AI22" s="24">
        <v>101.46076874999999</v>
      </c>
      <c r="AJ22" s="24">
        <v>0</v>
      </c>
      <c r="AK22" s="24">
        <v>12.933693839059762</v>
      </c>
      <c r="AL22" s="24">
        <v>0</v>
      </c>
      <c r="AM22" s="24">
        <v>0</v>
      </c>
      <c r="AN22" s="24">
        <v>0.32443812582702503</v>
      </c>
      <c r="AO22" s="24">
        <v>406.42442133572098</v>
      </c>
      <c r="AP22" s="24">
        <v>0</v>
      </c>
      <c r="AQ22" s="24">
        <v>0</v>
      </c>
      <c r="AR22" s="24">
        <v>0</v>
      </c>
      <c r="AS22" s="24">
        <v>0</v>
      </c>
      <c r="AT22" s="24">
        <v>0</v>
      </c>
      <c r="AU22" s="24">
        <v>296.84864447508789</v>
      </c>
      <c r="AV22" s="24">
        <v>113.51362880625</v>
      </c>
      <c r="AW22" s="24">
        <v>113.51362880625</v>
      </c>
      <c r="AX22" s="24">
        <v>0</v>
      </c>
      <c r="AY22" s="24">
        <v>0</v>
      </c>
      <c r="AZ22" s="24">
        <v>107.62815868693271</v>
      </c>
      <c r="BA22" s="24">
        <v>77.861174682099417</v>
      </c>
      <c r="BB22" s="24">
        <v>12.402910002013874</v>
      </c>
      <c r="BC22" s="24">
        <v>17.364074002819422</v>
      </c>
      <c r="BD22" s="24">
        <v>0</v>
      </c>
      <c r="BE22" s="24">
        <v>75.706856981905162</v>
      </c>
      <c r="BF22" s="24">
        <v>26.040944196239039</v>
      </c>
      <c r="BG22" s="24">
        <v>1.4901660226239124</v>
      </c>
      <c r="BH22" s="24">
        <v>48.175746763042213</v>
      </c>
      <c r="BI22" s="24">
        <v>0</v>
      </c>
      <c r="BJ22" s="24">
        <v>296.84864447508789</v>
      </c>
      <c r="BK22" s="24">
        <v>395.48725317774881</v>
      </c>
      <c r="BL22" s="24">
        <v>1.9454004871334123</v>
      </c>
      <c r="BM22" s="24">
        <v>1.4552723509958607</v>
      </c>
    </row>
    <row r="23" spans="1:65" x14ac:dyDescent="0.35">
      <c r="A23" s="24" t="s">
        <v>10702</v>
      </c>
      <c r="B23" s="24" t="s">
        <v>10644</v>
      </c>
      <c r="C23" s="24" t="s">
        <v>10647</v>
      </c>
      <c r="D23" s="24" t="s">
        <v>10509</v>
      </c>
      <c r="E23" s="24" t="s">
        <v>10706</v>
      </c>
      <c r="F23" s="24">
        <v>1248470</v>
      </c>
      <c r="G23" s="24">
        <v>0.89712515406528826</v>
      </c>
      <c r="H23" s="24">
        <v>500</v>
      </c>
      <c r="I23" s="24">
        <v>379.02506366241346</v>
      </c>
      <c r="J23" s="41">
        <v>1.5757261969551446</v>
      </c>
      <c r="K23" s="24">
        <v>35</v>
      </c>
      <c r="L23" s="24">
        <v>370.1984112393294</v>
      </c>
      <c r="M23" s="24">
        <v>72.940780340495266</v>
      </c>
      <c r="N23" s="24">
        <v>443.23058429143794</v>
      </c>
      <c r="O23" s="24">
        <v>62.282761704632868</v>
      </c>
      <c r="P23" s="24">
        <v>178.87678305541712</v>
      </c>
      <c r="Q23" s="24">
        <v>202.07103953138801</v>
      </c>
      <c r="R23" s="24">
        <v>35.34763909724218</v>
      </c>
      <c r="S23" s="24">
        <v>87.141349024618165</v>
      </c>
      <c r="T23" s="24">
        <v>79.582051409527679</v>
      </c>
      <c r="U23" s="24">
        <v>0</v>
      </c>
      <c r="V23" s="24">
        <v>0</v>
      </c>
      <c r="W23" s="24">
        <v>0</v>
      </c>
      <c r="X23" s="24">
        <v>0</v>
      </c>
      <c r="Y23" s="24">
        <v>468.06415742140678</v>
      </c>
      <c r="Z23" s="24">
        <v>0</v>
      </c>
      <c r="AA23" s="24">
        <v>190.79900000000001</v>
      </c>
      <c r="AB23" s="24">
        <v>10.234999999999999</v>
      </c>
      <c r="AC23" s="24">
        <v>267.03015742140678</v>
      </c>
      <c r="AD23" s="24">
        <v>89.039093758993317</v>
      </c>
      <c r="AE23" s="24">
        <v>-12.4216749910067</v>
      </c>
      <c r="AF23" s="24">
        <v>0</v>
      </c>
      <c r="AG23" s="24">
        <v>0</v>
      </c>
      <c r="AH23" s="24">
        <v>0</v>
      </c>
      <c r="AI23" s="24">
        <v>101.46076874999999</v>
      </c>
      <c r="AJ23" s="24">
        <v>0</v>
      </c>
      <c r="AK23" s="24">
        <v>0</v>
      </c>
      <c r="AL23" s="24">
        <v>0</v>
      </c>
      <c r="AM23" s="24">
        <v>0</v>
      </c>
      <c r="AN23" s="24">
        <v>0.3334420899077648</v>
      </c>
      <c r="AO23" s="24">
        <v>379.02506366241346</v>
      </c>
      <c r="AP23" s="24">
        <v>0</v>
      </c>
      <c r="AQ23" s="24">
        <v>0</v>
      </c>
      <c r="AR23" s="24">
        <v>0</v>
      </c>
      <c r="AS23" s="24">
        <v>0</v>
      </c>
      <c r="AT23" s="24">
        <v>0</v>
      </c>
      <c r="AU23" s="24">
        <v>275.23078577786976</v>
      </c>
      <c r="AV23" s="24">
        <v>110.47878487499999</v>
      </c>
      <c r="AW23" s="24">
        <v>110.47878487499999</v>
      </c>
      <c r="AX23" s="24">
        <v>0</v>
      </c>
      <c r="AY23" s="24">
        <v>0</v>
      </c>
      <c r="AZ23" s="24">
        <v>94.792603761476911</v>
      </c>
      <c r="BA23" s="24">
        <v>77.861174682099417</v>
      </c>
      <c r="BB23" s="24">
        <v>7.0547621164072858</v>
      </c>
      <c r="BC23" s="24">
        <v>9.8766669629701997</v>
      </c>
      <c r="BD23" s="24">
        <v>0</v>
      </c>
      <c r="BE23" s="24">
        <v>69.959397141392827</v>
      </c>
      <c r="BF23" s="24">
        <v>24.024291620620673</v>
      </c>
      <c r="BG23" s="24">
        <v>1.4901660226239124</v>
      </c>
      <c r="BH23" s="24">
        <v>44.444939498148244</v>
      </c>
      <c r="BI23" s="24">
        <v>0</v>
      </c>
      <c r="BJ23" s="24">
        <v>275.23078577786976</v>
      </c>
      <c r="BK23" s="24">
        <v>364.26987953686307</v>
      </c>
      <c r="BL23" s="24">
        <v>2.2366002697325973</v>
      </c>
      <c r="BM23" s="24">
        <v>1.5757261969551446</v>
      </c>
    </row>
    <row r="24" spans="1:65" x14ac:dyDescent="0.35">
      <c r="A24" s="24" t="s">
        <v>10702</v>
      </c>
      <c r="B24" s="24" t="s">
        <v>10644</v>
      </c>
      <c r="C24" s="24" t="s">
        <v>10647</v>
      </c>
      <c r="D24" s="24" t="s">
        <v>10510</v>
      </c>
      <c r="E24" s="24" t="s">
        <v>10707</v>
      </c>
      <c r="F24" s="24">
        <v>1248470</v>
      </c>
      <c r="G24" s="24">
        <v>0.89712515406528826</v>
      </c>
      <c r="H24" s="24">
        <v>500</v>
      </c>
      <c r="I24" s="24">
        <v>465.38241373391151</v>
      </c>
      <c r="J24" s="41">
        <v>1.1534277272899769</v>
      </c>
      <c r="K24" s="24">
        <v>35</v>
      </c>
      <c r="L24" s="24">
        <v>641.53805628353064</v>
      </c>
      <c r="M24" s="24">
        <v>85.165725740071082</v>
      </c>
      <c r="N24" s="24">
        <v>443.23058429143794</v>
      </c>
      <c r="O24" s="24">
        <v>99.326865863250504</v>
      </c>
      <c r="P24" s="24">
        <v>155.05092299683085</v>
      </c>
      <c r="Q24" s="24">
        <v>188.85279543135664</v>
      </c>
      <c r="R24" s="24">
        <v>35.34763909724218</v>
      </c>
      <c r="S24" s="24">
        <v>0</v>
      </c>
      <c r="T24" s="24">
        <v>153.50515633411445</v>
      </c>
      <c r="U24" s="24">
        <v>0</v>
      </c>
      <c r="V24" s="24">
        <v>0</v>
      </c>
      <c r="W24" s="24">
        <v>0</v>
      </c>
      <c r="X24" s="24">
        <v>0</v>
      </c>
      <c r="Y24" s="24">
        <v>543.36540488126252</v>
      </c>
      <c r="Z24" s="24">
        <v>0</v>
      </c>
      <c r="AA24" s="24">
        <v>190.79900000000001</v>
      </c>
      <c r="AB24" s="24">
        <v>10.234999999999999</v>
      </c>
      <c r="AC24" s="24">
        <v>342.33140488126247</v>
      </c>
      <c r="AD24" s="24">
        <v>77.982991147351015</v>
      </c>
      <c r="AE24" s="24">
        <v>-23.477777602649017</v>
      </c>
      <c r="AF24" s="24">
        <v>0</v>
      </c>
      <c r="AG24" s="24">
        <v>0</v>
      </c>
      <c r="AH24" s="24">
        <v>0</v>
      </c>
      <c r="AI24" s="24">
        <v>101.46076874999999</v>
      </c>
      <c r="AJ24" s="24">
        <v>0</v>
      </c>
      <c r="AK24" s="24">
        <v>0</v>
      </c>
      <c r="AL24" s="24">
        <v>0</v>
      </c>
      <c r="AM24" s="24">
        <v>0</v>
      </c>
      <c r="AN24" s="24">
        <v>0.22779969945906478</v>
      </c>
      <c r="AO24" s="24">
        <v>465.38241373391151</v>
      </c>
      <c r="AP24" s="24">
        <v>0</v>
      </c>
      <c r="AQ24" s="24">
        <v>0</v>
      </c>
      <c r="AR24" s="24">
        <v>0</v>
      </c>
      <c r="AS24" s="24">
        <v>0</v>
      </c>
      <c r="AT24" s="24">
        <v>0</v>
      </c>
      <c r="AU24" s="24">
        <v>301.13339352774068</v>
      </c>
      <c r="AV24" s="24">
        <v>120.4360923</v>
      </c>
      <c r="AW24" s="24">
        <v>120.4360923</v>
      </c>
      <c r="AX24" s="24">
        <v>0</v>
      </c>
      <c r="AY24" s="24">
        <v>0</v>
      </c>
      <c r="AZ24" s="24">
        <v>98.431981701159344</v>
      </c>
      <c r="BA24" s="24">
        <v>77.861174682099417</v>
      </c>
      <c r="BB24" s="24">
        <v>8.5711695912749715</v>
      </c>
      <c r="BC24" s="24">
        <v>11.999637427784961</v>
      </c>
      <c r="BD24" s="24">
        <v>0</v>
      </c>
      <c r="BE24" s="24">
        <v>82.265319526581308</v>
      </c>
      <c r="BF24" s="24">
        <v>28.342159124195575</v>
      </c>
      <c r="BG24" s="24">
        <v>1.4901660226239124</v>
      </c>
      <c r="BH24" s="24">
        <v>52.432994379761816</v>
      </c>
      <c r="BI24" s="24">
        <v>0</v>
      </c>
      <c r="BJ24" s="24">
        <v>301.13339352774068</v>
      </c>
      <c r="BK24" s="24">
        <v>379.11638467509169</v>
      </c>
      <c r="BL24" s="24">
        <v>1.5680272745645787</v>
      </c>
      <c r="BM24" s="24">
        <v>1.1534277272899769</v>
      </c>
    </row>
    <row r="25" spans="1:65" x14ac:dyDescent="0.35">
      <c r="A25" s="24" t="s">
        <v>10702</v>
      </c>
      <c r="B25" s="24" t="s">
        <v>10644</v>
      </c>
      <c r="C25" s="24" t="s">
        <v>10647</v>
      </c>
      <c r="D25" s="24" t="s">
        <v>10511</v>
      </c>
      <c r="E25" s="24" t="s">
        <v>10708</v>
      </c>
      <c r="F25" s="24">
        <v>1248470</v>
      </c>
      <c r="G25" s="24">
        <v>0.89712515406528826</v>
      </c>
      <c r="H25" s="24">
        <v>500</v>
      </c>
      <c r="I25" s="24">
        <v>533.35846459272102</v>
      </c>
      <c r="J25" s="41">
        <v>1.1541681046266681</v>
      </c>
      <c r="K25" s="24">
        <v>35</v>
      </c>
      <c r="L25" s="24">
        <v>1735.7390711289449</v>
      </c>
      <c r="M25" s="24">
        <v>122.50543773899403</v>
      </c>
      <c r="N25" s="24">
        <v>443.23058429143794</v>
      </c>
      <c r="O25" s="24">
        <v>323.91280185274263</v>
      </c>
      <c r="P25" s="24">
        <v>81.57658903883916</v>
      </c>
      <c r="Q25" s="24">
        <v>37.741193399856158</v>
      </c>
      <c r="R25" s="24">
        <v>37.741193399856158</v>
      </c>
      <c r="S25" s="24">
        <v>0</v>
      </c>
      <c r="T25" s="24">
        <v>0</v>
      </c>
      <c r="U25" s="24">
        <v>281038.7351704032</v>
      </c>
      <c r="V25" s="24">
        <v>0</v>
      </c>
      <c r="W25" s="24">
        <v>0</v>
      </c>
      <c r="X25" s="24">
        <v>0</v>
      </c>
      <c r="Y25" s="24">
        <v>845.83426161254317</v>
      </c>
      <c r="Z25" s="24">
        <v>0</v>
      </c>
      <c r="AA25" s="24">
        <v>190.79900000000001</v>
      </c>
      <c r="AB25" s="24">
        <v>10.234999999999999</v>
      </c>
      <c r="AC25" s="24">
        <v>644.80026161254318</v>
      </c>
      <c r="AD25" s="24">
        <v>312.47579701982215</v>
      </c>
      <c r="AE25" s="24">
        <v>37.551262843888637</v>
      </c>
      <c r="AF25" s="24">
        <v>0</v>
      </c>
      <c r="AG25" s="24">
        <v>0</v>
      </c>
      <c r="AH25" s="24">
        <v>27.225865211201629</v>
      </c>
      <c r="AI25" s="24">
        <v>123.00035822944255</v>
      </c>
      <c r="AJ25" s="24">
        <v>124.69831073528934</v>
      </c>
      <c r="AK25" s="24">
        <v>0</v>
      </c>
      <c r="AL25" s="24">
        <v>0</v>
      </c>
      <c r="AM25" s="24">
        <v>0</v>
      </c>
      <c r="AN25" s="24">
        <v>0.48460866972722644</v>
      </c>
      <c r="AO25" s="24">
        <v>533.35846459272102</v>
      </c>
      <c r="AP25" s="24">
        <v>64.777128055090259</v>
      </c>
      <c r="AQ25" s="24">
        <v>37.551262843888637</v>
      </c>
      <c r="AR25" s="24">
        <v>0</v>
      </c>
      <c r="AS25" s="24">
        <v>0</v>
      </c>
      <c r="AT25" s="24">
        <v>27.225865211201629</v>
      </c>
      <c r="AU25" s="24">
        <v>383.13266470320144</v>
      </c>
      <c r="AV25" s="24">
        <v>151.14249824999999</v>
      </c>
      <c r="AW25" s="24">
        <v>151.14249824999999</v>
      </c>
      <c r="AX25" s="24">
        <v>0</v>
      </c>
      <c r="AY25" s="24">
        <v>0</v>
      </c>
      <c r="AZ25" s="24">
        <v>119.08724771155653</v>
      </c>
      <c r="BA25" s="24">
        <v>83.718984207234911</v>
      </c>
      <c r="BB25" s="24">
        <v>14.736776460134008</v>
      </c>
      <c r="BC25" s="24">
        <v>20.631487044187612</v>
      </c>
      <c r="BD25" s="24">
        <v>0</v>
      </c>
      <c r="BE25" s="24">
        <v>112.9029187416449</v>
      </c>
      <c r="BF25" s="24">
        <v>39.052856677872654</v>
      </c>
      <c r="BG25" s="24">
        <v>1.602277209707845</v>
      </c>
      <c r="BH25" s="24">
        <v>72.247784854064392</v>
      </c>
      <c r="BI25" s="24">
        <v>0</v>
      </c>
      <c r="BJ25" s="24">
        <v>447.9097927582917</v>
      </c>
      <c r="BK25" s="24">
        <v>760.38558977811385</v>
      </c>
      <c r="BL25" s="24">
        <v>0.95469149876907522</v>
      </c>
      <c r="BM25" s="24">
        <v>1.1541681046266681</v>
      </c>
    </row>
    <row r="26" spans="1:65" x14ac:dyDescent="0.35">
      <c r="A26" s="24" t="s">
        <v>10702</v>
      </c>
      <c r="B26" s="24" t="s">
        <v>10644</v>
      </c>
      <c r="C26" s="24" t="s">
        <v>10647</v>
      </c>
      <c r="D26" s="24" t="s">
        <v>10512</v>
      </c>
      <c r="E26" s="24" t="s">
        <v>10709</v>
      </c>
      <c r="F26" s="24">
        <v>1248470</v>
      </c>
      <c r="G26" s="24">
        <v>0.89712515406528826</v>
      </c>
      <c r="H26" s="24">
        <v>500</v>
      </c>
      <c r="I26" s="24">
        <v>1392.8533006116295</v>
      </c>
      <c r="J26" s="41">
        <v>-7.9334423612436381E-2</v>
      </c>
      <c r="K26" s="24">
        <v>35</v>
      </c>
      <c r="L26" s="24">
        <v>742.19073612887553</v>
      </c>
      <c r="M26" s="24">
        <v>85.36032318309941</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1734.8993539107528</v>
      </c>
      <c r="Z26" s="24">
        <v>0</v>
      </c>
      <c r="AA26" s="24">
        <v>190.79900000000001</v>
      </c>
      <c r="AB26" s="24">
        <v>10.234999999999999</v>
      </c>
      <c r="AC26" s="24">
        <v>1533.8653539107529</v>
      </c>
      <c r="AD26" s="24">
        <v>342.04605329912329</v>
      </c>
      <c r="AE26" s="24">
        <v>42.189948134024945</v>
      </c>
      <c r="AF26" s="24">
        <v>0</v>
      </c>
      <c r="AG26" s="24">
        <v>0</v>
      </c>
      <c r="AH26" s="24">
        <v>30.419854463502375</v>
      </c>
      <c r="AI26" s="24">
        <v>123.00035822944255</v>
      </c>
      <c r="AJ26" s="24">
        <v>146.4358924721534</v>
      </c>
      <c r="AK26" s="24">
        <v>0</v>
      </c>
      <c r="AL26" s="24">
        <v>0</v>
      </c>
      <c r="AM26" s="24">
        <v>0</v>
      </c>
      <c r="AN26" s="24">
        <v>0.22299614006342897</v>
      </c>
      <c r="AO26" s="24">
        <v>1392.8533006116295</v>
      </c>
      <c r="AP26" s="24">
        <v>72.60980259752732</v>
      </c>
      <c r="AQ26" s="24">
        <v>42.189948134024945</v>
      </c>
      <c r="AR26" s="24">
        <v>0</v>
      </c>
      <c r="AS26" s="24">
        <v>0</v>
      </c>
      <c r="AT26" s="24">
        <v>30.419854463502375</v>
      </c>
      <c r="AU26" s="24">
        <v>508.70828423339901</v>
      </c>
      <c r="AV26" s="24">
        <v>151.14249824999999</v>
      </c>
      <c r="AW26" s="24">
        <v>151.14249824999999</v>
      </c>
      <c r="AX26" s="24">
        <v>0</v>
      </c>
      <c r="AY26" s="24">
        <v>0</v>
      </c>
      <c r="AZ26" s="24">
        <v>119.08724771155653</v>
      </c>
      <c r="BA26" s="24">
        <v>83.718984207234911</v>
      </c>
      <c r="BB26" s="24">
        <v>14.736776460134008</v>
      </c>
      <c r="BC26" s="24">
        <v>20.631487044187612</v>
      </c>
      <c r="BD26" s="24">
        <v>0</v>
      </c>
      <c r="BE26" s="24">
        <v>238.47853827184247</v>
      </c>
      <c r="BF26" s="24">
        <v>83.114477565661275</v>
      </c>
      <c r="BG26" s="24">
        <v>1.602277209707845</v>
      </c>
      <c r="BH26" s="24">
        <v>153.76178349647336</v>
      </c>
      <c r="BI26" s="24">
        <v>0</v>
      </c>
      <c r="BJ26" s="24">
        <v>581.31808683092629</v>
      </c>
      <c r="BK26" s="24">
        <v>923.36414013004958</v>
      </c>
      <c r="BL26" s="24">
        <v>-7.2041012921354938E-2</v>
      </c>
      <c r="BM26" s="24">
        <v>-7.9334423612436381E-2</v>
      </c>
    </row>
    <row r="27" spans="1:65" x14ac:dyDescent="0.35">
      <c r="A27" s="24" t="s">
        <v>10702</v>
      </c>
      <c r="B27" s="24" t="s">
        <v>10644</v>
      </c>
      <c r="C27" s="24" t="s">
        <v>10690</v>
      </c>
      <c r="D27" s="24" t="s">
        <v>9780</v>
      </c>
      <c r="E27" s="24" t="s">
        <v>10710</v>
      </c>
      <c r="F27" s="24">
        <v>1248470</v>
      </c>
      <c r="G27" s="24">
        <v>0.89712515406528826</v>
      </c>
      <c r="H27" s="24">
        <v>500</v>
      </c>
      <c r="I27" s="39">
        <v>362.95556350415632</v>
      </c>
      <c r="J27" s="42">
        <v>1.831228360560718</v>
      </c>
      <c r="K27" s="24">
        <v>35</v>
      </c>
      <c r="L27" s="24">
        <v>592.68423919223108</v>
      </c>
      <c r="M27" s="24">
        <v>85.87150605701693</v>
      </c>
      <c r="N27" s="24">
        <v>443.23058429143794</v>
      </c>
      <c r="O27" s="24">
        <v>82.615743143710432</v>
      </c>
      <c r="P27" s="24">
        <v>171.61500397003221</v>
      </c>
      <c r="Q27" s="24">
        <v>188.9998371776953</v>
      </c>
      <c r="R27" s="24">
        <v>35.34763909724218</v>
      </c>
      <c r="S27" s="24">
        <v>74.070146670925411</v>
      </c>
      <c r="T27" s="24">
        <v>79.582051409527679</v>
      </c>
      <c r="U27" s="24">
        <v>0</v>
      </c>
      <c r="V27" s="24">
        <v>53823.971941781332</v>
      </c>
      <c r="W27" s="24">
        <v>0</v>
      </c>
      <c r="X27" s="24">
        <v>0</v>
      </c>
      <c r="Y27" s="24">
        <v>505.0630300383819</v>
      </c>
      <c r="Z27" s="24">
        <v>0</v>
      </c>
      <c r="AA27" s="24">
        <v>190.79900000000001</v>
      </c>
      <c r="AB27" s="24">
        <v>10.234999999999999</v>
      </c>
      <c r="AC27" s="24">
        <v>304.0290300383819</v>
      </c>
      <c r="AD27" s="24">
        <v>142.10746653422558</v>
      </c>
      <c r="AE27" s="24">
        <v>14.018122644276319</v>
      </c>
      <c r="AF27" s="24">
        <v>0</v>
      </c>
      <c r="AG27" s="24">
        <v>0</v>
      </c>
      <c r="AH27" s="24">
        <v>23.267766242007045</v>
      </c>
      <c r="AI27" s="24">
        <v>101.46076874999999</v>
      </c>
      <c r="AJ27" s="24">
        <v>3.3608088979422823</v>
      </c>
      <c r="AK27" s="24">
        <v>0</v>
      </c>
      <c r="AL27" s="24">
        <v>0</v>
      </c>
      <c r="AM27" s="24">
        <v>0</v>
      </c>
      <c r="AN27" s="24">
        <v>0.46741413646021018</v>
      </c>
      <c r="AO27" s="24">
        <v>362.95556350415632</v>
      </c>
      <c r="AP27" s="24">
        <v>37.285888886283367</v>
      </c>
      <c r="AQ27" s="24">
        <v>14.018122644276319</v>
      </c>
      <c r="AR27" s="24">
        <v>0</v>
      </c>
      <c r="AS27" s="24">
        <v>0</v>
      </c>
      <c r="AT27" s="24">
        <v>23.267766242007045</v>
      </c>
      <c r="AU27" s="24">
        <v>289.2901961299807</v>
      </c>
      <c r="AV27" s="24">
        <v>113.51362880625</v>
      </c>
      <c r="AW27" s="24">
        <v>113.51362880625</v>
      </c>
      <c r="AX27" s="24">
        <v>0</v>
      </c>
      <c r="AY27" s="24">
        <v>0</v>
      </c>
      <c r="AZ27" s="24">
        <v>107.62815868693271</v>
      </c>
      <c r="BA27" s="24">
        <v>77.861174682099417</v>
      </c>
      <c r="BB27" s="24">
        <v>12.402910002013874</v>
      </c>
      <c r="BC27" s="24">
        <v>17.364074002819422</v>
      </c>
      <c r="BD27" s="24">
        <v>0</v>
      </c>
      <c r="BE27" s="24">
        <v>68.148408636797967</v>
      </c>
      <c r="BF27" s="24">
        <v>23.38885705760493</v>
      </c>
      <c r="BG27" s="24">
        <v>1.4901660226239124</v>
      </c>
      <c r="BH27" s="24">
        <v>43.269385556569119</v>
      </c>
      <c r="BI27" s="24">
        <v>0</v>
      </c>
      <c r="BJ27" s="24">
        <v>326.57608501626407</v>
      </c>
      <c r="BK27" s="24">
        <v>468.68355155048965</v>
      </c>
      <c r="BL27" s="24">
        <v>2.1861547939293788</v>
      </c>
      <c r="BM27" s="24">
        <v>1.831228360560718</v>
      </c>
    </row>
    <row r="28" spans="1:65" x14ac:dyDescent="0.35">
      <c r="A28" s="24" t="s">
        <v>10702</v>
      </c>
      <c r="B28" s="24" t="s">
        <v>10692</v>
      </c>
      <c r="C28" s="24" t="s">
        <v>9780</v>
      </c>
      <c r="D28" s="24" t="s">
        <v>9780</v>
      </c>
      <c r="E28" s="24" t="s">
        <v>10193</v>
      </c>
      <c r="F28" s="24">
        <f>F27</f>
        <v>1248470</v>
      </c>
      <c r="G28" s="24">
        <f>G27</f>
        <v>0.89712515406528826</v>
      </c>
      <c r="H28" s="24">
        <f>(H27*N27)/(N27)</f>
        <v>500</v>
      </c>
      <c r="I28" s="24">
        <f>(I27*N27)/(N27)</f>
        <v>362.95556350415632</v>
      </c>
      <c r="J28" s="41">
        <f>(J27*N27)/(N27)</f>
        <v>1.831228360560718</v>
      </c>
      <c r="K28" s="24">
        <f t="shared" ref="K28:W28" si="2">K27</f>
        <v>35</v>
      </c>
      <c r="L28" s="24">
        <f t="shared" si="2"/>
        <v>592.68423919223108</v>
      </c>
      <c r="M28" s="24">
        <f t="shared" si="2"/>
        <v>85.87150605701693</v>
      </c>
      <c r="N28" s="24">
        <f t="shared" si="2"/>
        <v>443.23058429143794</v>
      </c>
      <c r="O28" s="24">
        <f t="shared" si="2"/>
        <v>82.615743143710432</v>
      </c>
      <c r="P28" s="24">
        <f t="shared" si="2"/>
        <v>171.61500397003221</v>
      </c>
      <c r="Q28" s="24">
        <f t="shared" si="2"/>
        <v>188.9998371776953</v>
      </c>
      <c r="R28" s="24">
        <f t="shared" si="2"/>
        <v>35.34763909724218</v>
      </c>
      <c r="S28" s="24">
        <f t="shared" si="2"/>
        <v>74.070146670925411</v>
      </c>
      <c r="T28" s="24">
        <f t="shared" si="2"/>
        <v>79.582051409527679</v>
      </c>
      <c r="U28" s="24">
        <f t="shared" si="2"/>
        <v>0</v>
      </c>
      <c r="V28" s="24">
        <f t="shared" si="2"/>
        <v>53823.971941781332</v>
      </c>
      <c r="W28" s="24">
        <f t="shared" si="2"/>
        <v>0</v>
      </c>
      <c r="X28" s="24">
        <f>(X27*N27)/(N27)</f>
        <v>0</v>
      </c>
      <c r="Y28" s="24">
        <f>(Y27*N27)/(N27)</f>
        <v>505.0630300383819</v>
      </c>
      <c r="Z28" s="24">
        <f>(Z27*N27)/(N27)</f>
        <v>0</v>
      </c>
      <c r="AA28" s="24">
        <f>(AA27*N27)/(N27)</f>
        <v>190.79900000000001</v>
      </c>
      <c r="AB28" s="24">
        <f>(AB27*N27)/(N27)</f>
        <v>10.235000000000001</v>
      </c>
      <c r="AC28" s="24">
        <f>(AC27*N27)/(N27)</f>
        <v>304.0290300383819</v>
      </c>
      <c r="AD28" s="24">
        <f>(AD27*N27)/(N27)</f>
        <v>142.10746653422558</v>
      </c>
      <c r="AE28" s="24">
        <f>(AE27*N27)/(N27)</f>
        <v>14.018122644276321</v>
      </c>
      <c r="AF28" s="24">
        <f>(AF27*N27)/(N27)</f>
        <v>0</v>
      </c>
      <c r="AG28" s="24">
        <f>(AG27*N27)/(N27)</f>
        <v>0</v>
      </c>
      <c r="AH28" s="24">
        <f>(AH27*N27)/(N27)</f>
        <v>23.267766242007045</v>
      </c>
      <c r="AI28" s="24">
        <f>(AI27*N27)/(N27)</f>
        <v>101.46076874999999</v>
      </c>
      <c r="AJ28" s="24">
        <f>(AJ27*N27)/(N27)</f>
        <v>3.3608088979422828</v>
      </c>
      <c r="AK28" s="24">
        <f>(AK27*N27)/(N27)</f>
        <v>0</v>
      </c>
      <c r="AL28" s="24">
        <f>(AL27*N27)/(N27)</f>
        <v>0</v>
      </c>
      <c r="AM28" s="24">
        <f>(AM27*N27)/(N27)</f>
        <v>0</v>
      </c>
      <c r="AN28" s="24">
        <f>(AN27*N27)/(N27)</f>
        <v>0.46741413646021018</v>
      </c>
      <c r="AO28" s="24">
        <f>(AO27*N27)/(N27)</f>
        <v>362.95556350415632</v>
      </c>
      <c r="AP28" s="24">
        <f>(AP27*N27)/(N27)</f>
        <v>37.285888886283367</v>
      </c>
      <c r="AQ28" s="24">
        <f>(AQ27*N27)/(N27)</f>
        <v>14.018122644276321</v>
      </c>
      <c r="AR28" s="24">
        <f>(AR27*N27)/(N27)</f>
        <v>0</v>
      </c>
      <c r="AS28" s="24">
        <f>(AS27*N27)/(N27)</f>
        <v>0</v>
      </c>
      <c r="AT28" s="24">
        <f>(AT27*N27)/(N27)</f>
        <v>23.267766242007045</v>
      </c>
      <c r="AU28" s="24">
        <f>(AU27*N27)/(N27)</f>
        <v>289.2901961299807</v>
      </c>
      <c r="AV28" s="24">
        <f>(AV27*N27)/(N27)</f>
        <v>113.51362880625</v>
      </c>
      <c r="AW28" s="24">
        <f>(AW27*N27)/(N27)</f>
        <v>113.51362880625</v>
      </c>
      <c r="AX28" s="24">
        <f>(AX27*N27)/(N27)</f>
        <v>0</v>
      </c>
      <c r="AY28" s="24">
        <f>(AY27*N27)/(N27)</f>
        <v>0</v>
      </c>
      <c r="AZ28" s="24">
        <f>(AZ27*N27)/(N27)</f>
        <v>107.62815868693271</v>
      </c>
      <c r="BA28" s="24">
        <f>(BA27*N27)/(N27)</f>
        <v>77.861174682099417</v>
      </c>
      <c r="BB28" s="24">
        <f>(BB27*N27)/(N27)</f>
        <v>12.402910002013874</v>
      </c>
      <c r="BC28" s="24">
        <f>(BC27*N27)/(N27)</f>
        <v>17.364074002819422</v>
      </c>
      <c r="BD28" s="24">
        <f>(BD27*N27)/(N27)</f>
        <v>0</v>
      </c>
      <c r="BE28" s="24">
        <f>(BE27*N27)/(N27)</f>
        <v>68.148408636797967</v>
      </c>
      <c r="BF28" s="24">
        <f>(BF27*N27)/(N27)</f>
        <v>23.38885705760493</v>
      </c>
      <c r="BG28" s="24">
        <f>(BG27*N27)/(N27)</f>
        <v>1.4901660226239124</v>
      </c>
      <c r="BH28" s="24">
        <f>(BH27*N27)/(N27)</f>
        <v>43.269385556569119</v>
      </c>
      <c r="BI28" s="24">
        <f>(BI27*N27)/(N27)</f>
        <v>0</v>
      </c>
      <c r="BJ28" s="24">
        <f>(BJ27*N27)/(N27)</f>
        <v>326.57608501626407</v>
      </c>
      <c r="BK28" s="24">
        <f>(BK27*N27)/(N27)</f>
        <v>468.68355155048965</v>
      </c>
      <c r="BL28" s="24">
        <f>(BL27*N27)/(N27)</f>
        <v>2.1861547939293788</v>
      </c>
      <c r="BM28" s="24">
        <f>(BM27*N27)/(N27)</f>
        <v>1.831228360560718</v>
      </c>
    </row>
    <row r="29" spans="1:65" x14ac:dyDescent="0.35">
      <c r="A29" s="24" t="s">
        <v>10682</v>
      </c>
      <c r="B29" s="24" t="s">
        <v>10653</v>
      </c>
      <c r="C29" s="24" t="s">
        <v>10654</v>
      </c>
      <c r="D29" s="24" t="s">
        <v>10506</v>
      </c>
      <c r="E29" s="24" t="s">
        <v>10711</v>
      </c>
      <c r="F29" s="24">
        <v>1077617</v>
      </c>
      <c r="G29" s="24">
        <v>0.89712426738241469</v>
      </c>
      <c r="H29" s="24">
        <v>500</v>
      </c>
      <c r="I29" s="24">
        <v>348.13375269666113</v>
      </c>
      <c r="J29" s="41">
        <v>1.7504532174876757</v>
      </c>
      <c r="K29" s="24">
        <v>35</v>
      </c>
      <c r="L29" s="24">
        <v>624.46562711214676</v>
      </c>
      <c r="M29" s="24">
        <v>60.655260479331666</v>
      </c>
      <c r="N29" s="24">
        <v>382.57414313446327</v>
      </c>
      <c r="O29" s="24">
        <v>71.309716122476715</v>
      </c>
      <c r="P29" s="24">
        <v>148.12936069791175</v>
      </c>
      <c r="Q29" s="24">
        <v>163.13506631407486</v>
      </c>
      <c r="R29" s="24">
        <v>30.510287914973453</v>
      </c>
      <c r="S29" s="24">
        <v>63.933590999308471</v>
      </c>
      <c r="T29" s="24">
        <v>68.691187399792909</v>
      </c>
      <c r="U29" s="24">
        <v>0</v>
      </c>
      <c r="V29" s="24">
        <v>46458.120616019434</v>
      </c>
      <c r="W29" s="24">
        <v>0</v>
      </c>
      <c r="X29" s="24">
        <v>0</v>
      </c>
      <c r="Y29" s="24">
        <v>489.96571558913985</v>
      </c>
      <c r="Z29" s="24">
        <v>0</v>
      </c>
      <c r="AA29" s="24">
        <v>179.6</v>
      </c>
      <c r="AB29" s="24">
        <v>6.1959999999999997</v>
      </c>
      <c r="AC29" s="24">
        <v>304.16971558913986</v>
      </c>
      <c r="AD29" s="24">
        <v>141.83196289247871</v>
      </c>
      <c r="AE29" s="24">
        <v>14.143291823872783</v>
      </c>
      <c r="AF29" s="24">
        <v>0</v>
      </c>
      <c r="AG29" s="24">
        <v>0</v>
      </c>
      <c r="AH29" s="24">
        <v>26.227902318605949</v>
      </c>
      <c r="AI29" s="24">
        <v>101.46076875</v>
      </c>
      <c r="AJ29" s="24">
        <v>0</v>
      </c>
      <c r="AK29" s="24">
        <v>0</v>
      </c>
      <c r="AL29" s="24">
        <v>0</v>
      </c>
      <c r="AM29" s="24">
        <v>0</v>
      </c>
      <c r="AN29" s="24">
        <v>0.46629219025887375</v>
      </c>
      <c r="AO29" s="24">
        <v>348.13375269666113</v>
      </c>
      <c r="AP29" s="24">
        <v>40.371194142478728</v>
      </c>
      <c r="AQ29" s="24">
        <v>14.143291823872783</v>
      </c>
      <c r="AR29" s="24">
        <v>0</v>
      </c>
      <c r="AS29" s="24">
        <v>0</v>
      </c>
      <c r="AT29" s="24">
        <v>26.227902318605949</v>
      </c>
      <c r="AU29" s="24">
        <v>231.35840607811173</v>
      </c>
      <c r="AV29" s="24">
        <v>49.16933434835115</v>
      </c>
      <c r="AW29" s="24">
        <v>49.16933434835115</v>
      </c>
      <c r="AX29" s="24">
        <v>0</v>
      </c>
      <c r="AY29" s="24">
        <v>0</v>
      </c>
      <c r="AZ29" s="24">
        <v>116.156741982715</v>
      </c>
      <c r="BA29" s="24">
        <v>77.861174682099403</v>
      </c>
      <c r="BB29" s="24">
        <v>15.956486375256503</v>
      </c>
      <c r="BC29" s="24">
        <v>22.339080925359102</v>
      </c>
      <c r="BD29" s="24">
        <v>0</v>
      </c>
      <c r="BE29" s="24">
        <v>66.03232974704558</v>
      </c>
      <c r="BF29" s="24">
        <v>22.646373236639182</v>
      </c>
      <c r="BG29" s="24">
        <v>1.4901660226239124</v>
      </c>
      <c r="BH29" s="24">
        <v>41.895790487782484</v>
      </c>
      <c r="BI29" s="24">
        <v>0</v>
      </c>
      <c r="BJ29" s="24">
        <v>271.72960022059044</v>
      </c>
      <c r="BK29" s="24">
        <v>413.56156311306916</v>
      </c>
      <c r="BL29" s="24">
        <v>2.0034599642624222</v>
      </c>
      <c r="BM29" s="24">
        <v>1.7504532174876757</v>
      </c>
    </row>
    <row r="30" spans="1:65" x14ac:dyDescent="0.35">
      <c r="A30" s="24" t="s">
        <v>10682</v>
      </c>
      <c r="B30" s="24" t="s">
        <v>10653</v>
      </c>
      <c r="C30" s="24" t="s">
        <v>10654</v>
      </c>
      <c r="D30" s="24" t="s">
        <v>10507</v>
      </c>
      <c r="E30" s="24" t="s">
        <v>10712</v>
      </c>
      <c r="F30" s="24">
        <v>1077617</v>
      </c>
      <c r="G30" s="24">
        <v>0.89712426738241469</v>
      </c>
      <c r="H30" s="24">
        <v>500</v>
      </c>
      <c r="I30" s="24">
        <v>405.75765389783089</v>
      </c>
      <c r="J30" s="41">
        <v>1.2858498587423535</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0</v>
      </c>
      <c r="W30" s="24">
        <v>11614.530154004859</v>
      </c>
      <c r="X30" s="24">
        <v>0</v>
      </c>
      <c r="Y30" s="24">
        <v>489.96571558913985</v>
      </c>
      <c r="Z30" s="24">
        <v>0</v>
      </c>
      <c r="AA30" s="24">
        <v>179.6</v>
      </c>
      <c r="AB30" s="24">
        <v>6.1959999999999997</v>
      </c>
      <c r="AC30" s="24">
        <v>304.16971558913986</v>
      </c>
      <c r="AD30" s="24">
        <v>84.208061691308956</v>
      </c>
      <c r="AE30" s="24">
        <v>-15.896539437156669</v>
      </c>
      <c r="AF30" s="24">
        <v>1.7458756259476751</v>
      </c>
      <c r="AG30" s="24">
        <v>-18.086350943672073</v>
      </c>
      <c r="AH30" s="24">
        <v>0</v>
      </c>
      <c r="AI30" s="24">
        <v>101.46076875</v>
      </c>
      <c r="AJ30" s="24">
        <v>0</v>
      </c>
      <c r="AK30" s="24">
        <v>14.98430769618999</v>
      </c>
      <c r="AL30" s="24">
        <v>0</v>
      </c>
      <c r="AM30" s="24">
        <v>0</v>
      </c>
      <c r="AN30" s="24">
        <v>0.27684564693828295</v>
      </c>
      <c r="AO30" s="24">
        <v>405.75765389783089</v>
      </c>
      <c r="AP30" s="24">
        <v>0</v>
      </c>
      <c r="AQ30" s="24">
        <v>0</v>
      </c>
      <c r="AR30" s="24">
        <v>0</v>
      </c>
      <c r="AS30" s="24">
        <v>0</v>
      </c>
      <c r="AT30" s="24">
        <v>0</v>
      </c>
      <c r="AU30" s="24">
        <v>241.7050758459855</v>
      </c>
      <c r="AV30" s="24">
        <v>49.16933434835115</v>
      </c>
      <c r="AW30" s="24">
        <v>49.16933434835115</v>
      </c>
      <c r="AX30" s="24">
        <v>0</v>
      </c>
      <c r="AY30" s="24">
        <v>0</v>
      </c>
      <c r="AZ30" s="24">
        <v>116.156741982715</v>
      </c>
      <c r="BA30" s="24">
        <v>77.861174682099403</v>
      </c>
      <c r="BB30" s="24">
        <v>15.956486375256503</v>
      </c>
      <c r="BC30" s="24">
        <v>22.339080925359102</v>
      </c>
      <c r="BD30" s="24">
        <v>0</v>
      </c>
      <c r="BE30" s="24">
        <v>76.378999514919343</v>
      </c>
      <c r="BF30" s="24">
        <v>26.276783681507169</v>
      </c>
      <c r="BG30" s="24">
        <v>1.4901660226239124</v>
      </c>
      <c r="BH30" s="24">
        <v>48.612049810788264</v>
      </c>
      <c r="BI30" s="24">
        <v>0</v>
      </c>
      <c r="BJ30" s="24">
        <v>241.7050758459855</v>
      </c>
      <c r="BK30" s="24">
        <v>325.91313753729446</v>
      </c>
      <c r="BL30" s="24">
        <v>1.715303645327086</v>
      </c>
      <c r="BM30" s="24">
        <v>1.2858498587423535</v>
      </c>
    </row>
    <row r="31" spans="1:65" x14ac:dyDescent="0.35">
      <c r="A31" s="24" t="s">
        <v>10682</v>
      </c>
      <c r="B31" s="24" t="s">
        <v>10653</v>
      </c>
      <c r="C31" s="24" t="s">
        <v>10654</v>
      </c>
      <c r="D31" s="24" t="s">
        <v>10508</v>
      </c>
      <c r="E31" s="24" t="s">
        <v>10713</v>
      </c>
      <c r="F31" s="24">
        <v>1077617</v>
      </c>
      <c r="G31" s="24">
        <v>0.89712426738241469</v>
      </c>
      <c r="H31" s="24">
        <v>500</v>
      </c>
      <c r="I31" s="24">
        <v>389.41717858010657</v>
      </c>
      <c r="J31" s="41">
        <v>1.3757877387088449</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0</v>
      </c>
      <c r="X31" s="24">
        <v>11614530.154004859</v>
      </c>
      <c r="Y31" s="24">
        <v>489.96571558913985</v>
      </c>
      <c r="Z31" s="24">
        <v>0</v>
      </c>
      <c r="AA31" s="24">
        <v>179.6</v>
      </c>
      <c r="AB31" s="24">
        <v>6.1959999999999997</v>
      </c>
      <c r="AC31" s="24">
        <v>304.16971558913986</v>
      </c>
      <c r="AD31" s="24">
        <v>100.54853700903328</v>
      </c>
      <c r="AE31" s="24">
        <v>-15.896539437156669</v>
      </c>
      <c r="AF31" s="24">
        <v>0</v>
      </c>
      <c r="AG31" s="24">
        <v>0</v>
      </c>
      <c r="AH31" s="24">
        <v>0</v>
      </c>
      <c r="AI31" s="24">
        <v>101.46076875</v>
      </c>
      <c r="AJ31" s="24">
        <v>0</v>
      </c>
      <c r="AK31" s="24">
        <v>14.98430769618999</v>
      </c>
      <c r="AL31" s="24">
        <v>0</v>
      </c>
      <c r="AM31" s="24">
        <v>0</v>
      </c>
      <c r="AN31" s="24">
        <v>0.33056721907466352</v>
      </c>
      <c r="AO31" s="24">
        <v>389.41717858010657</v>
      </c>
      <c r="AP31" s="24">
        <v>0</v>
      </c>
      <c r="AQ31" s="24">
        <v>0</v>
      </c>
      <c r="AR31" s="24">
        <v>0</v>
      </c>
      <c r="AS31" s="24">
        <v>0</v>
      </c>
      <c r="AT31" s="24">
        <v>0</v>
      </c>
      <c r="AU31" s="24">
        <v>239.3765581132098</v>
      </c>
      <c r="AV31" s="24">
        <v>49.16933434835115</v>
      </c>
      <c r="AW31" s="24">
        <v>49.16933434835115</v>
      </c>
      <c r="AX31" s="24">
        <v>0</v>
      </c>
      <c r="AY31" s="24">
        <v>0</v>
      </c>
      <c r="AZ31" s="24">
        <v>116.156741982715</v>
      </c>
      <c r="BA31" s="24">
        <v>77.861174682099403</v>
      </c>
      <c r="BB31" s="24">
        <v>15.956486375256503</v>
      </c>
      <c r="BC31" s="24">
        <v>22.339080925359102</v>
      </c>
      <c r="BD31" s="24">
        <v>0</v>
      </c>
      <c r="BE31" s="24">
        <v>74.050481782143635</v>
      </c>
      <c r="BF31" s="24">
        <v>25.459759915620953</v>
      </c>
      <c r="BG31" s="24">
        <v>1.4901660226239124</v>
      </c>
      <c r="BH31" s="24">
        <v>47.100555843898761</v>
      </c>
      <c r="BI31" s="24">
        <v>0</v>
      </c>
      <c r="BJ31" s="24">
        <v>239.3765581132098</v>
      </c>
      <c r="BK31" s="24">
        <v>339.92509512224308</v>
      </c>
      <c r="BL31" s="24">
        <v>1.7613698934340325</v>
      </c>
      <c r="BM31" s="24">
        <v>1.3757877387088449</v>
      </c>
    </row>
    <row r="32" spans="1:65" x14ac:dyDescent="0.35">
      <c r="A32" s="24" t="s">
        <v>10682</v>
      </c>
      <c r="B32" s="24" t="s">
        <v>10653</v>
      </c>
      <c r="C32" s="24" t="s">
        <v>10654</v>
      </c>
      <c r="D32" s="24" t="s">
        <v>10509</v>
      </c>
      <c r="E32" s="24" t="s">
        <v>10714</v>
      </c>
      <c r="F32" s="24">
        <v>1077617</v>
      </c>
      <c r="G32" s="24">
        <v>0.89712426738241469</v>
      </c>
      <c r="H32" s="24">
        <v>500</v>
      </c>
      <c r="I32" s="24">
        <v>364.09081655609538</v>
      </c>
      <c r="J32" s="41">
        <v>1.4906740129416538</v>
      </c>
      <c r="K32" s="24">
        <v>35</v>
      </c>
      <c r="L32" s="24">
        <v>425.57064406680729</v>
      </c>
      <c r="M32" s="24">
        <v>50.314485492675928</v>
      </c>
      <c r="N32" s="24">
        <v>382.57414313446327</v>
      </c>
      <c r="O32" s="24">
        <v>53.759318593254775</v>
      </c>
      <c r="P32" s="24">
        <v>154.39735981549103</v>
      </c>
      <c r="Q32" s="24">
        <v>174.41746472571751</v>
      </c>
      <c r="R32" s="24">
        <v>30.510287914973453</v>
      </c>
      <c r="S32" s="24">
        <v>75.215989410951124</v>
      </c>
      <c r="T32" s="24">
        <v>68.691187399792909</v>
      </c>
      <c r="U32" s="24">
        <v>0</v>
      </c>
      <c r="V32" s="24">
        <v>0</v>
      </c>
      <c r="W32" s="24">
        <v>0</v>
      </c>
      <c r="X32" s="24">
        <v>0</v>
      </c>
      <c r="Y32" s="24">
        <v>452.97803386824773</v>
      </c>
      <c r="Z32" s="24">
        <v>0</v>
      </c>
      <c r="AA32" s="24">
        <v>179.6</v>
      </c>
      <c r="AB32" s="24">
        <v>6.1959999999999997</v>
      </c>
      <c r="AC32" s="24">
        <v>267.18203386824774</v>
      </c>
      <c r="AD32" s="24">
        <v>88.887217312152359</v>
      </c>
      <c r="AE32" s="24">
        <v>-12.573551437847648</v>
      </c>
      <c r="AF32" s="24">
        <v>0</v>
      </c>
      <c r="AG32" s="24">
        <v>0</v>
      </c>
      <c r="AH32" s="24">
        <v>0</v>
      </c>
      <c r="AI32" s="24">
        <v>101.46076875</v>
      </c>
      <c r="AJ32" s="24">
        <v>0</v>
      </c>
      <c r="AK32" s="24">
        <v>0</v>
      </c>
      <c r="AL32" s="24">
        <v>0</v>
      </c>
      <c r="AM32" s="24">
        <v>0</v>
      </c>
      <c r="AN32" s="24">
        <v>0.33268411062393605</v>
      </c>
      <c r="AO32" s="24">
        <v>364.09081655609538</v>
      </c>
      <c r="AP32" s="24">
        <v>0</v>
      </c>
      <c r="AQ32" s="24">
        <v>0</v>
      </c>
      <c r="AR32" s="24">
        <v>0</v>
      </c>
      <c r="AS32" s="24">
        <v>0</v>
      </c>
      <c r="AT32" s="24">
        <v>0</v>
      </c>
      <c r="AU32" s="24">
        <v>221.03553514697364</v>
      </c>
      <c r="AV32" s="24">
        <v>47.257054950738095</v>
      </c>
      <c r="AW32" s="24">
        <v>47.257054950738095</v>
      </c>
      <c r="AX32" s="24">
        <v>0</v>
      </c>
      <c r="AY32" s="24">
        <v>0</v>
      </c>
      <c r="AZ32" s="24">
        <v>105.47820892055847</v>
      </c>
      <c r="BA32" s="24">
        <v>77.861174682099403</v>
      </c>
      <c r="BB32" s="24">
        <v>11.507097599357945</v>
      </c>
      <c r="BC32" s="24">
        <v>16.109936639101122</v>
      </c>
      <c r="BD32" s="24">
        <v>0</v>
      </c>
      <c r="BE32" s="24">
        <v>68.300271275677076</v>
      </c>
      <c r="BF32" s="24">
        <v>23.442142194053744</v>
      </c>
      <c r="BG32" s="24">
        <v>1.4901660226239124</v>
      </c>
      <c r="BH32" s="24">
        <v>43.367963058999422</v>
      </c>
      <c r="BI32" s="24">
        <v>0</v>
      </c>
      <c r="BJ32" s="24">
        <v>221.03553514697364</v>
      </c>
      <c r="BK32" s="24">
        <v>309.922752459126</v>
      </c>
      <c r="BL32" s="24">
        <v>2.031351849273344</v>
      </c>
      <c r="BM32" s="24">
        <v>1.4906740129416538</v>
      </c>
    </row>
    <row r="33" spans="1:65" x14ac:dyDescent="0.35">
      <c r="A33" s="24" t="s">
        <v>10682</v>
      </c>
      <c r="B33" s="24" t="s">
        <v>10653</v>
      </c>
      <c r="C33" s="24" t="s">
        <v>10654</v>
      </c>
      <c r="D33" s="24" t="s">
        <v>10510</v>
      </c>
      <c r="E33" s="24" t="s">
        <v>10715</v>
      </c>
      <c r="F33" s="24">
        <v>1077617</v>
      </c>
      <c r="G33" s="24">
        <v>0.89712426738241469</v>
      </c>
      <c r="H33" s="24">
        <v>500</v>
      </c>
      <c r="I33" s="24">
        <v>450.14441373391145</v>
      </c>
      <c r="J33" s="41">
        <v>1.0656122321868753</v>
      </c>
      <c r="K33" s="24">
        <v>35</v>
      </c>
      <c r="L33" s="24">
        <v>648.79156166873099</v>
      </c>
      <c r="M33" s="24">
        <v>64.036643906875042</v>
      </c>
      <c r="N33" s="24">
        <v>382.57414313446327</v>
      </c>
      <c r="O33" s="24">
        <v>85.733909041075407</v>
      </c>
      <c r="P33" s="24">
        <v>133.83208675129796</v>
      </c>
      <c r="Q33" s="24">
        <v>163.00814734208998</v>
      </c>
      <c r="R33" s="24">
        <v>30.510287914973453</v>
      </c>
      <c r="S33" s="24">
        <v>0</v>
      </c>
      <c r="T33" s="24">
        <v>132.49785942711651</v>
      </c>
      <c r="U33" s="24">
        <v>0</v>
      </c>
      <c r="V33" s="24">
        <v>0</v>
      </c>
      <c r="W33" s="24">
        <v>0</v>
      </c>
      <c r="X33" s="24">
        <v>0</v>
      </c>
      <c r="Y33" s="24">
        <v>528.12740488126246</v>
      </c>
      <c r="Z33" s="24">
        <v>0</v>
      </c>
      <c r="AA33" s="24">
        <v>179.6</v>
      </c>
      <c r="AB33" s="24">
        <v>6.1959999999999997</v>
      </c>
      <c r="AC33" s="24">
        <v>342.33140488126247</v>
      </c>
      <c r="AD33" s="24">
        <v>77.982991147351015</v>
      </c>
      <c r="AE33" s="24">
        <v>-23.47777760264902</v>
      </c>
      <c r="AF33" s="24">
        <v>0</v>
      </c>
      <c r="AG33" s="24">
        <v>0</v>
      </c>
      <c r="AH33" s="24">
        <v>0</v>
      </c>
      <c r="AI33" s="24">
        <v>101.46076875</v>
      </c>
      <c r="AJ33" s="24">
        <v>0</v>
      </c>
      <c r="AK33" s="24">
        <v>0</v>
      </c>
      <c r="AL33" s="24">
        <v>0</v>
      </c>
      <c r="AM33" s="24">
        <v>0</v>
      </c>
      <c r="AN33" s="24">
        <v>0.22779969945906478</v>
      </c>
      <c r="AO33" s="24">
        <v>450.14441373391145</v>
      </c>
      <c r="AP33" s="24">
        <v>0</v>
      </c>
      <c r="AQ33" s="24">
        <v>0</v>
      </c>
      <c r="AR33" s="24">
        <v>0</v>
      </c>
      <c r="AS33" s="24">
        <v>0</v>
      </c>
      <c r="AT33" s="24">
        <v>0</v>
      </c>
      <c r="AU33" s="24">
        <v>244.02780725935719</v>
      </c>
      <c r="AV33" s="24">
        <v>53.856647326338496</v>
      </c>
      <c r="AW33" s="24">
        <v>53.856647326338496</v>
      </c>
      <c r="AX33" s="24">
        <v>0</v>
      </c>
      <c r="AY33" s="24">
        <v>0</v>
      </c>
      <c r="AZ33" s="24">
        <v>109.58691534380722</v>
      </c>
      <c r="BA33" s="24">
        <v>77.861174682099403</v>
      </c>
      <c r="BB33" s="24">
        <v>13.219058609044925</v>
      </c>
      <c r="BC33" s="24">
        <v>18.506682052662892</v>
      </c>
      <c r="BD33" s="24">
        <v>0</v>
      </c>
      <c r="BE33" s="24">
        <v>80.584244589211451</v>
      </c>
      <c r="BF33" s="24">
        <v>27.752308268978084</v>
      </c>
      <c r="BG33" s="24">
        <v>1.4901660226239124</v>
      </c>
      <c r="BH33" s="24">
        <v>51.341770297609457</v>
      </c>
      <c r="BI33" s="24">
        <v>0</v>
      </c>
      <c r="BJ33" s="24">
        <v>244.02780725935719</v>
      </c>
      <c r="BK33" s="24">
        <v>322.0107984067082</v>
      </c>
      <c r="BL33" s="24">
        <v>1.4012135220016473</v>
      </c>
      <c r="BM33" s="24">
        <v>1.0656122321868753</v>
      </c>
    </row>
    <row r="34" spans="1:65" x14ac:dyDescent="0.35">
      <c r="A34" s="24" t="s">
        <v>10682</v>
      </c>
      <c r="B34" s="24" t="s">
        <v>10653</v>
      </c>
      <c r="C34" s="24" t="s">
        <v>10654</v>
      </c>
      <c r="D34" s="24" t="s">
        <v>10511</v>
      </c>
      <c r="E34" s="24" t="s">
        <v>10716</v>
      </c>
      <c r="F34" s="24">
        <v>1077617</v>
      </c>
      <c r="G34" s="24">
        <v>0.89712426738241469</v>
      </c>
      <c r="H34" s="24">
        <v>500</v>
      </c>
      <c r="I34" s="24">
        <v>517.90473105300737</v>
      </c>
      <c r="J34" s="41">
        <v>1.0792417354957811</v>
      </c>
      <c r="K34" s="24">
        <v>35</v>
      </c>
      <c r="L34" s="24">
        <v>1604.9842409539647</v>
      </c>
      <c r="M34" s="24">
        <v>105.40275820280843</v>
      </c>
      <c r="N34" s="24">
        <v>382.57414313446327</v>
      </c>
      <c r="O34" s="24">
        <v>279.58508959213549</v>
      </c>
      <c r="P34" s="24">
        <v>70.41277104389799</v>
      </c>
      <c r="Q34" s="24">
        <v>32.576282498429912</v>
      </c>
      <c r="R34" s="24">
        <v>32.576282498429912</v>
      </c>
      <c r="S34" s="24">
        <v>0</v>
      </c>
      <c r="T34" s="24">
        <v>0</v>
      </c>
      <c r="U34" s="24">
        <v>242578.37140749709</v>
      </c>
      <c r="V34" s="24">
        <v>0</v>
      </c>
      <c r="W34" s="24">
        <v>0</v>
      </c>
      <c r="X34" s="24">
        <v>0</v>
      </c>
      <c r="Y34" s="24">
        <v>830.37375793095612</v>
      </c>
      <c r="Z34" s="24">
        <v>0</v>
      </c>
      <c r="AA34" s="24">
        <v>179.6</v>
      </c>
      <c r="AB34" s="24">
        <v>6.1959999999999997</v>
      </c>
      <c r="AC34" s="24">
        <v>644.57775793095607</v>
      </c>
      <c r="AD34" s="24">
        <v>312.46902687794875</v>
      </c>
      <c r="AE34" s="24">
        <v>37.328759162301523</v>
      </c>
      <c r="AF34" s="24">
        <v>0</v>
      </c>
      <c r="AG34" s="24">
        <v>0</v>
      </c>
      <c r="AH34" s="24">
        <v>31.364980568373252</v>
      </c>
      <c r="AI34" s="24">
        <v>123.00035822944257</v>
      </c>
      <c r="AJ34" s="24">
        <v>120.77492891783147</v>
      </c>
      <c r="AK34" s="24">
        <v>0</v>
      </c>
      <c r="AL34" s="24">
        <v>0</v>
      </c>
      <c r="AM34" s="24">
        <v>0</v>
      </c>
      <c r="AN34" s="24">
        <v>0.48476544999155691</v>
      </c>
      <c r="AO34" s="24">
        <v>517.90473105300737</v>
      </c>
      <c r="AP34" s="24">
        <v>68.693739730674778</v>
      </c>
      <c r="AQ34" s="24">
        <v>37.328759162301523</v>
      </c>
      <c r="AR34" s="24">
        <v>0</v>
      </c>
      <c r="AS34" s="24">
        <v>0</v>
      </c>
      <c r="AT34" s="24">
        <v>31.364980568373252</v>
      </c>
      <c r="AU34" s="24">
        <v>322.35939208545597</v>
      </c>
      <c r="AV34" s="24">
        <v>83.334315073496313</v>
      </c>
      <c r="AW34" s="24">
        <v>83.334315073496313</v>
      </c>
      <c r="AX34" s="24">
        <v>0</v>
      </c>
      <c r="AY34" s="24">
        <v>0</v>
      </c>
      <c r="AZ34" s="24">
        <v>128.27874970045079</v>
      </c>
      <c r="BA34" s="24">
        <v>83.718984207234897</v>
      </c>
      <c r="BB34" s="24">
        <v>18.566568955506625</v>
      </c>
      <c r="BC34" s="24">
        <v>25.99319653770927</v>
      </c>
      <c r="BD34" s="24">
        <v>0</v>
      </c>
      <c r="BE34" s="24">
        <v>110.74632731150888</v>
      </c>
      <c r="BF34" s="24">
        <v>38.296157930456502</v>
      </c>
      <c r="BG34" s="24">
        <v>1.602277209707845</v>
      </c>
      <c r="BH34" s="24">
        <v>70.847892171344526</v>
      </c>
      <c r="BI34" s="24">
        <v>0</v>
      </c>
      <c r="BJ34" s="24">
        <v>391.05313181613076</v>
      </c>
      <c r="BK34" s="24">
        <v>703.52215869407951</v>
      </c>
      <c r="BL34" s="24">
        <v>0.86714813517191636</v>
      </c>
      <c r="BM34" s="24">
        <v>1.0792417354957811</v>
      </c>
    </row>
    <row r="35" spans="1:65" x14ac:dyDescent="0.35">
      <c r="A35" s="24" t="s">
        <v>10682</v>
      </c>
      <c r="B35" s="24" t="s">
        <v>10653</v>
      </c>
      <c r="C35" s="24" t="s">
        <v>10654</v>
      </c>
      <c r="D35" s="24" t="s">
        <v>10512</v>
      </c>
      <c r="E35" s="24" t="s">
        <v>10717</v>
      </c>
      <c r="F35" s="24">
        <v>1077617</v>
      </c>
      <c r="G35" s="24">
        <v>0.89712426738241469</v>
      </c>
      <c r="H35" s="24">
        <v>500</v>
      </c>
      <c r="I35" s="24">
        <v>1373.9270332074946</v>
      </c>
      <c r="J35" s="41">
        <v>-0.1180174206715931</v>
      </c>
      <c r="K35" s="24">
        <v>35</v>
      </c>
      <c r="L35" s="24">
        <v>613.42156679906316</v>
      </c>
      <c r="M35" s="24">
        <v>69.29065165256975</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1720.0849383462521</v>
      </c>
      <c r="Z35" s="24">
        <v>0</v>
      </c>
      <c r="AA35" s="24">
        <v>179.6</v>
      </c>
      <c r="AB35" s="24">
        <v>6.1959999999999997</v>
      </c>
      <c r="AC35" s="24">
        <v>1534.2889383462521</v>
      </c>
      <c r="AD35" s="24">
        <v>346.15790513875754</v>
      </c>
      <c r="AE35" s="24">
        <v>42.61353256952404</v>
      </c>
      <c r="AF35" s="24">
        <v>0</v>
      </c>
      <c r="AG35" s="24">
        <v>0</v>
      </c>
      <c r="AH35" s="24">
        <v>35.580771046936484</v>
      </c>
      <c r="AI35" s="24">
        <v>123.00035822944257</v>
      </c>
      <c r="AJ35" s="24">
        <v>144.96324329285417</v>
      </c>
      <c r="AK35" s="24">
        <v>0</v>
      </c>
      <c r="AL35" s="24">
        <v>0</v>
      </c>
      <c r="AM35" s="24">
        <v>0</v>
      </c>
      <c r="AN35" s="24">
        <v>0.22561454787770754</v>
      </c>
      <c r="AO35" s="24">
        <v>1373.9270332074946</v>
      </c>
      <c r="AP35" s="24">
        <v>78.19430361646053</v>
      </c>
      <c r="AQ35" s="24">
        <v>42.61353256952404</v>
      </c>
      <c r="AR35" s="24">
        <v>0</v>
      </c>
      <c r="AS35" s="24">
        <v>0</v>
      </c>
      <c r="AT35" s="24">
        <v>35.580771046936484</v>
      </c>
      <c r="AU35" s="24">
        <v>447.78940494091114</v>
      </c>
      <c r="AV35" s="24">
        <v>83.334315073496313</v>
      </c>
      <c r="AW35" s="24">
        <v>83.334315073496313</v>
      </c>
      <c r="AX35" s="24">
        <v>0</v>
      </c>
      <c r="AY35" s="24">
        <v>0</v>
      </c>
      <c r="AZ35" s="24">
        <v>128.27874970045079</v>
      </c>
      <c r="BA35" s="24">
        <v>83.718984207234897</v>
      </c>
      <c r="BB35" s="24">
        <v>18.566568955506625</v>
      </c>
      <c r="BC35" s="24">
        <v>25.99319653770927</v>
      </c>
      <c r="BD35" s="24">
        <v>0</v>
      </c>
      <c r="BE35" s="24">
        <v>236.17634016696405</v>
      </c>
      <c r="BF35" s="24">
        <v>82.306688756932004</v>
      </c>
      <c r="BG35" s="24">
        <v>1.602277209707845</v>
      </c>
      <c r="BH35" s="24">
        <v>152.26737420032418</v>
      </c>
      <c r="BI35" s="24">
        <v>0</v>
      </c>
      <c r="BJ35" s="24">
        <v>525.98370855737164</v>
      </c>
      <c r="BK35" s="24">
        <v>872.14161369612918</v>
      </c>
      <c r="BL35" s="24">
        <v>-0.10568239175659755</v>
      </c>
      <c r="BM35" s="24">
        <v>-0.1180174206715931</v>
      </c>
    </row>
    <row r="36" spans="1:65" x14ac:dyDescent="0.35">
      <c r="A36" s="24" t="s">
        <v>10682</v>
      </c>
      <c r="B36" s="24" t="s">
        <v>10653</v>
      </c>
      <c r="C36" s="24" t="s">
        <v>10718</v>
      </c>
      <c r="D36" s="24" t="s">
        <v>9780</v>
      </c>
      <c r="E36" s="24" t="s">
        <v>10719</v>
      </c>
      <c r="F36" s="24">
        <v>1077617</v>
      </c>
      <c r="G36" s="24">
        <v>0.89712426738241469</v>
      </c>
      <c r="H36" s="24">
        <v>500</v>
      </c>
      <c r="I36" s="39">
        <v>348.13375269666113</v>
      </c>
      <c r="J36" s="42">
        <v>1.7504532174876757</v>
      </c>
      <c r="K36" s="24">
        <v>35</v>
      </c>
      <c r="L36" s="24">
        <v>624.46562711214676</v>
      </c>
      <c r="M36" s="24">
        <v>60.655260479331666</v>
      </c>
      <c r="N36" s="24">
        <v>382.57414313446327</v>
      </c>
      <c r="O36" s="24">
        <v>71.309716122476715</v>
      </c>
      <c r="P36" s="24">
        <v>148.12936069791175</v>
      </c>
      <c r="Q36" s="24">
        <v>163.13506631407486</v>
      </c>
      <c r="R36" s="24">
        <v>30.510287914973453</v>
      </c>
      <c r="S36" s="24">
        <v>63.933590999308471</v>
      </c>
      <c r="T36" s="24">
        <v>68.691187399792909</v>
      </c>
      <c r="U36" s="24">
        <v>0</v>
      </c>
      <c r="V36" s="24">
        <v>46458.120616019434</v>
      </c>
      <c r="W36" s="24">
        <v>0</v>
      </c>
      <c r="X36" s="24">
        <v>0</v>
      </c>
      <c r="Y36" s="24">
        <v>489.96571558913985</v>
      </c>
      <c r="Z36" s="24">
        <v>0</v>
      </c>
      <c r="AA36" s="24">
        <v>179.6</v>
      </c>
      <c r="AB36" s="24">
        <v>6.1959999999999997</v>
      </c>
      <c r="AC36" s="24">
        <v>304.16971558913986</v>
      </c>
      <c r="AD36" s="24">
        <v>141.83196289247871</v>
      </c>
      <c r="AE36" s="24">
        <v>14.143291823872783</v>
      </c>
      <c r="AF36" s="24">
        <v>0</v>
      </c>
      <c r="AG36" s="24">
        <v>0</v>
      </c>
      <c r="AH36" s="24">
        <v>26.227902318605949</v>
      </c>
      <c r="AI36" s="24">
        <v>101.46076875</v>
      </c>
      <c r="AJ36" s="24">
        <v>0</v>
      </c>
      <c r="AK36" s="24">
        <v>0</v>
      </c>
      <c r="AL36" s="24">
        <v>0</v>
      </c>
      <c r="AM36" s="24">
        <v>0</v>
      </c>
      <c r="AN36" s="24">
        <v>0.46629219025887375</v>
      </c>
      <c r="AO36" s="24">
        <v>348.13375269666113</v>
      </c>
      <c r="AP36" s="24">
        <v>40.371194142478728</v>
      </c>
      <c r="AQ36" s="24">
        <v>14.143291823872783</v>
      </c>
      <c r="AR36" s="24">
        <v>0</v>
      </c>
      <c r="AS36" s="24">
        <v>0</v>
      </c>
      <c r="AT36" s="24">
        <v>26.227902318605949</v>
      </c>
      <c r="AU36" s="24">
        <v>231.35840607811173</v>
      </c>
      <c r="AV36" s="24">
        <v>49.16933434835115</v>
      </c>
      <c r="AW36" s="24">
        <v>49.16933434835115</v>
      </c>
      <c r="AX36" s="24">
        <v>0</v>
      </c>
      <c r="AY36" s="24">
        <v>0</v>
      </c>
      <c r="AZ36" s="24">
        <v>116.156741982715</v>
      </c>
      <c r="BA36" s="24">
        <v>77.861174682099403</v>
      </c>
      <c r="BB36" s="24">
        <v>15.956486375256503</v>
      </c>
      <c r="BC36" s="24">
        <v>22.339080925359102</v>
      </c>
      <c r="BD36" s="24">
        <v>0</v>
      </c>
      <c r="BE36" s="24">
        <v>66.03232974704558</v>
      </c>
      <c r="BF36" s="24">
        <v>22.646373236639182</v>
      </c>
      <c r="BG36" s="24">
        <v>1.4901660226239124</v>
      </c>
      <c r="BH36" s="24">
        <v>41.895790487782484</v>
      </c>
      <c r="BI36" s="24">
        <v>0</v>
      </c>
      <c r="BJ36" s="24">
        <v>271.72960022059044</v>
      </c>
      <c r="BK36" s="24">
        <v>413.56156311306916</v>
      </c>
      <c r="BL36" s="24">
        <v>2.0034599642624222</v>
      </c>
      <c r="BM36" s="24">
        <v>1.7504532174876757</v>
      </c>
    </row>
    <row r="37" spans="1:65" x14ac:dyDescent="0.35">
      <c r="A37" s="24" t="s">
        <v>10682</v>
      </c>
      <c r="B37" s="24" t="s">
        <v>10653</v>
      </c>
      <c r="C37" s="24" t="s">
        <v>10656</v>
      </c>
      <c r="D37" s="24" t="s">
        <v>10506</v>
      </c>
      <c r="E37" s="24" t="s">
        <v>10720</v>
      </c>
      <c r="F37" s="24">
        <v>170853</v>
      </c>
      <c r="G37" s="24">
        <v>0.8971307466187588</v>
      </c>
      <c r="H37" s="24">
        <v>500</v>
      </c>
      <c r="I37" s="24">
        <v>373.71614468577491</v>
      </c>
      <c r="J37" s="41">
        <v>2.0334180544326061</v>
      </c>
      <c r="K37" s="24">
        <v>35</v>
      </c>
      <c r="L37" s="24">
        <v>177.99724202985843</v>
      </c>
      <c r="M37" s="24">
        <v>24.895110927592928</v>
      </c>
      <c r="N37" s="24">
        <v>60.656441156974594</v>
      </c>
      <c r="O37" s="24">
        <v>11.306027021233701</v>
      </c>
      <c r="P37" s="24">
        <v>23.485643272120445</v>
      </c>
      <c r="Q37" s="24">
        <v>25.86477086362045</v>
      </c>
      <c r="R37" s="24">
        <v>4.8373511822687245</v>
      </c>
      <c r="S37" s="24">
        <v>10.136555671616941</v>
      </c>
      <c r="T37" s="24">
        <v>10.89086400973479</v>
      </c>
      <c r="U37" s="24">
        <v>0</v>
      </c>
      <c r="V37" s="24">
        <v>7365.8513257619043</v>
      </c>
      <c r="W37" s="24">
        <v>0</v>
      </c>
      <c r="X37" s="24">
        <v>0</v>
      </c>
      <c r="Y37" s="24">
        <v>515.30700301072784</v>
      </c>
      <c r="Z37" s="24">
        <v>0</v>
      </c>
      <c r="AA37" s="24">
        <v>203.65899999999999</v>
      </c>
      <c r="AB37" s="24">
        <v>3.1459999999999999</v>
      </c>
      <c r="AC37" s="24">
        <v>308.50200301072783</v>
      </c>
      <c r="AD37" s="24">
        <v>141.59085832495293</v>
      </c>
      <c r="AE37" s="24">
        <v>17.997766284219356</v>
      </c>
      <c r="AF37" s="24">
        <v>0</v>
      </c>
      <c r="AG37" s="24">
        <v>0</v>
      </c>
      <c r="AH37" s="24">
        <v>22.132323290733542</v>
      </c>
      <c r="AI37" s="24">
        <v>101.46076874999999</v>
      </c>
      <c r="AJ37" s="24">
        <v>0</v>
      </c>
      <c r="AK37" s="24">
        <v>0</v>
      </c>
      <c r="AL37" s="24">
        <v>0</v>
      </c>
      <c r="AM37" s="24">
        <v>0</v>
      </c>
      <c r="AN37" s="24">
        <v>0.45896252518019875</v>
      </c>
      <c r="AO37" s="24">
        <v>373.71614468577491</v>
      </c>
      <c r="AP37" s="24">
        <v>40.130089574952898</v>
      </c>
      <c r="AQ37" s="24">
        <v>17.997766284219356</v>
      </c>
      <c r="AR37" s="24">
        <v>0</v>
      </c>
      <c r="AS37" s="24">
        <v>0</v>
      </c>
      <c r="AT37" s="24">
        <v>22.132323290733542</v>
      </c>
      <c r="AU37" s="24">
        <v>386.70221094782482</v>
      </c>
      <c r="AV37" s="24">
        <v>86.645582305858611</v>
      </c>
      <c r="AW37" s="24">
        <v>86.645582305858611</v>
      </c>
      <c r="AX37" s="24">
        <v>0</v>
      </c>
      <c r="AY37" s="24">
        <v>0</v>
      </c>
      <c r="AZ37" s="24">
        <v>225.57655255394704</v>
      </c>
      <c r="BA37" s="24">
        <v>77.861174682099417</v>
      </c>
      <c r="BB37" s="24">
        <v>61.548074113269848</v>
      </c>
      <c r="BC37" s="24">
        <v>86.167303758577788</v>
      </c>
      <c r="BD37" s="24">
        <v>0</v>
      </c>
      <c r="BE37" s="24">
        <v>74.480076088019217</v>
      </c>
      <c r="BF37" s="24">
        <v>25.610494759787827</v>
      </c>
      <c r="BG37" s="24">
        <v>1.4901660226239122</v>
      </c>
      <c r="BH37" s="24">
        <v>47.37941530560748</v>
      </c>
      <c r="BI37" s="24">
        <v>0</v>
      </c>
      <c r="BJ37" s="24">
        <v>426.8323005227777</v>
      </c>
      <c r="BK37" s="24">
        <v>568.42315884773063</v>
      </c>
      <c r="BL37" s="24">
        <v>2.4632616593110979</v>
      </c>
      <c r="BM37" s="24">
        <v>2.0334180544326061</v>
      </c>
    </row>
    <row r="38" spans="1:65" x14ac:dyDescent="0.35">
      <c r="A38" s="24" t="s">
        <v>10682</v>
      </c>
      <c r="B38" s="24" t="s">
        <v>10653</v>
      </c>
      <c r="C38" s="24" t="s">
        <v>10656</v>
      </c>
      <c r="D38" s="24" t="s">
        <v>10507</v>
      </c>
      <c r="E38" s="24" t="s">
        <v>10721</v>
      </c>
      <c r="F38" s="24">
        <v>170853</v>
      </c>
      <c r="G38" s="24">
        <v>0.8971307466187588</v>
      </c>
      <c r="H38" s="24">
        <v>500</v>
      </c>
      <c r="I38" s="24">
        <v>506.04169178508511</v>
      </c>
      <c r="J38" s="41">
        <v>1.206922615767432</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0</v>
      </c>
      <c r="W38" s="24">
        <v>1841.4628314404761</v>
      </c>
      <c r="X38" s="24">
        <v>0</v>
      </c>
      <c r="Y38" s="24">
        <v>515.30700301072784</v>
      </c>
      <c r="Z38" s="24">
        <v>0</v>
      </c>
      <c r="AA38" s="24">
        <v>203.65899999999999</v>
      </c>
      <c r="AB38" s="24">
        <v>3.1459999999999999</v>
      </c>
      <c r="AC38" s="24">
        <v>308.50200301072783</v>
      </c>
      <c r="AD38" s="24">
        <v>9.2653112256427335</v>
      </c>
      <c r="AE38" s="24">
        <v>-20.228826858744664</v>
      </c>
      <c r="AF38" s="24">
        <v>11.011639635891742</v>
      </c>
      <c r="AG38" s="24">
        <v>-114.07478056283739</v>
      </c>
      <c r="AH38" s="24">
        <v>0</v>
      </c>
      <c r="AI38" s="24">
        <v>101.46076874999999</v>
      </c>
      <c r="AJ38" s="24">
        <v>0</v>
      </c>
      <c r="AK38" s="24">
        <v>31.096510261333147</v>
      </c>
      <c r="AL38" s="24">
        <v>0</v>
      </c>
      <c r="AM38" s="24">
        <v>0</v>
      </c>
      <c r="AN38" s="24">
        <v>3.0033228748017372E-2</v>
      </c>
      <c r="AO38" s="24">
        <v>506.04169178508511</v>
      </c>
      <c r="AP38" s="24">
        <v>0</v>
      </c>
      <c r="AQ38" s="24">
        <v>0</v>
      </c>
      <c r="AR38" s="24">
        <v>0</v>
      </c>
      <c r="AS38" s="24">
        <v>0</v>
      </c>
      <c r="AT38" s="24">
        <v>0</v>
      </c>
      <c r="AU38" s="24">
        <v>409.98985412171652</v>
      </c>
      <c r="AV38" s="24">
        <v>86.645582305858611</v>
      </c>
      <c r="AW38" s="24">
        <v>86.645582305858611</v>
      </c>
      <c r="AX38" s="24">
        <v>0</v>
      </c>
      <c r="AY38" s="24">
        <v>0</v>
      </c>
      <c r="AZ38" s="24">
        <v>225.57655255394704</v>
      </c>
      <c r="BA38" s="24">
        <v>77.861174682099417</v>
      </c>
      <c r="BB38" s="24">
        <v>61.548074113269848</v>
      </c>
      <c r="BC38" s="24">
        <v>86.167303758577788</v>
      </c>
      <c r="BD38" s="24">
        <v>0</v>
      </c>
      <c r="BE38" s="24">
        <v>97.767719261910884</v>
      </c>
      <c r="BF38" s="24">
        <v>33.781597627819991</v>
      </c>
      <c r="BG38" s="24">
        <v>1.4901660226239122</v>
      </c>
      <c r="BH38" s="24">
        <v>62.495955611466982</v>
      </c>
      <c r="BI38" s="24">
        <v>0</v>
      </c>
      <c r="BJ38" s="24">
        <v>409.98985412171652</v>
      </c>
      <c r="BK38" s="24">
        <v>419.25516534735925</v>
      </c>
      <c r="BL38" s="24">
        <v>1.9797380774717148</v>
      </c>
      <c r="BM38" s="24">
        <v>1.206922615767432</v>
      </c>
    </row>
    <row r="39" spans="1:65" x14ac:dyDescent="0.35">
      <c r="A39" s="24" t="s">
        <v>10682</v>
      </c>
      <c r="B39" s="24" t="s">
        <v>10653</v>
      </c>
      <c r="C39" s="24" t="s">
        <v>10656</v>
      </c>
      <c r="D39" s="24" t="s">
        <v>10508</v>
      </c>
      <c r="E39" s="24" t="s">
        <v>10722</v>
      </c>
      <c r="F39" s="24">
        <v>170853</v>
      </c>
      <c r="G39" s="24">
        <v>0.8971307466187588</v>
      </c>
      <c r="H39" s="24">
        <v>500</v>
      </c>
      <c r="I39" s="24">
        <v>398.87898864213491</v>
      </c>
      <c r="J39" s="41">
        <v>1.7630143174285198</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0</v>
      </c>
      <c r="X39" s="24">
        <v>1841462.831440476</v>
      </c>
      <c r="Y39" s="24">
        <v>515.30700301072784</v>
      </c>
      <c r="Z39" s="24">
        <v>0</v>
      </c>
      <c r="AA39" s="24">
        <v>203.65899999999999</v>
      </c>
      <c r="AB39" s="24">
        <v>3.1459999999999999</v>
      </c>
      <c r="AC39" s="24">
        <v>308.50200301072783</v>
      </c>
      <c r="AD39" s="24">
        <v>116.42801436859293</v>
      </c>
      <c r="AE39" s="24">
        <v>-20.228826858744664</v>
      </c>
      <c r="AF39" s="24">
        <v>0</v>
      </c>
      <c r="AG39" s="24">
        <v>0</v>
      </c>
      <c r="AH39" s="24">
        <v>0</v>
      </c>
      <c r="AI39" s="24">
        <v>101.46076874999999</v>
      </c>
      <c r="AJ39" s="24">
        <v>0</v>
      </c>
      <c r="AK39" s="24">
        <v>35.19607247733763</v>
      </c>
      <c r="AL39" s="24">
        <v>0</v>
      </c>
      <c r="AM39" s="24">
        <v>0</v>
      </c>
      <c r="AN39" s="24">
        <v>0.37739792037766529</v>
      </c>
      <c r="AO39" s="24">
        <v>398.87898864213491</v>
      </c>
      <c r="AP39" s="24">
        <v>0</v>
      </c>
      <c r="AQ39" s="24">
        <v>0</v>
      </c>
      <c r="AR39" s="24">
        <v>0</v>
      </c>
      <c r="AS39" s="24">
        <v>0</v>
      </c>
      <c r="AT39" s="24">
        <v>0</v>
      </c>
      <c r="AU39" s="24">
        <v>395.30335653962675</v>
      </c>
      <c r="AV39" s="24">
        <v>86.645582305858611</v>
      </c>
      <c r="AW39" s="24">
        <v>86.645582305858611</v>
      </c>
      <c r="AX39" s="24">
        <v>0</v>
      </c>
      <c r="AY39" s="24">
        <v>0</v>
      </c>
      <c r="AZ39" s="24">
        <v>225.57655255394704</v>
      </c>
      <c r="BA39" s="24">
        <v>77.861174682099417</v>
      </c>
      <c r="BB39" s="24">
        <v>61.548074113269848</v>
      </c>
      <c r="BC39" s="24">
        <v>86.167303758577788</v>
      </c>
      <c r="BD39" s="24">
        <v>0</v>
      </c>
      <c r="BE39" s="24">
        <v>83.081221679821127</v>
      </c>
      <c r="BF39" s="24">
        <v>28.628440581472706</v>
      </c>
      <c r="BG39" s="24">
        <v>1.4901660226239122</v>
      </c>
      <c r="BH39" s="24">
        <v>52.962615075724507</v>
      </c>
      <c r="BI39" s="24">
        <v>0</v>
      </c>
      <c r="BJ39" s="24">
        <v>395.30335653962675</v>
      </c>
      <c r="BK39" s="24">
        <v>511.73137090821967</v>
      </c>
      <c r="BL39" s="24">
        <v>2.2794969271983549</v>
      </c>
      <c r="BM39" s="24">
        <v>1.7630143174285198</v>
      </c>
    </row>
    <row r="40" spans="1:65" x14ac:dyDescent="0.35">
      <c r="A40" s="24" t="s">
        <v>10682</v>
      </c>
      <c r="B40" s="24" t="s">
        <v>10653</v>
      </c>
      <c r="C40" s="24" t="s">
        <v>10656</v>
      </c>
      <c r="D40" s="24" t="s">
        <v>10509</v>
      </c>
      <c r="E40" s="24" t="s">
        <v>10723</v>
      </c>
      <c r="F40" s="24">
        <v>170853</v>
      </c>
      <c r="G40" s="24">
        <v>0.8971307466187588</v>
      </c>
      <c r="H40" s="24">
        <v>500</v>
      </c>
      <c r="I40" s="24">
        <v>394.45361894361491</v>
      </c>
      <c r="J40" s="41">
        <v>1.6647828310345616</v>
      </c>
      <c r="K40" s="24">
        <v>35</v>
      </c>
      <c r="L40" s="24">
        <v>130.61124486052199</v>
      </c>
      <c r="M40" s="24">
        <v>21.292042642849196</v>
      </c>
      <c r="N40" s="24">
        <v>60.656441156974594</v>
      </c>
      <c r="O40" s="24">
        <v>8.5234431113780698</v>
      </c>
      <c r="P40" s="24">
        <v>24.479423239926025</v>
      </c>
      <c r="Q40" s="24">
        <v>27.653574805670498</v>
      </c>
      <c r="R40" s="24">
        <v>4.8373511822687245</v>
      </c>
      <c r="S40" s="24">
        <v>11.925359613666991</v>
      </c>
      <c r="T40" s="24">
        <v>10.89086400973479</v>
      </c>
      <c r="U40" s="24">
        <v>0</v>
      </c>
      <c r="V40" s="24">
        <v>0</v>
      </c>
      <c r="W40" s="24">
        <v>0</v>
      </c>
      <c r="X40" s="24">
        <v>0</v>
      </c>
      <c r="Y40" s="24">
        <v>478.66393506200745</v>
      </c>
      <c r="Z40" s="24">
        <v>0</v>
      </c>
      <c r="AA40" s="24">
        <v>203.65899999999999</v>
      </c>
      <c r="AB40" s="24">
        <v>3.1459999999999999</v>
      </c>
      <c r="AC40" s="24">
        <v>271.8589350620075</v>
      </c>
      <c r="AD40" s="24">
        <v>84.210316118392541</v>
      </c>
      <c r="AE40" s="24">
        <v>-17.250452631607416</v>
      </c>
      <c r="AF40" s="24">
        <v>0</v>
      </c>
      <c r="AG40" s="24">
        <v>0</v>
      </c>
      <c r="AH40" s="24">
        <v>0</v>
      </c>
      <c r="AI40" s="24">
        <v>101.46076874999999</v>
      </c>
      <c r="AJ40" s="24">
        <v>0</v>
      </c>
      <c r="AK40" s="24">
        <v>0</v>
      </c>
      <c r="AL40" s="24">
        <v>0</v>
      </c>
      <c r="AM40" s="24">
        <v>0</v>
      </c>
      <c r="AN40" s="24">
        <v>0.3097573971559377</v>
      </c>
      <c r="AO40" s="24">
        <v>394.45361894361491</v>
      </c>
      <c r="AP40" s="24">
        <v>0</v>
      </c>
      <c r="AQ40" s="24">
        <v>0</v>
      </c>
      <c r="AR40" s="24">
        <v>0</v>
      </c>
      <c r="AS40" s="24">
        <v>0</v>
      </c>
      <c r="AT40" s="24">
        <v>0</v>
      </c>
      <c r="AU40" s="24">
        <v>344.32823140039437</v>
      </c>
      <c r="AV40" s="24">
        <v>83.285183073449204</v>
      </c>
      <c r="AW40" s="24">
        <v>83.285183073449204</v>
      </c>
      <c r="AX40" s="24">
        <v>0</v>
      </c>
      <c r="AY40" s="24">
        <v>0</v>
      </c>
      <c r="AZ40" s="24">
        <v>183.67312943071914</v>
      </c>
      <c r="BA40" s="24">
        <v>77.861174682099417</v>
      </c>
      <c r="BB40" s="24">
        <v>44.088314478591563</v>
      </c>
      <c r="BC40" s="24">
        <v>61.723640270028184</v>
      </c>
      <c r="BD40" s="24">
        <v>0</v>
      </c>
      <c r="BE40" s="24">
        <v>77.369918896225997</v>
      </c>
      <c r="BF40" s="24">
        <v>26.624474692491958</v>
      </c>
      <c r="BG40" s="24">
        <v>1.4901660226239122</v>
      </c>
      <c r="BH40" s="24">
        <v>49.255278181110121</v>
      </c>
      <c r="BI40" s="24">
        <v>0</v>
      </c>
      <c r="BJ40" s="24">
        <v>344.32823140039437</v>
      </c>
      <c r="BK40" s="24">
        <v>428.53854751878691</v>
      </c>
      <c r="BL40" s="24">
        <v>2.41551601865504</v>
      </c>
      <c r="BM40" s="24">
        <v>1.6647828310345616</v>
      </c>
    </row>
    <row r="41" spans="1:65" x14ac:dyDescent="0.35">
      <c r="A41" s="24" t="s">
        <v>10682</v>
      </c>
      <c r="B41" s="24" t="s">
        <v>10653</v>
      </c>
      <c r="C41" s="24" t="s">
        <v>10656</v>
      </c>
      <c r="D41" s="24" t="s">
        <v>10510</v>
      </c>
      <c r="E41" s="24" t="s">
        <v>10724</v>
      </c>
      <c r="F41" s="24">
        <v>170853</v>
      </c>
      <c r="G41" s="24">
        <v>0.8971307466187588</v>
      </c>
      <c r="H41" s="24">
        <v>500</v>
      </c>
      <c r="I41" s="24">
        <v>448.31032453006293</v>
      </c>
      <c r="J41" s="41">
        <v>1.3467022103081234</v>
      </c>
      <c r="K41" s="24">
        <v>35</v>
      </c>
      <c r="L41" s="24">
        <v>107.4110108873798</v>
      </c>
      <c r="M41" s="24">
        <v>18.349124702346984</v>
      </c>
      <c r="N41" s="24">
        <v>60.656441156974594</v>
      </c>
      <c r="O41" s="24">
        <v>13.592956822175115</v>
      </c>
      <c r="P41" s="24">
        <v>21.218836245532852</v>
      </c>
      <c r="Q41" s="24">
        <v>25.844648089266638</v>
      </c>
      <c r="R41" s="24">
        <v>4.8373511822687245</v>
      </c>
      <c r="S41" s="24">
        <v>0</v>
      </c>
      <c r="T41" s="24">
        <v>21.007296906997912</v>
      </c>
      <c r="U41" s="24">
        <v>0</v>
      </c>
      <c r="V41" s="24">
        <v>0</v>
      </c>
      <c r="W41" s="24">
        <v>0</v>
      </c>
      <c r="X41" s="24">
        <v>0</v>
      </c>
      <c r="Y41" s="24">
        <v>537.71486027933827</v>
      </c>
      <c r="Z41" s="24">
        <v>0</v>
      </c>
      <c r="AA41" s="24">
        <v>203.65899999999999</v>
      </c>
      <c r="AB41" s="24">
        <v>3.1459999999999999</v>
      </c>
      <c r="AC41" s="24">
        <v>330.90986027933826</v>
      </c>
      <c r="AD41" s="24">
        <v>89.40453574927534</v>
      </c>
      <c r="AE41" s="24">
        <v>-12.056233000724822</v>
      </c>
      <c r="AF41" s="24">
        <v>0</v>
      </c>
      <c r="AG41" s="24">
        <v>0</v>
      </c>
      <c r="AH41" s="24">
        <v>0</v>
      </c>
      <c r="AI41" s="24">
        <v>101.46076874999999</v>
      </c>
      <c r="AJ41" s="24">
        <v>0</v>
      </c>
      <c r="AK41" s="24">
        <v>0</v>
      </c>
      <c r="AL41" s="24">
        <v>0</v>
      </c>
      <c r="AM41" s="24">
        <v>0</v>
      </c>
      <c r="AN41" s="24">
        <v>0.27017791393041085</v>
      </c>
      <c r="AO41" s="24">
        <v>448.31032453006293</v>
      </c>
      <c r="AP41" s="24">
        <v>0</v>
      </c>
      <c r="AQ41" s="24">
        <v>0</v>
      </c>
      <c r="AR41" s="24">
        <v>0</v>
      </c>
      <c r="AS41" s="24">
        <v>0</v>
      </c>
      <c r="AT41" s="24">
        <v>0</v>
      </c>
      <c r="AU41" s="24">
        <v>345.24582947865076</v>
      </c>
      <c r="AV41" s="24">
        <v>94.746212901282817</v>
      </c>
      <c r="AW41" s="24">
        <v>94.746212901282817</v>
      </c>
      <c r="AX41" s="24">
        <v>0</v>
      </c>
      <c r="AY41" s="24">
        <v>0</v>
      </c>
      <c r="AZ41" s="24">
        <v>165.2283714028089</v>
      </c>
      <c r="BA41" s="24">
        <v>77.861174682099417</v>
      </c>
      <c r="BB41" s="24">
        <v>36.402998633628954</v>
      </c>
      <c r="BC41" s="24">
        <v>50.96419808708054</v>
      </c>
      <c r="BD41" s="24">
        <v>0</v>
      </c>
      <c r="BE41" s="24">
        <v>85.271245174559056</v>
      </c>
      <c r="BF41" s="24">
        <v>29.396869877871978</v>
      </c>
      <c r="BG41" s="24">
        <v>1.4901660226239122</v>
      </c>
      <c r="BH41" s="24">
        <v>54.38420927406316</v>
      </c>
      <c r="BI41" s="24">
        <v>0</v>
      </c>
      <c r="BJ41" s="24">
        <v>345.24582947865076</v>
      </c>
      <c r="BK41" s="24">
        <v>434.6503652279261</v>
      </c>
      <c r="BL41" s="24">
        <v>1.8244862949654599</v>
      </c>
      <c r="BM41" s="24">
        <v>1.3467022103081234</v>
      </c>
    </row>
    <row r="42" spans="1:65" x14ac:dyDescent="0.35">
      <c r="A42" s="24" t="s">
        <v>10682</v>
      </c>
      <c r="B42" s="24" t="s">
        <v>10653</v>
      </c>
      <c r="C42" s="24" t="s">
        <v>10656</v>
      </c>
      <c r="D42" s="24" t="s">
        <v>10511</v>
      </c>
      <c r="E42" s="24" t="s">
        <v>10725</v>
      </c>
      <c r="F42" s="24">
        <v>170853</v>
      </c>
      <c r="G42" s="24">
        <v>0.8971307466187588</v>
      </c>
      <c r="H42" s="24">
        <v>500</v>
      </c>
      <c r="I42" s="24">
        <v>455.47397887052892</v>
      </c>
      <c r="J42" s="41">
        <v>1.9122787521088471</v>
      </c>
      <c r="K42" s="24">
        <v>35</v>
      </c>
      <c r="L42" s="24">
        <v>102.72115477927875</v>
      </c>
      <c r="M42" s="24">
        <v>17.681840664278194</v>
      </c>
      <c r="N42" s="24">
        <v>60.656441156974594</v>
      </c>
      <c r="O42" s="24">
        <v>44.327712260607164</v>
      </c>
      <c r="P42" s="24">
        <v>11.163817994941173</v>
      </c>
      <c r="Q42" s="24">
        <v>5.1649109014262455</v>
      </c>
      <c r="R42" s="24">
        <v>5.1649109014262455</v>
      </c>
      <c r="S42" s="24">
        <v>0</v>
      </c>
      <c r="T42" s="24">
        <v>0</v>
      </c>
      <c r="U42" s="24">
        <v>38460.363762906134</v>
      </c>
      <c r="V42" s="24">
        <v>0</v>
      </c>
      <c r="W42" s="24">
        <v>0</v>
      </c>
      <c r="X42" s="24">
        <v>0</v>
      </c>
      <c r="Y42" s="24">
        <v>826.26043815385697</v>
      </c>
      <c r="Z42" s="24">
        <v>0</v>
      </c>
      <c r="AA42" s="24">
        <v>203.65899999999999</v>
      </c>
      <c r="AB42" s="24">
        <v>3.1459999999999999</v>
      </c>
      <c r="AC42" s="24">
        <v>619.45543815385702</v>
      </c>
      <c r="AD42" s="24">
        <v>370.78645928332804</v>
      </c>
      <c r="AE42" s="24">
        <v>12.206439385202474</v>
      </c>
      <c r="AF42" s="24">
        <v>0</v>
      </c>
      <c r="AG42" s="24">
        <v>0</v>
      </c>
      <c r="AH42" s="24">
        <v>206.58391203450617</v>
      </c>
      <c r="AI42" s="24">
        <v>123.0003582294425</v>
      </c>
      <c r="AJ42" s="24">
        <v>28.995749634176988</v>
      </c>
      <c r="AK42" s="24">
        <v>0</v>
      </c>
      <c r="AL42" s="24">
        <v>0</v>
      </c>
      <c r="AM42" s="24">
        <v>0</v>
      </c>
      <c r="AN42" s="24">
        <v>0.59856841420001239</v>
      </c>
      <c r="AO42" s="24">
        <v>455.47397887052892</v>
      </c>
      <c r="AP42" s="24">
        <v>218.79035141970866</v>
      </c>
      <c r="AQ42" s="24">
        <v>12.206439385202474</v>
      </c>
      <c r="AR42" s="24">
        <v>0</v>
      </c>
      <c r="AS42" s="24">
        <v>0</v>
      </c>
      <c r="AT42" s="24">
        <v>206.58391203450617</v>
      </c>
      <c r="AU42" s="24">
        <v>400.87183938340684</v>
      </c>
      <c r="AV42" s="24">
        <v>137.82624736182402</v>
      </c>
      <c r="AW42" s="24">
        <v>137.82624736182402</v>
      </c>
      <c r="AX42" s="24">
        <v>0</v>
      </c>
      <c r="AY42" s="24">
        <v>0</v>
      </c>
      <c r="AZ42" s="24">
        <v>168.57212147837782</v>
      </c>
      <c r="BA42" s="24">
        <v>83.718984207234882</v>
      </c>
      <c r="BB42" s="24">
        <v>35.355473862976226</v>
      </c>
      <c r="BC42" s="24">
        <v>49.497663408166716</v>
      </c>
      <c r="BD42" s="24">
        <v>0</v>
      </c>
      <c r="BE42" s="24">
        <v>94.473470543204968</v>
      </c>
      <c r="BF42" s="24">
        <v>32.586383625788464</v>
      </c>
      <c r="BG42" s="24">
        <v>1.6022772097078446</v>
      </c>
      <c r="BH42" s="24">
        <v>60.284809707708661</v>
      </c>
      <c r="BI42" s="24">
        <v>0</v>
      </c>
      <c r="BJ42" s="24">
        <v>619.66219080311544</v>
      </c>
      <c r="BK42" s="24">
        <v>990.44865008644342</v>
      </c>
      <c r="BL42" s="24">
        <v>1.4060627420244776</v>
      </c>
      <c r="BM42" s="24">
        <v>1.9122787521088471</v>
      </c>
    </row>
    <row r="43" spans="1:65" x14ac:dyDescent="0.35">
      <c r="A43" s="24" t="s">
        <v>10682</v>
      </c>
      <c r="B43" s="24" t="s">
        <v>10653</v>
      </c>
      <c r="C43" s="24" t="s">
        <v>10656</v>
      </c>
      <c r="D43" s="24" t="s">
        <v>10512</v>
      </c>
      <c r="E43" s="24" t="s">
        <v>10726</v>
      </c>
      <c r="F43" s="24">
        <v>170853</v>
      </c>
      <c r="G43" s="24">
        <v>0.8971307466187588</v>
      </c>
      <c r="H43" s="24">
        <v>500</v>
      </c>
      <c r="I43" s="24">
        <v>1396.96150839693</v>
      </c>
      <c r="J43" s="41">
        <v>0.106812992684635</v>
      </c>
      <c r="K43" s="24">
        <v>35</v>
      </c>
      <c r="L43" s="24">
        <v>159.28098084078596</v>
      </c>
      <c r="M43" s="24">
        <v>29.066765447812806</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1733.2103002683109</v>
      </c>
      <c r="Z43" s="24">
        <v>0</v>
      </c>
      <c r="AA43" s="24">
        <v>203.65899999999999</v>
      </c>
      <c r="AB43" s="24">
        <v>3.1459999999999999</v>
      </c>
      <c r="AC43" s="24">
        <v>1526.4053002683108</v>
      </c>
      <c r="AD43" s="24">
        <v>336.24879187138094</v>
      </c>
      <c r="AE43" s="24">
        <v>34.729894491582883</v>
      </c>
      <c r="AF43" s="24">
        <v>0</v>
      </c>
      <c r="AG43" s="24">
        <v>0</v>
      </c>
      <c r="AH43" s="24">
        <v>172.74952552170512</v>
      </c>
      <c r="AI43" s="24">
        <v>123.0003582294425</v>
      </c>
      <c r="AJ43" s="24">
        <v>5.7690136286503346</v>
      </c>
      <c r="AK43" s="24">
        <v>0</v>
      </c>
      <c r="AL43" s="24">
        <v>0</v>
      </c>
      <c r="AM43" s="24">
        <v>0</v>
      </c>
      <c r="AN43" s="24">
        <v>0.22028801381407367</v>
      </c>
      <c r="AO43" s="24">
        <v>1396.96150839693</v>
      </c>
      <c r="AP43" s="24">
        <v>207.47942001328801</v>
      </c>
      <c r="AQ43" s="24">
        <v>34.729894491582883</v>
      </c>
      <c r="AR43" s="24">
        <v>0</v>
      </c>
      <c r="AS43" s="24">
        <v>0</v>
      </c>
      <c r="AT43" s="24">
        <v>172.74952552170512</v>
      </c>
      <c r="AU43" s="24">
        <v>631.89072776075977</v>
      </c>
      <c r="AV43" s="24">
        <v>137.82624736182402</v>
      </c>
      <c r="AW43" s="24">
        <v>137.82624736182402</v>
      </c>
      <c r="AX43" s="24">
        <v>0</v>
      </c>
      <c r="AY43" s="24">
        <v>0</v>
      </c>
      <c r="AZ43" s="24">
        <v>268.73884677900622</v>
      </c>
      <c r="BA43" s="24">
        <v>83.718984207234882</v>
      </c>
      <c r="BB43" s="24">
        <v>77.09160940490473</v>
      </c>
      <c r="BC43" s="24">
        <v>107.92825316686663</v>
      </c>
      <c r="BD43" s="24">
        <v>0</v>
      </c>
      <c r="BE43" s="24">
        <v>225.32563361992959</v>
      </c>
      <c r="BF43" s="24">
        <v>78.499423301832195</v>
      </c>
      <c r="BG43" s="24">
        <v>1.6022772097078446</v>
      </c>
      <c r="BH43" s="24">
        <v>145.22393310838956</v>
      </c>
      <c r="BI43" s="24">
        <v>0</v>
      </c>
      <c r="BJ43" s="24">
        <v>839.37014777404784</v>
      </c>
      <c r="BK43" s="24">
        <v>1175.6189396454288</v>
      </c>
      <c r="BL43" s="24">
        <v>9.7754927443510081E-2</v>
      </c>
      <c r="BM43" s="24">
        <v>0.106812992684635</v>
      </c>
    </row>
    <row r="44" spans="1:65" x14ac:dyDescent="0.35">
      <c r="A44" s="24" t="s">
        <v>10682</v>
      </c>
      <c r="B44" s="24" t="s">
        <v>10653</v>
      </c>
      <c r="C44" s="24" t="s">
        <v>10727</v>
      </c>
      <c r="D44" s="24" t="s">
        <v>9780</v>
      </c>
      <c r="E44" s="24" t="s">
        <v>10728</v>
      </c>
      <c r="F44" s="24">
        <v>170853</v>
      </c>
      <c r="G44" s="24">
        <v>0.8971307466187588</v>
      </c>
      <c r="H44" s="24">
        <v>500</v>
      </c>
      <c r="I44" s="39">
        <v>373.71614468577491</v>
      </c>
      <c r="J44" s="42">
        <v>2.0334180544326061</v>
      </c>
      <c r="K44" s="24">
        <v>35</v>
      </c>
      <c r="L44" s="24">
        <v>177.99724202985843</v>
      </c>
      <c r="M44" s="24">
        <v>24.895110927592928</v>
      </c>
      <c r="N44" s="24">
        <v>60.656441156974594</v>
      </c>
      <c r="O44" s="24">
        <v>11.306027021233701</v>
      </c>
      <c r="P44" s="24">
        <v>23.485643272120445</v>
      </c>
      <c r="Q44" s="24">
        <v>25.86477086362045</v>
      </c>
      <c r="R44" s="24">
        <v>4.8373511822687245</v>
      </c>
      <c r="S44" s="24">
        <v>10.136555671616941</v>
      </c>
      <c r="T44" s="24">
        <v>10.89086400973479</v>
      </c>
      <c r="U44" s="24">
        <v>0</v>
      </c>
      <c r="V44" s="24">
        <v>7365.8513257619043</v>
      </c>
      <c r="W44" s="24">
        <v>0</v>
      </c>
      <c r="X44" s="24">
        <v>0</v>
      </c>
      <c r="Y44" s="24">
        <v>515.30700301072784</v>
      </c>
      <c r="Z44" s="24">
        <v>0</v>
      </c>
      <c r="AA44" s="24">
        <v>203.65899999999999</v>
      </c>
      <c r="AB44" s="24">
        <v>3.1459999999999999</v>
      </c>
      <c r="AC44" s="24">
        <v>308.50200301072783</v>
      </c>
      <c r="AD44" s="24">
        <v>141.59085832495293</v>
      </c>
      <c r="AE44" s="24">
        <v>17.997766284219356</v>
      </c>
      <c r="AF44" s="24">
        <v>0</v>
      </c>
      <c r="AG44" s="24">
        <v>0</v>
      </c>
      <c r="AH44" s="24">
        <v>22.132323290733542</v>
      </c>
      <c r="AI44" s="24">
        <v>101.46076874999999</v>
      </c>
      <c r="AJ44" s="24">
        <v>0</v>
      </c>
      <c r="AK44" s="24">
        <v>0</v>
      </c>
      <c r="AL44" s="24">
        <v>0</v>
      </c>
      <c r="AM44" s="24">
        <v>0</v>
      </c>
      <c r="AN44" s="24">
        <v>0.45896252518019875</v>
      </c>
      <c r="AO44" s="24">
        <v>373.71614468577491</v>
      </c>
      <c r="AP44" s="24">
        <v>40.130089574952898</v>
      </c>
      <c r="AQ44" s="24">
        <v>17.997766284219356</v>
      </c>
      <c r="AR44" s="24">
        <v>0</v>
      </c>
      <c r="AS44" s="24">
        <v>0</v>
      </c>
      <c r="AT44" s="24">
        <v>22.132323290733542</v>
      </c>
      <c r="AU44" s="24">
        <v>386.70221094782482</v>
      </c>
      <c r="AV44" s="24">
        <v>86.645582305858611</v>
      </c>
      <c r="AW44" s="24">
        <v>86.645582305858611</v>
      </c>
      <c r="AX44" s="24">
        <v>0</v>
      </c>
      <c r="AY44" s="24">
        <v>0</v>
      </c>
      <c r="AZ44" s="24">
        <v>225.57655255394704</v>
      </c>
      <c r="BA44" s="24">
        <v>77.861174682099417</v>
      </c>
      <c r="BB44" s="24">
        <v>61.548074113269848</v>
      </c>
      <c r="BC44" s="24">
        <v>86.167303758577788</v>
      </c>
      <c r="BD44" s="24">
        <v>0</v>
      </c>
      <c r="BE44" s="24">
        <v>74.480076088019217</v>
      </c>
      <c r="BF44" s="24">
        <v>25.610494759787827</v>
      </c>
      <c r="BG44" s="24">
        <v>1.4901660226239122</v>
      </c>
      <c r="BH44" s="24">
        <v>47.37941530560748</v>
      </c>
      <c r="BI44" s="24">
        <v>0</v>
      </c>
      <c r="BJ44" s="24">
        <v>426.8323005227777</v>
      </c>
      <c r="BK44" s="24">
        <v>568.42315884773063</v>
      </c>
      <c r="BL44" s="24">
        <v>2.4632616593110979</v>
      </c>
      <c r="BM44" s="24">
        <v>2.0334180544326061</v>
      </c>
    </row>
    <row r="45" spans="1:65" x14ac:dyDescent="0.35">
      <c r="A45" s="24" t="s">
        <v>10682</v>
      </c>
      <c r="B45" s="24" t="s">
        <v>10729</v>
      </c>
      <c r="C45" s="24" t="s">
        <v>9780</v>
      </c>
      <c r="D45" s="24" t="s">
        <v>9780</v>
      </c>
      <c r="E45" s="24" t="s">
        <v>10197</v>
      </c>
      <c r="F45" s="24">
        <f>F36</f>
        <v>1077617</v>
      </c>
      <c r="G45" s="24">
        <f>G36</f>
        <v>0.89712426738241469</v>
      </c>
      <c r="H45" s="24">
        <f>(H36*N36+H44*N44)/(N36+N44)</f>
        <v>500</v>
      </c>
      <c r="I45" s="39">
        <f>(I36*N36+I44*N44)/(N36+N44)</f>
        <v>351.63472241611993</v>
      </c>
      <c r="J45" s="42">
        <f>(J36*N36+J44*N44)/(N36+N44)</f>
        <v>1.7891771697372285</v>
      </c>
      <c r="K45" s="24">
        <f>K36</f>
        <v>35</v>
      </c>
      <c r="L45" s="24">
        <f t="shared" ref="L45:W45" si="3">L36+L44</f>
        <v>802.46286914200516</v>
      </c>
      <c r="M45" s="24">
        <f t="shared" si="3"/>
        <v>85.550371406924597</v>
      </c>
      <c r="N45" s="24">
        <f t="shared" si="3"/>
        <v>443.23058429143788</v>
      </c>
      <c r="O45" s="24">
        <f t="shared" si="3"/>
        <v>82.615743143710418</v>
      </c>
      <c r="P45" s="24">
        <f t="shared" si="3"/>
        <v>171.61500397003221</v>
      </c>
      <c r="Q45" s="24">
        <f t="shared" si="3"/>
        <v>188.99983717769533</v>
      </c>
      <c r="R45" s="24">
        <f t="shared" si="3"/>
        <v>35.34763909724218</v>
      </c>
      <c r="S45" s="24">
        <f t="shared" si="3"/>
        <v>74.070146670925411</v>
      </c>
      <c r="T45" s="24">
        <f t="shared" si="3"/>
        <v>79.582051409527693</v>
      </c>
      <c r="U45" s="24">
        <f t="shared" si="3"/>
        <v>0</v>
      </c>
      <c r="V45" s="24">
        <f t="shared" si="3"/>
        <v>53823.971941781339</v>
      </c>
      <c r="W45" s="24">
        <f t="shared" si="3"/>
        <v>0</v>
      </c>
      <c r="X45" s="24">
        <f>(X36*N36+X44*N44)/(N36+N44)</f>
        <v>0</v>
      </c>
      <c r="Y45" s="24">
        <f>(Y36*N36+Y44*N44)/(N36+N44)</f>
        <v>493.43368996592341</v>
      </c>
      <c r="Z45" s="24">
        <f>(Z36*N36+Z44*N44)/(N36+N44)</f>
        <v>0</v>
      </c>
      <c r="AA45" s="24">
        <f>(AA36*N36+AA44*N44)/(N36+N44)</f>
        <v>182.89249237195259</v>
      </c>
      <c r="AB45" s="24">
        <f>(AB36*N36+AB44*N44)/(N36+N44)</f>
        <v>5.7786051899723416</v>
      </c>
      <c r="AC45" s="24">
        <f>(AC36*N36+AC44*N44)/(N36+N44)</f>
        <v>304.7625924039985</v>
      </c>
      <c r="AD45" s="24">
        <f>(AD36*N36+AD44*N44)/(N36+N44)</f>
        <v>141.79896754980356</v>
      </c>
      <c r="AE45" s="24">
        <f>(AE36*N36+AE44*N44)/(N36+N44)</f>
        <v>14.670779573096656</v>
      </c>
      <c r="AF45" s="24">
        <f>(AF36*N36+AF44*N44)/(N36+N44)</f>
        <v>0</v>
      </c>
      <c r="AG45" s="24">
        <f>(AG36*N36+AG44*N44)/(N36+N44)</f>
        <v>0</v>
      </c>
      <c r="AH45" s="24">
        <f>(AH36*N36+AH44*N44)/(N36+N44)</f>
        <v>25.667419226706912</v>
      </c>
      <c r="AI45" s="24">
        <f>(AI36*N36+AI44*N44)/(N36+N44)</f>
        <v>101.46076875000001</v>
      </c>
      <c r="AJ45" s="24">
        <f>(AJ36*N36+AJ44*N44)/(N36+N44)</f>
        <v>0</v>
      </c>
      <c r="AK45" s="24">
        <f>(AK36*N36+AK44*N44)/(N36+N44)</f>
        <v>0</v>
      </c>
      <c r="AL45" s="24">
        <f>(AL36*N36+AL44*N44)/(N36+N44)</f>
        <v>0</v>
      </c>
      <c r="AM45" s="24">
        <f>(AM36*N36+AM44*N44)/(N36+N44)</f>
        <v>0</v>
      </c>
      <c r="AN45" s="24">
        <f>(AN36*N36+AN44*N44)/(N36+N44)</f>
        <v>0.46528912004147055</v>
      </c>
      <c r="AO45" s="24">
        <f>(AO36*N36+AO44*N44)/(N36+N44)</f>
        <v>351.63472241611993</v>
      </c>
      <c r="AP45" s="24">
        <f>(AP36*N36+AP44*N44)/(N36+N44)</f>
        <v>40.338198799803564</v>
      </c>
      <c r="AQ45" s="24">
        <f>(AQ36*N36+AQ44*N44)/(N36+N44)</f>
        <v>14.670779573096656</v>
      </c>
      <c r="AR45" s="24">
        <f>(AR36*N36+AR44*N44)/(N36+N44)</f>
        <v>0</v>
      </c>
      <c r="AS45" s="24">
        <f>(AS36*N36+AS44*N44)/(N36+N44)</f>
        <v>0</v>
      </c>
      <c r="AT45" s="24">
        <f>(AT36*N36+AT44*N44)/(N36+N44)</f>
        <v>25.667419226706912</v>
      </c>
      <c r="AU45" s="24">
        <f>(AU36*N36+AU44*N44)/(N36+N44)</f>
        <v>252.61732342977317</v>
      </c>
      <c r="AV45" s="24">
        <f>(AV36*N36+AV44*N44)/(N36+N44)</f>
        <v>54.297987265325979</v>
      </c>
      <c r="AW45" s="24">
        <f>(AW36*N36+AW44*N44)/(N36+N44)</f>
        <v>54.297987265325979</v>
      </c>
      <c r="AX45" s="24">
        <f>(AX36*N36+AX44*N44)/(N36+N44)</f>
        <v>0</v>
      </c>
      <c r="AY45" s="24">
        <f>(AY36*N36+AY44*N44)/(N36+N44)</f>
        <v>0</v>
      </c>
      <c r="AZ45" s="24">
        <f>(AZ36*N36+AZ44*N44)/(N36+N44)</f>
        <v>131.1309259324336</v>
      </c>
      <c r="BA45" s="24">
        <f>(BA36*N36+BA44*N44)/(N36+N44)</f>
        <v>77.861174682099403</v>
      </c>
      <c r="BB45" s="24">
        <f>(BB36*N36+BB44*N44)/(N36+N44)</f>
        <v>22.19572968763925</v>
      </c>
      <c r="BC45" s="24">
        <f>(BC36*N36+BC44*N44)/(N36+N44)</f>
        <v>31.074021562694949</v>
      </c>
      <c r="BD45" s="24">
        <f>(BD36*N36+BD44*N44)/(N36+N44)</f>
        <v>0</v>
      </c>
      <c r="BE45" s="24">
        <f>(BE36*N36+BE44*N44)/(N36+N44)</f>
        <v>67.188410232013624</v>
      </c>
      <c r="BF45" s="24">
        <f>(BF36*N36+BF44*N44)/(N36+N44)</f>
        <v>23.052015512066564</v>
      </c>
      <c r="BG45" s="24">
        <f>(BG36*N36+BG44*N44)/(N36+N44)</f>
        <v>1.4901660226239122</v>
      </c>
      <c r="BH45" s="24">
        <f>(BH36*N36+BH44*N44)/(N36+N44)</f>
        <v>42.646228697323146</v>
      </c>
      <c r="BI45" s="24">
        <f>(BI36*N36+BI44*N44)/(N36+N44)</f>
        <v>0</v>
      </c>
      <c r="BJ45" s="24">
        <f>(BJ36*N36+BJ44*N44)/(N36+N44)</f>
        <v>292.95552222957673</v>
      </c>
      <c r="BK45" s="24">
        <f>(BK36*N36+BK44*N44)/(N36+N44)</f>
        <v>434.75448977938026</v>
      </c>
      <c r="BL45" s="24">
        <f>(BL36*N36+BL44*N44)/(N36+N44)</f>
        <v>2.0663841744772542</v>
      </c>
      <c r="BM45" s="24">
        <f>(BM36*N36+BM44*N44)/(N36+N44)</f>
        <v>1.7891771697372285</v>
      </c>
    </row>
    <row r="46" spans="1:65" x14ac:dyDescent="0.35">
      <c r="A46" s="24" t="s">
        <v>10693</v>
      </c>
      <c r="B46" s="24" t="s">
        <v>10653</v>
      </c>
      <c r="C46" s="24" t="s">
        <v>10654</v>
      </c>
      <c r="D46" s="24" t="s">
        <v>10506</v>
      </c>
      <c r="E46" s="24" t="s">
        <v>10730</v>
      </c>
      <c r="F46" s="24">
        <v>1077617</v>
      </c>
      <c r="G46" s="24">
        <v>0.89712426738241469</v>
      </c>
      <c r="H46" s="24">
        <v>500</v>
      </c>
      <c r="I46" s="24">
        <v>328.7762876466611</v>
      </c>
      <c r="J46" s="41">
        <v>1.9123925179471948</v>
      </c>
      <c r="K46" s="24">
        <v>35</v>
      </c>
      <c r="L46" s="24">
        <v>624.46562711214676</v>
      </c>
      <c r="M46" s="24">
        <v>60.655260479331666</v>
      </c>
      <c r="N46" s="24">
        <v>382.57414313446327</v>
      </c>
      <c r="O46" s="24">
        <v>71.309716122476715</v>
      </c>
      <c r="P46" s="24">
        <v>148.12936069791175</v>
      </c>
      <c r="Q46" s="24">
        <v>163.13506631407486</v>
      </c>
      <c r="R46" s="24">
        <v>30.510287914973453</v>
      </c>
      <c r="S46" s="24">
        <v>63.933590999308471</v>
      </c>
      <c r="T46" s="24">
        <v>68.691187399792909</v>
      </c>
      <c r="U46" s="24">
        <v>0</v>
      </c>
      <c r="V46" s="24">
        <v>46458.120616019434</v>
      </c>
      <c r="W46" s="24">
        <v>0</v>
      </c>
      <c r="X46" s="24">
        <v>0</v>
      </c>
      <c r="Y46" s="24">
        <v>489.96571558913985</v>
      </c>
      <c r="Z46" s="24">
        <v>0</v>
      </c>
      <c r="AA46" s="24">
        <v>179.6</v>
      </c>
      <c r="AB46" s="24">
        <v>6.1959999999999997</v>
      </c>
      <c r="AC46" s="24">
        <v>304.16971558913986</v>
      </c>
      <c r="AD46" s="24">
        <v>161.18942794247874</v>
      </c>
      <c r="AE46" s="24">
        <v>14.143291823872783</v>
      </c>
      <c r="AF46" s="24">
        <v>0</v>
      </c>
      <c r="AG46" s="24">
        <v>0</v>
      </c>
      <c r="AH46" s="24">
        <v>26.227902318605949</v>
      </c>
      <c r="AI46" s="24">
        <v>101.46076875</v>
      </c>
      <c r="AJ46" s="24">
        <v>0</v>
      </c>
      <c r="AK46" s="24">
        <v>0</v>
      </c>
      <c r="AL46" s="24">
        <v>0</v>
      </c>
      <c r="AM46" s="24">
        <v>19.357465050000009</v>
      </c>
      <c r="AN46" s="24">
        <v>0.52993253332362289</v>
      </c>
      <c r="AO46" s="24">
        <v>328.7762876466611</v>
      </c>
      <c r="AP46" s="24">
        <v>40.371194142478728</v>
      </c>
      <c r="AQ46" s="24">
        <v>14.143291823872783</v>
      </c>
      <c r="AR46" s="24">
        <v>0</v>
      </c>
      <c r="AS46" s="24">
        <v>0</v>
      </c>
      <c r="AT46" s="24">
        <v>26.227902318605949</v>
      </c>
      <c r="AU46" s="24">
        <v>231.35840607811173</v>
      </c>
      <c r="AV46" s="24">
        <v>49.16933434835115</v>
      </c>
      <c r="AW46" s="24">
        <v>49.16933434835115</v>
      </c>
      <c r="AX46" s="24">
        <v>0</v>
      </c>
      <c r="AY46" s="24">
        <v>0</v>
      </c>
      <c r="AZ46" s="24">
        <v>116.156741982715</v>
      </c>
      <c r="BA46" s="24">
        <v>77.861174682099403</v>
      </c>
      <c r="BB46" s="24">
        <v>15.956486375256503</v>
      </c>
      <c r="BC46" s="24">
        <v>22.339080925359102</v>
      </c>
      <c r="BD46" s="24">
        <v>0</v>
      </c>
      <c r="BE46" s="24">
        <v>66.03232974704558</v>
      </c>
      <c r="BF46" s="24">
        <v>22.646373236639182</v>
      </c>
      <c r="BG46" s="24">
        <v>1.4901660226239124</v>
      </c>
      <c r="BH46" s="24">
        <v>41.895790487782484</v>
      </c>
      <c r="BI46" s="24">
        <v>0</v>
      </c>
      <c r="BJ46" s="24">
        <v>271.72960022059044</v>
      </c>
      <c r="BK46" s="24">
        <v>432.91902816306919</v>
      </c>
      <c r="BL46" s="24">
        <v>2.0671003073271716</v>
      </c>
      <c r="BM46" s="24">
        <v>1.9123925179471948</v>
      </c>
    </row>
    <row r="47" spans="1:65" x14ac:dyDescent="0.35">
      <c r="A47" s="24" t="s">
        <v>10693</v>
      </c>
      <c r="B47" s="24" t="s">
        <v>10653</v>
      </c>
      <c r="C47" s="24" t="s">
        <v>10654</v>
      </c>
      <c r="D47" s="24" t="s">
        <v>10507</v>
      </c>
      <c r="E47" s="24" t="s">
        <v>10731</v>
      </c>
      <c r="F47" s="24">
        <v>1077617</v>
      </c>
      <c r="G47" s="24">
        <v>0.89712426738241469</v>
      </c>
      <c r="H47" s="24">
        <v>500</v>
      </c>
      <c r="I47" s="24">
        <v>345.9443607170075</v>
      </c>
      <c r="J47" s="41">
        <v>1.6721443249220382</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0</v>
      </c>
      <c r="W47" s="24">
        <v>11614.530154004859</v>
      </c>
      <c r="X47" s="24">
        <v>0</v>
      </c>
      <c r="Y47" s="24">
        <v>489.96571558913985</v>
      </c>
      <c r="Z47" s="24">
        <v>0</v>
      </c>
      <c r="AA47" s="24">
        <v>179.6</v>
      </c>
      <c r="AB47" s="24">
        <v>6.1959999999999997</v>
      </c>
      <c r="AC47" s="24">
        <v>304.16971558913986</v>
      </c>
      <c r="AD47" s="24">
        <v>144.02135487213235</v>
      </c>
      <c r="AE47" s="24">
        <v>-15.896539437156669</v>
      </c>
      <c r="AF47" s="24">
        <v>1.7458756259476751</v>
      </c>
      <c r="AG47" s="24">
        <v>3.5825305808987831</v>
      </c>
      <c r="AH47" s="24">
        <v>0</v>
      </c>
      <c r="AI47" s="24">
        <v>101.46076875</v>
      </c>
      <c r="AJ47" s="24">
        <v>0</v>
      </c>
      <c r="AK47" s="24">
        <v>33.771254302442586</v>
      </c>
      <c r="AL47" s="24">
        <v>0</v>
      </c>
      <c r="AM47" s="24">
        <v>19.357465050000009</v>
      </c>
      <c r="AN47" s="24">
        <v>0.47349011913687872</v>
      </c>
      <c r="AO47" s="24">
        <v>345.9443607170075</v>
      </c>
      <c r="AP47" s="24">
        <v>0</v>
      </c>
      <c r="AQ47" s="24">
        <v>0</v>
      </c>
      <c r="AR47" s="24">
        <v>0</v>
      </c>
      <c r="AS47" s="24">
        <v>0</v>
      </c>
      <c r="AT47" s="24">
        <v>0</v>
      </c>
      <c r="AU47" s="24">
        <v>238.61726022873415</v>
      </c>
      <c r="AV47" s="24">
        <v>49.16933434835115</v>
      </c>
      <c r="AW47" s="24">
        <v>49.16933434835115</v>
      </c>
      <c r="AX47" s="24">
        <v>0</v>
      </c>
      <c r="AY47" s="24">
        <v>0</v>
      </c>
      <c r="AZ47" s="24">
        <v>116.156741982715</v>
      </c>
      <c r="BA47" s="24">
        <v>77.861174682099403</v>
      </c>
      <c r="BB47" s="24">
        <v>15.956486375256503</v>
      </c>
      <c r="BC47" s="24">
        <v>22.339080925359102</v>
      </c>
      <c r="BD47" s="24">
        <v>0</v>
      </c>
      <c r="BE47" s="24">
        <v>73.291183897668006</v>
      </c>
      <c r="BF47" s="24">
        <v>25.193339605278631</v>
      </c>
      <c r="BG47" s="24">
        <v>1.4901660226239124</v>
      </c>
      <c r="BH47" s="24">
        <v>46.607678269765465</v>
      </c>
      <c r="BI47" s="24">
        <v>0</v>
      </c>
      <c r="BJ47" s="24">
        <v>238.61726022873415</v>
      </c>
      <c r="BK47" s="24">
        <v>382.6386151008665</v>
      </c>
      <c r="BL47" s="24">
        <v>1.9017964967067891</v>
      </c>
      <c r="BM47" s="24">
        <v>1.6721443249220382</v>
      </c>
    </row>
    <row r="48" spans="1:65" x14ac:dyDescent="0.35">
      <c r="A48" s="24" t="s">
        <v>10693</v>
      </c>
      <c r="B48" s="24" t="s">
        <v>10653</v>
      </c>
      <c r="C48" s="24" t="s">
        <v>10654</v>
      </c>
      <c r="D48" s="24" t="s">
        <v>10508</v>
      </c>
      <c r="E48" s="24" t="s">
        <v>10732</v>
      </c>
      <c r="F48" s="24">
        <v>1077617</v>
      </c>
      <c r="G48" s="24">
        <v>0.89712426738241469</v>
      </c>
      <c r="H48" s="24">
        <v>500</v>
      </c>
      <c r="I48" s="24">
        <v>351.27276692385396</v>
      </c>
      <c r="J48" s="41">
        <v>1.6337725130674907</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0</v>
      </c>
      <c r="X48" s="24">
        <v>11614530.154004859</v>
      </c>
      <c r="Y48" s="24">
        <v>489.96571558913985</v>
      </c>
      <c r="Z48" s="24">
        <v>0</v>
      </c>
      <c r="AA48" s="24">
        <v>179.6</v>
      </c>
      <c r="AB48" s="24">
        <v>6.1959999999999997</v>
      </c>
      <c r="AC48" s="24">
        <v>304.16971558913986</v>
      </c>
      <c r="AD48" s="24">
        <v>138.69294866528588</v>
      </c>
      <c r="AE48" s="24">
        <v>-15.896539437156669</v>
      </c>
      <c r="AF48" s="24">
        <v>0</v>
      </c>
      <c r="AG48" s="24">
        <v>0</v>
      </c>
      <c r="AH48" s="24">
        <v>0</v>
      </c>
      <c r="AI48" s="24">
        <v>101.46076875</v>
      </c>
      <c r="AJ48" s="24">
        <v>0</v>
      </c>
      <c r="AK48" s="24">
        <v>33.771254302442586</v>
      </c>
      <c r="AL48" s="24">
        <v>0</v>
      </c>
      <c r="AM48" s="24">
        <v>19.357465050000009</v>
      </c>
      <c r="AN48" s="24">
        <v>0.45597224693015365</v>
      </c>
      <c r="AO48" s="24">
        <v>351.27276692385396</v>
      </c>
      <c r="AP48" s="24">
        <v>0</v>
      </c>
      <c r="AQ48" s="24">
        <v>0</v>
      </c>
      <c r="AR48" s="24">
        <v>0</v>
      </c>
      <c r="AS48" s="24">
        <v>0</v>
      </c>
      <c r="AT48" s="24">
        <v>0</v>
      </c>
      <c r="AU48" s="24">
        <v>239.3765581132098</v>
      </c>
      <c r="AV48" s="24">
        <v>49.16933434835115</v>
      </c>
      <c r="AW48" s="24">
        <v>49.16933434835115</v>
      </c>
      <c r="AX48" s="24">
        <v>0</v>
      </c>
      <c r="AY48" s="24">
        <v>0</v>
      </c>
      <c r="AZ48" s="24">
        <v>116.156741982715</v>
      </c>
      <c r="BA48" s="24">
        <v>77.861174682099403</v>
      </c>
      <c r="BB48" s="24">
        <v>15.956486375256503</v>
      </c>
      <c r="BC48" s="24">
        <v>22.339080925359102</v>
      </c>
      <c r="BD48" s="24">
        <v>0</v>
      </c>
      <c r="BE48" s="24">
        <v>74.050481782143635</v>
      </c>
      <c r="BF48" s="24">
        <v>25.459759915620953</v>
      </c>
      <c r="BG48" s="24">
        <v>1.4901660226239124</v>
      </c>
      <c r="BH48" s="24">
        <v>47.100555843898761</v>
      </c>
      <c r="BI48" s="24">
        <v>0</v>
      </c>
      <c r="BJ48" s="24">
        <v>239.3765581132098</v>
      </c>
      <c r="BK48" s="24">
        <v>378.06950677849568</v>
      </c>
      <c r="BL48" s="24">
        <v>1.8867749212895226</v>
      </c>
      <c r="BM48" s="24">
        <v>1.6337725130674907</v>
      </c>
    </row>
    <row r="49" spans="1:65" x14ac:dyDescent="0.35">
      <c r="A49" s="24" t="s">
        <v>10693</v>
      </c>
      <c r="B49" s="24" t="s">
        <v>10653</v>
      </c>
      <c r="C49" s="24" t="s">
        <v>10654</v>
      </c>
      <c r="D49" s="24" t="s">
        <v>10509</v>
      </c>
      <c r="E49" s="24" t="s">
        <v>10733</v>
      </c>
      <c r="F49" s="24">
        <v>1077617</v>
      </c>
      <c r="G49" s="24">
        <v>0.89712426738241469</v>
      </c>
      <c r="H49" s="24">
        <v>500</v>
      </c>
      <c r="I49" s="24">
        <v>344.73335150609535</v>
      </c>
      <c r="J49" s="41">
        <v>1.6305303249167629</v>
      </c>
      <c r="K49" s="24">
        <v>35</v>
      </c>
      <c r="L49" s="24">
        <v>425.57064406680729</v>
      </c>
      <c r="M49" s="24">
        <v>50.314485492675928</v>
      </c>
      <c r="N49" s="24">
        <v>382.57414313446327</v>
      </c>
      <c r="O49" s="24">
        <v>53.759318593254775</v>
      </c>
      <c r="P49" s="24">
        <v>154.39735981549103</v>
      </c>
      <c r="Q49" s="24">
        <v>174.41746472571751</v>
      </c>
      <c r="R49" s="24">
        <v>30.510287914973453</v>
      </c>
      <c r="S49" s="24">
        <v>75.215989410951124</v>
      </c>
      <c r="T49" s="24">
        <v>68.691187399792909</v>
      </c>
      <c r="U49" s="24">
        <v>0</v>
      </c>
      <c r="V49" s="24">
        <v>0</v>
      </c>
      <c r="W49" s="24">
        <v>0</v>
      </c>
      <c r="X49" s="24">
        <v>0</v>
      </c>
      <c r="Y49" s="24">
        <v>452.97803386824773</v>
      </c>
      <c r="Z49" s="24">
        <v>0</v>
      </c>
      <c r="AA49" s="24">
        <v>179.6</v>
      </c>
      <c r="AB49" s="24">
        <v>6.1959999999999997</v>
      </c>
      <c r="AC49" s="24">
        <v>267.18203386824774</v>
      </c>
      <c r="AD49" s="24">
        <v>108.24468236215239</v>
      </c>
      <c r="AE49" s="24">
        <v>-12.573551437847648</v>
      </c>
      <c r="AF49" s="24">
        <v>0</v>
      </c>
      <c r="AG49" s="24">
        <v>0</v>
      </c>
      <c r="AH49" s="24">
        <v>0</v>
      </c>
      <c r="AI49" s="24">
        <v>101.46076875</v>
      </c>
      <c r="AJ49" s="24">
        <v>0</v>
      </c>
      <c r="AK49" s="24">
        <v>0</v>
      </c>
      <c r="AL49" s="24">
        <v>0</v>
      </c>
      <c r="AM49" s="24">
        <v>19.357465050000009</v>
      </c>
      <c r="AN49" s="24">
        <v>0.40513458481841552</v>
      </c>
      <c r="AO49" s="24">
        <v>344.73335150609535</v>
      </c>
      <c r="AP49" s="24">
        <v>0</v>
      </c>
      <c r="AQ49" s="24">
        <v>0</v>
      </c>
      <c r="AR49" s="24">
        <v>0</v>
      </c>
      <c r="AS49" s="24">
        <v>0</v>
      </c>
      <c r="AT49" s="24">
        <v>0</v>
      </c>
      <c r="AU49" s="24">
        <v>221.03553514697364</v>
      </c>
      <c r="AV49" s="24">
        <v>47.257054950738095</v>
      </c>
      <c r="AW49" s="24">
        <v>47.257054950738095</v>
      </c>
      <c r="AX49" s="24">
        <v>0</v>
      </c>
      <c r="AY49" s="24">
        <v>0</v>
      </c>
      <c r="AZ49" s="24">
        <v>105.47820892055847</v>
      </c>
      <c r="BA49" s="24">
        <v>77.861174682099403</v>
      </c>
      <c r="BB49" s="24">
        <v>11.507097599357945</v>
      </c>
      <c r="BC49" s="24">
        <v>16.109936639101122</v>
      </c>
      <c r="BD49" s="24">
        <v>0</v>
      </c>
      <c r="BE49" s="24">
        <v>68.300271275677076</v>
      </c>
      <c r="BF49" s="24">
        <v>23.442142194053744</v>
      </c>
      <c r="BG49" s="24">
        <v>1.4901660226239124</v>
      </c>
      <c r="BH49" s="24">
        <v>43.367963058999422</v>
      </c>
      <c r="BI49" s="24">
        <v>0</v>
      </c>
      <c r="BJ49" s="24">
        <v>221.03553514697364</v>
      </c>
      <c r="BK49" s="24">
        <v>329.28021750912603</v>
      </c>
      <c r="BL49" s="24">
        <v>2.1038023234678231</v>
      </c>
      <c r="BM49" s="24">
        <v>1.6305303249167629</v>
      </c>
    </row>
    <row r="50" spans="1:65" x14ac:dyDescent="0.35">
      <c r="A50" s="24" t="s">
        <v>10693</v>
      </c>
      <c r="B50" s="24" t="s">
        <v>10653</v>
      </c>
      <c r="C50" s="24" t="s">
        <v>10654</v>
      </c>
      <c r="D50" s="24" t="s">
        <v>10510</v>
      </c>
      <c r="E50" s="24" t="s">
        <v>10734</v>
      </c>
      <c r="F50" s="24">
        <v>1077617</v>
      </c>
      <c r="G50" s="24">
        <v>0.89712426738241469</v>
      </c>
      <c r="H50" s="24">
        <v>500</v>
      </c>
      <c r="I50" s="24">
        <v>412.80596057641145</v>
      </c>
      <c r="J50" s="41">
        <v>1.2524476292954214</v>
      </c>
      <c r="K50" s="24">
        <v>35</v>
      </c>
      <c r="L50" s="24">
        <v>648.79156166873099</v>
      </c>
      <c r="M50" s="24">
        <v>64.036643906875042</v>
      </c>
      <c r="N50" s="24">
        <v>382.57414313446327</v>
      </c>
      <c r="O50" s="24">
        <v>85.733909041075407</v>
      </c>
      <c r="P50" s="24">
        <v>133.83208675129796</v>
      </c>
      <c r="Q50" s="24">
        <v>163.00814734208998</v>
      </c>
      <c r="R50" s="24">
        <v>30.510287914973453</v>
      </c>
      <c r="S50" s="24">
        <v>0</v>
      </c>
      <c r="T50" s="24">
        <v>132.49785942711651</v>
      </c>
      <c r="U50" s="24">
        <v>0</v>
      </c>
      <c r="V50" s="24">
        <v>0</v>
      </c>
      <c r="W50" s="24">
        <v>0</v>
      </c>
      <c r="X50" s="24">
        <v>0</v>
      </c>
      <c r="Y50" s="24">
        <v>528.12740488126246</v>
      </c>
      <c r="Z50" s="24">
        <v>0</v>
      </c>
      <c r="AA50" s="24">
        <v>179.6</v>
      </c>
      <c r="AB50" s="24">
        <v>6.1959999999999997</v>
      </c>
      <c r="AC50" s="24">
        <v>342.33140488126247</v>
      </c>
      <c r="AD50" s="24">
        <v>115.32144430485101</v>
      </c>
      <c r="AE50" s="24">
        <v>-23.47777760264902</v>
      </c>
      <c r="AF50" s="24">
        <v>0</v>
      </c>
      <c r="AG50" s="24">
        <v>0</v>
      </c>
      <c r="AH50" s="24">
        <v>0</v>
      </c>
      <c r="AI50" s="24">
        <v>101.46076875</v>
      </c>
      <c r="AJ50" s="24">
        <v>0</v>
      </c>
      <c r="AK50" s="24">
        <v>0</v>
      </c>
      <c r="AL50" s="24">
        <v>0</v>
      </c>
      <c r="AM50" s="24">
        <v>37.338453157500005</v>
      </c>
      <c r="AN50" s="24">
        <v>0.33687077101456764</v>
      </c>
      <c r="AO50" s="24">
        <v>412.80596057641145</v>
      </c>
      <c r="AP50" s="24">
        <v>0</v>
      </c>
      <c r="AQ50" s="24">
        <v>0</v>
      </c>
      <c r="AR50" s="24">
        <v>0</v>
      </c>
      <c r="AS50" s="24">
        <v>0</v>
      </c>
      <c r="AT50" s="24">
        <v>0</v>
      </c>
      <c r="AU50" s="24">
        <v>244.02780725935719</v>
      </c>
      <c r="AV50" s="24">
        <v>53.856647326338496</v>
      </c>
      <c r="AW50" s="24">
        <v>53.856647326338496</v>
      </c>
      <c r="AX50" s="24">
        <v>0</v>
      </c>
      <c r="AY50" s="24">
        <v>0</v>
      </c>
      <c r="AZ50" s="24">
        <v>109.58691534380722</v>
      </c>
      <c r="BA50" s="24">
        <v>77.861174682099403</v>
      </c>
      <c r="BB50" s="24">
        <v>13.219058609044925</v>
      </c>
      <c r="BC50" s="24">
        <v>18.506682052662892</v>
      </c>
      <c r="BD50" s="24">
        <v>0</v>
      </c>
      <c r="BE50" s="24">
        <v>80.584244589211451</v>
      </c>
      <c r="BF50" s="24">
        <v>27.752308268978084</v>
      </c>
      <c r="BG50" s="24">
        <v>1.4901660226239124</v>
      </c>
      <c r="BH50" s="24">
        <v>51.341770297609457</v>
      </c>
      <c r="BI50" s="24">
        <v>0</v>
      </c>
      <c r="BJ50" s="24">
        <v>244.02780725935719</v>
      </c>
      <c r="BK50" s="24">
        <v>359.3492515642082</v>
      </c>
      <c r="BL50" s="24">
        <v>1.5102845935571501</v>
      </c>
      <c r="BM50" s="24">
        <v>1.2524476292954214</v>
      </c>
    </row>
    <row r="51" spans="1:65" x14ac:dyDescent="0.35">
      <c r="A51" s="24" t="s">
        <v>10693</v>
      </c>
      <c r="B51" s="24" t="s">
        <v>10653</v>
      </c>
      <c r="C51" s="24" t="s">
        <v>10654</v>
      </c>
      <c r="D51" s="24" t="s">
        <v>10511</v>
      </c>
      <c r="E51" s="24" t="s">
        <v>10735</v>
      </c>
      <c r="F51" s="24">
        <v>1077617</v>
      </c>
      <c r="G51" s="24">
        <v>0.89712426738241469</v>
      </c>
      <c r="H51" s="24">
        <v>500</v>
      </c>
      <c r="I51" s="24">
        <v>445.33695180098277</v>
      </c>
      <c r="J51" s="41">
        <v>1.4180547503665615</v>
      </c>
      <c r="K51" s="24">
        <v>35</v>
      </c>
      <c r="L51" s="24">
        <v>1604.9842409539647</v>
      </c>
      <c r="M51" s="24">
        <v>105.40275820280843</v>
      </c>
      <c r="N51" s="24">
        <v>382.57414313446327</v>
      </c>
      <c r="O51" s="24">
        <v>279.58508959213549</v>
      </c>
      <c r="P51" s="24">
        <v>70.41277104389799</v>
      </c>
      <c r="Q51" s="24">
        <v>32.576282498429912</v>
      </c>
      <c r="R51" s="24">
        <v>32.576282498429912</v>
      </c>
      <c r="S51" s="24">
        <v>0</v>
      </c>
      <c r="T51" s="24">
        <v>0</v>
      </c>
      <c r="U51" s="24">
        <v>242578.37140749709</v>
      </c>
      <c r="V51" s="24">
        <v>0</v>
      </c>
      <c r="W51" s="24">
        <v>0</v>
      </c>
      <c r="X51" s="24">
        <v>0</v>
      </c>
      <c r="Y51" s="24">
        <v>830.37375793095612</v>
      </c>
      <c r="Z51" s="24">
        <v>0</v>
      </c>
      <c r="AA51" s="24">
        <v>179.6</v>
      </c>
      <c r="AB51" s="24">
        <v>6.1959999999999997</v>
      </c>
      <c r="AC51" s="24">
        <v>644.57775793095607</v>
      </c>
      <c r="AD51" s="24">
        <v>385.03680612997334</v>
      </c>
      <c r="AE51" s="24">
        <v>37.328759162301523</v>
      </c>
      <c r="AF51" s="24">
        <v>0</v>
      </c>
      <c r="AG51" s="24">
        <v>0</v>
      </c>
      <c r="AH51" s="24">
        <v>31.364980568373252</v>
      </c>
      <c r="AI51" s="24">
        <v>123.00035822944257</v>
      </c>
      <c r="AJ51" s="24">
        <v>193.34270816985608</v>
      </c>
      <c r="AK51" s="24">
        <v>0</v>
      </c>
      <c r="AL51" s="24">
        <v>0</v>
      </c>
      <c r="AM51" s="24">
        <v>0</v>
      </c>
      <c r="AN51" s="24">
        <v>0.59734733535626672</v>
      </c>
      <c r="AO51" s="24">
        <v>445.33695180098277</v>
      </c>
      <c r="AP51" s="24">
        <v>68.693739730674778</v>
      </c>
      <c r="AQ51" s="24">
        <v>37.328759162301523</v>
      </c>
      <c r="AR51" s="24">
        <v>0</v>
      </c>
      <c r="AS51" s="24">
        <v>0</v>
      </c>
      <c r="AT51" s="24">
        <v>31.364980568373252</v>
      </c>
      <c r="AU51" s="24">
        <v>322.35939208545597</v>
      </c>
      <c r="AV51" s="24">
        <v>83.334315073496313</v>
      </c>
      <c r="AW51" s="24">
        <v>83.334315073496313</v>
      </c>
      <c r="AX51" s="24">
        <v>0</v>
      </c>
      <c r="AY51" s="24">
        <v>0</v>
      </c>
      <c r="AZ51" s="24">
        <v>128.27874970045079</v>
      </c>
      <c r="BA51" s="24">
        <v>83.718984207234897</v>
      </c>
      <c r="BB51" s="24">
        <v>18.566568955506625</v>
      </c>
      <c r="BC51" s="24">
        <v>25.99319653770927</v>
      </c>
      <c r="BD51" s="24">
        <v>0</v>
      </c>
      <c r="BE51" s="24">
        <v>110.74632731150888</v>
      </c>
      <c r="BF51" s="24">
        <v>38.296157930456502</v>
      </c>
      <c r="BG51" s="24">
        <v>1.602277209707845</v>
      </c>
      <c r="BH51" s="24">
        <v>70.847892171344526</v>
      </c>
      <c r="BI51" s="24">
        <v>0</v>
      </c>
      <c r="BJ51" s="24">
        <v>391.05313181613076</v>
      </c>
      <c r="BK51" s="24">
        <v>776.0899379461041</v>
      </c>
      <c r="BL51" s="24">
        <v>0.97973002053662617</v>
      </c>
      <c r="BM51" s="24">
        <v>1.4180547503665615</v>
      </c>
    </row>
    <row r="52" spans="1:65" x14ac:dyDescent="0.35">
      <c r="A52" s="24" t="s">
        <v>10693</v>
      </c>
      <c r="B52" s="24" t="s">
        <v>10653</v>
      </c>
      <c r="C52" s="24" t="s">
        <v>10654</v>
      </c>
      <c r="D52" s="24" t="s">
        <v>10512</v>
      </c>
      <c r="E52" s="24" t="s">
        <v>10736</v>
      </c>
      <c r="F52" s="24">
        <v>1077617</v>
      </c>
      <c r="G52" s="24">
        <v>0.89712426738241469</v>
      </c>
      <c r="H52" s="24">
        <v>500</v>
      </c>
      <c r="I52" s="24">
        <v>1301.35925395547</v>
      </c>
      <c r="J52" s="41">
        <v>-6.8835369730396834E-2</v>
      </c>
      <c r="K52" s="24">
        <v>35</v>
      </c>
      <c r="L52" s="24">
        <v>613.42156679906316</v>
      </c>
      <c r="M52" s="24">
        <v>69.29065165256975</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1720.0849383462521</v>
      </c>
      <c r="Z52" s="24">
        <v>0</v>
      </c>
      <c r="AA52" s="24">
        <v>179.6</v>
      </c>
      <c r="AB52" s="24">
        <v>6.1959999999999997</v>
      </c>
      <c r="AC52" s="24">
        <v>1534.2889383462521</v>
      </c>
      <c r="AD52" s="24">
        <v>418.72568439078213</v>
      </c>
      <c r="AE52" s="24">
        <v>42.61353256952404</v>
      </c>
      <c r="AF52" s="24">
        <v>0</v>
      </c>
      <c r="AG52" s="24">
        <v>0</v>
      </c>
      <c r="AH52" s="24">
        <v>35.580771046936484</v>
      </c>
      <c r="AI52" s="24">
        <v>123.00035822944257</v>
      </c>
      <c r="AJ52" s="24">
        <v>217.53102254487877</v>
      </c>
      <c r="AK52" s="24">
        <v>0</v>
      </c>
      <c r="AL52" s="24">
        <v>0</v>
      </c>
      <c r="AM52" s="24">
        <v>0</v>
      </c>
      <c r="AN52" s="24">
        <v>0.2729118837564648</v>
      </c>
      <c r="AO52" s="24">
        <v>1301.35925395547</v>
      </c>
      <c r="AP52" s="24">
        <v>78.19430361646053</v>
      </c>
      <c r="AQ52" s="24">
        <v>42.61353256952404</v>
      </c>
      <c r="AR52" s="24">
        <v>0</v>
      </c>
      <c r="AS52" s="24">
        <v>0</v>
      </c>
      <c r="AT52" s="24">
        <v>35.580771046936484</v>
      </c>
      <c r="AU52" s="24">
        <v>447.78940494091114</v>
      </c>
      <c r="AV52" s="24">
        <v>83.334315073496313</v>
      </c>
      <c r="AW52" s="24">
        <v>83.334315073496313</v>
      </c>
      <c r="AX52" s="24">
        <v>0</v>
      </c>
      <c r="AY52" s="24">
        <v>0</v>
      </c>
      <c r="AZ52" s="24">
        <v>128.27874970045079</v>
      </c>
      <c r="BA52" s="24">
        <v>83.718984207234897</v>
      </c>
      <c r="BB52" s="24">
        <v>18.566568955506625</v>
      </c>
      <c r="BC52" s="24">
        <v>25.99319653770927</v>
      </c>
      <c r="BD52" s="24">
        <v>0</v>
      </c>
      <c r="BE52" s="24">
        <v>236.17634016696405</v>
      </c>
      <c r="BF52" s="24">
        <v>82.306688756932004</v>
      </c>
      <c r="BG52" s="24">
        <v>1.602277209707845</v>
      </c>
      <c r="BH52" s="24">
        <v>152.26737420032418</v>
      </c>
      <c r="BI52" s="24">
        <v>0</v>
      </c>
      <c r="BJ52" s="24">
        <v>525.98370855737164</v>
      </c>
      <c r="BK52" s="24">
        <v>944.70939294815378</v>
      </c>
      <c r="BL52" s="24">
        <v>-5.8385055877840278E-2</v>
      </c>
      <c r="BM52" s="24">
        <v>-6.8835369730396834E-2</v>
      </c>
    </row>
    <row r="53" spans="1:65" x14ac:dyDescent="0.35">
      <c r="A53" s="24" t="s">
        <v>10693</v>
      </c>
      <c r="B53" s="24" t="s">
        <v>10653</v>
      </c>
      <c r="C53" s="24" t="s">
        <v>10718</v>
      </c>
      <c r="D53" s="24" t="s">
        <v>9780</v>
      </c>
      <c r="E53" s="24" t="s">
        <v>10737</v>
      </c>
      <c r="F53" s="24">
        <v>1077617</v>
      </c>
      <c r="G53" s="24">
        <v>0.89712426738241469</v>
      </c>
      <c r="H53" s="24">
        <v>500</v>
      </c>
      <c r="I53" s="39">
        <v>328.7762876466611</v>
      </c>
      <c r="J53" s="42">
        <v>1.9123925179471948</v>
      </c>
      <c r="K53" s="24">
        <v>35</v>
      </c>
      <c r="L53" s="24">
        <v>624.46562711214676</v>
      </c>
      <c r="M53" s="24">
        <v>60.655260479331666</v>
      </c>
      <c r="N53" s="24">
        <v>382.57414313446327</v>
      </c>
      <c r="O53" s="24">
        <v>71.309716122476715</v>
      </c>
      <c r="P53" s="24">
        <v>148.12936069791175</v>
      </c>
      <c r="Q53" s="24">
        <v>163.13506631407486</v>
      </c>
      <c r="R53" s="24">
        <v>30.510287914973453</v>
      </c>
      <c r="S53" s="24">
        <v>63.933590999308471</v>
      </c>
      <c r="T53" s="24">
        <v>68.691187399792909</v>
      </c>
      <c r="U53" s="24">
        <v>0</v>
      </c>
      <c r="V53" s="24">
        <v>46458.120616019434</v>
      </c>
      <c r="W53" s="24">
        <v>0</v>
      </c>
      <c r="X53" s="24">
        <v>0</v>
      </c>
      <c r="Y53" s="24">
        <v>489.96571558913985</v>
      </c>
      <c r="Z53" s="24">
        <v>0</v>
      </c>
      <c r="AA53" s="24">
        <v>179.6</v>
      </c>
      <c r="AB53" s="24">
        <v>6.1959999999999997</v>
      </c>
      <c r="AC53" s="24">
        <v>304.16971558913986</v>
      </c>
      <c r="AD53" s="24">
        <v>161.18942794247874</v>
      </c>
      <c r="AE53" s="24">
        <v>14.143291823872783</v>
      </c>
      <c r="AF53" s="24">
        <v>0</v>
      </c>
      <c r="AG53" s="24">
        <v>0</v>
      </c>
      <c r="AH53" s="24">
        <v>26.227902318605949</v>
      </c>
      <c r="AI53" s="24">
        <v>101.46076875</v>
      </c>
      <c r="AJ53" s="24">
        <v>0</v>
      </c>
      <c r="AK53" s="24">
        <v>0</v>
      </c>
      <c r="AL53" s="24">
        <v>0</v>
      </c>
      <c r="AM53" s="24">
        <v>19.357465050000009</v>
      </c>
      <c r="AN53" s="24">
        <v>0.52993253332362289</v>
      </c>
      <c r="AO53" s="24">
        <v>328.7762876466611</v>
      </c>
      <c r="AP53" s="24">
        <v>40.371194142478728</v>
      </c>
      <c r="AQ53" s="24">
        <v>14.143291823872783</v>
      </c>
      <c r="AR53" s="24">
        <v>0</v>
      </c>
      <c r="AS53" s="24">
        <v>0</v>
      </c>
      <c r="AT53" s="24">
        <v>26.227902318605949</v>
      </c>
      <c r="AU53" s="24">
        <v>231.35840607811173</v>
      </c>
      <c r="AV53" s="24">
        <v>49.16933434835115</v>
      </c>
      <c r="AW53" s="24">
        <v>49.16933434835115</v>
      </c>
      <c r="AX53" s="24">
        <v>0</v>
      </c>
      <c r="AY53" s="24">
        <v>0</v>
      </c>
      <c r="AZ53" s="24">
        <v>116.156741982715</v>
      </c>
      <c r="BA53" s="24">
        <v>77.861174682099403</v>
      </c>
      <c r="BB53" s="24">
        <v>15.956486375256503</v>
      </c>
      <c r="BC53" s="24">
        <v>22.339080925359102</v>
      </c>
      <c r="BD53" s="24">
        <v>0</v>
      </c>
      <c r="BE53" s="24">
        <v>66.03232974704558</v>
      </c>
      <c r="BF53" s="24">
        <v>22.646373236639182</v>
      </c>
      <c r="BG53" s="24">
        <v>1.4901660226239124</v>
      </c>
      <c r="BH53" s="24">
        <v>41.895790487782484</v>
      </c>
      <c r="BI53" s="24">
        <v>0</v>
      </c>
      <c r="BJ53" s="24">
        <v>271.72960022059044</v>
      </c>
      <c r="BK53" s="24">
        <v>432.91902816306919</v>
      </c>
      <c r="BL53" s="24">
        <v>2.0671003073271716</v>
      </c>
      <c r="BM53" s="24">
        <v>1.9123925179471948</v>
      </c>
    </row>
    <row r="54" spans="1:65" x14ac:dyDescent="0.35">
      <c r="A54" s="24" t="s">
        <v>10693</v>
      </c>
      <c r="B54" s="24" t="s">
        <v>10653</v>
      </c>
      <c r="C54" s="24" t="s">
        <v>10656</v>
      </c>
      <c r="D54" s="24" t="s">
        <v>10506</v>
      </c>
      <c r="E54" s="24" t="s">
        <v>10738</v>
      </c>
      <c r="F54" s="24">
        <v>170853</v>
      </c>
      <c r="G54" s="24">
        <v>0.8971307466187588</v>
      </c>
      <c r="H54" s="24">
        <v>500</v>
      </c>
      <c r="I54" s="39">
        <v>354.35867963577493</v>
      </c>
      <c r="J54" s="42">
        <v>2.199123841662292</v>
      </c>
      <c r="K54" s="24">
        <v>35</v>
      </c>
      <c r="L54" s="24">
        <v>177.99724202985843</v>
      </c>
      <c r="M54" s="24">
        <v>24.895110927592928</v>
      </c>
      <c r="N54" s="24">
        <v>60.656441156974594</v>
      </c>
      <c r="O54" s="24">
        <v>11.306027021233701</v>
      </c>
      <c r="P54" s="24">
        <v>23.485643272120445</v>
      </c>
      <c r="Q54" s="24">
        <v>25.86477086362045</v>
      </c>
      <c r="R54" s="24">
        <v>4.8373511822687245</v>
      </c>
      <c r="S54" s="24">
        <v>10.136555671616941</v>
      </c>
      <c r="T54" s="24">
        <v>10.89086400973479</v>
      </c>
      <c r="U54" s="24">
        <v>0</v>
      </c>
      <c r="V54" s="24">
        <v>7365.8513257619043</v>
      </c>
      <c r="W54" s="24">
        <v>0</v>
      </c>
      <c r="X54" s="24">
        <v>0</v>
      </c>
      <c r="Y54" s="24">
        <v>515.30700301072784</v>
      </c>
      <c r="Z54" s="24">
        <v>0</v>
      </c>
      <c r="AA54" s="24">
        <v>203.65899999999999</v>
      </c>
      <c r="AB54" s="24">
        <v>3.1459999999999999</v>
      </c>
      <c r="AC54" s="24">
        <v>308.50200301072783</v>
      </c>
      <c r="AD54" s="24">
        <v>160.94832337495291</v>
      </c>
      <c r="AE54" s="24">
        <v>17.997766284219356</v>
      </c>
      <c r="AF54" s="24">
        <v>0</v>
      </c>
      <c r="AG54" s="24">
        <v>0</v>
      </c>
      <c r="AH54" s="24">
        <v>22.132323290733542</v>
      </c>
      <c r="AI54" s="24">
        <v>101.46076874999999</v>
      </c>
      <c r="AJ54" s="24">
        <v>0</v>
      </c>
      <c r="AK54" s="24">
        <v>0</v>
      </c>
      <c r="AL54" s="24">
        <v>0</v>
      </c>
      <c r="AM54" s="24">
        <v>19.357465049999998</v>
      </c>
      <c r="AN54" s="24">
        <v>0.52170916818765711</v>
      </c>
      <c r="AO54" s="24">
        <v>354.35867963577493</v>
      </c>
      <c r="AP54" s="24">
        <v>40.130089574952898</v>
      </c>
      <c r="AQ54" s="24">
        <v>17.997766284219356</v>
      </c>
      <c r="AR54" s="24">
        <v>0</v>
      </c>
      <c r="AS54" s="24">
        <v>0</v>
      </c>
      <c r="AT54" s="24">
        <v>22.132323290733542</v>
      </c>
      <c r="AU54" s="24">
        <v>386.70221094782482</v>
      </c>
      <c r="AV54" s="24">
        <v>86.645582305858611</v>
      </c>
      <c r="AW54" s="24">
        <v>86.645582305858611</v>
      </c>
      <c r="AX54" s="24">
        <v>0</v>
      </c>
      <c r="AY54" s="24">
        <v>0</v>
      </c>
      <c r="AZ54" s="24">
        <v>225.57655255394704</v>
      </c>
      <c r="BA54" s="24">
        <v>77.861174682099417</v>
      </c>
      <c r="BB54" s="24">
        <v>61.548074113269848</v>
      </c>
      <c r="BC54" s="24">
        <v>86.167303758577788</v>
      </c>
      <c r="BD54" s="24">
        <v>0</v>
      </c>
      <c r="BE54" s="24">
        <v>74.480076088019217</v>
      </c>
      <c r="BF54" s="24">
        <v>25.610494759787827</v>
      </c>
      <c r="BG54" s="24">
        <v>1.4901660226239122</v>
      </c>
      <c r="BH54" s="24">
        <v>47.37941530560748</v>
      </c>
      <c r="BI54" s="24">
        <v>0</v>
      </c>
      <c r="BJ54" s="24">
        <v>426.8323005227777</v>
      </c>
      <c r="BK54" s="24">
        <v>587.78062389773061</v>
      </c>
      <c r="BL54" s="24">
        <v>2.526008302318556</v>
      </c>
      <c r="BM54" s="24">
        <v>2.199123841662292</v>
      </c>
    </row>
    <row r="55" spans="1:65" s="94" customFormat="1" x14ac:dyDescent="0.35">
      <c r="A55" s="92" t="s">
        <v>10693</v>
      </c>
      <c r="B55" s="92" t="s">
        <v>10653</v>
      </c>
      <c r="C55" s="92" t="s">
        <v>10656</v>
      </c>
      <c r="D55" s="92" t="s">
        <v>10507</v>
      </c>
      <c r="E55" s="92" t="s">
        <v>10739</v>
      </c>
      <c r="F55" s="92">
        <v>170853</v>
      </c>
      <c r="G55" s="92">
        <v>0.8971307466187588</v>
      </c>
      <c r="H55" s="92">
        <v>500</v>
      </c>
      <c r="I55" s="92">
        <v>321.13799955439788</v>
      </c>
      <c r="J55" s="93">
        <v>2.4169711819959505</v>
      </c>
      <c r="K55" s="92">
        <v>35</v>
      </c>
      <c r="L55" s="92">
        <v>177.99724202985843</v>
      </c>
      <c r="M55" s="92">
        <v>24.895110927592928</v>
      </c>
      <c r="N55" s="92">
        <v>60.656441156974594</v>
      </c>
      <c r="O55" s="92">
        <v>11.306027021233701</v>
      </c>
      <c r="P55" s="92">
        <v>23.485643272120445</v>
      </c>
      <c r="Q55" s="92">
        <v>25.86477086362045</v>
      </c>
      <c r="R55" s="92">
        <v>4.8373511822687245</v>
      </c>
      <c r="S55" s="92">
        <v>10.136555671616941</v>
      </c>
      <c r="T55" s="92">
        <v>10.89086400973479</v>
      </c>
      <c r="U55" s="92">
        <v>0</v>
      </c>
      <c r="V55" s="92">
        <v>0</v>
      </c>
      <c r="W55" s="92">
        <v>1841.4628314404761</v>
      </c>
      <c r="X55" s="92">
        <v>0</v>
      </c>
      <c r="Y55" s="92">
        <v>515.30700301072784</v>
      </c>
      <c r="Z55" s="92">
        <v>0</v>
      </c>
      <c r="AA55" s="92">
        <v>203.65899999999999</v>
      </c>
      <c r="AB55" s="92">
        <v>3.1459999999999999</v>
      </c>
      <c r="AC55" s="92">
        <v>308.50200301072783</v>
      </c>
      <c r="AD55" s="92">
        <v>194.16900345632996</v>
      </c>
      <c r="AE55" s="92">
        <v>-20.228826858744664</v>
      </c>
      <c r="AF55" s="92">
        <v>11.011639635891742</v>
      </c>
      <c r="AG55" s="92">
        <v>22.59584540565757</v>
      </c>
      <c r="AH55" s="92">
        <v>0</v>
      </c>
      <c r="AI55" s="92">
        <v>101.46076874999999</v>
      </c>
      <c r="AJ55" s="92">
        <v>0</v>
      </c>
      <c r="AK55" s="92">
        <v>59.97211147352543</v>
      </c>
      <c r="AL55" s="92">
        <v>0</v>
      </c>
      <c r="AM55" s="92">
        <v>19.357465049999998</v>
      </c>
      <c r="AN55" s="92">
        <v>0.62939300737563753</v>
      </c>
      <c r="AO55" s="92">
        <v>321.13799955439788</v>
      </c>
      <c r="AP55" s="92">
        <v>0</v>
      </c>
      <c r="AQ55" s="92">
        <v>0</v>
      </c>
      <c r="AR55" s="92">
        <v>0</v>
      </c>
      <c r="AS55" s="92">
        <v>0</v>
      </c>
      <c r="AT55" s="92">
        <v>0</v>
      </c>
      <c r="AU55" s="92">
        <v>390.514289921206</v>
      </c>
      <c r="AV55" s="92">
        <v>86.645582305858611</v>
      </c>
      <c r="AW55" s="92">
        <v>86.645582305858611</v>
      </c>
      <c r="AX55" s="92">
        <v>0</v>
      </c>
      <c r="AY55" s="92">
        <v>0</v>
      </c>
      <c r="AZ55" s="92">
        <v>225.57655255394704</v>
      </c>
      <c r="BA55" s="92">
        <v>77.861174682099417</v>
      </c>
      <c r="BB55" s="92">
        <v>61.548074113269848</v>
      </c>
      <c r="BC55" s="92">
        <v>86.167303758577788</v>
      </c>
      <c r="BD55" s="92">
        <v>0</v>
      </c>
      <c r="BE55" s="92">
        <v>78.292155061400365</v>
      </c>
      <c r="BF55" s="92">
        <v>26.94806632939525</v>
      </c>
      <c r="BG55" s="92">
        <v>1.4901660226239122</v>
      </c>
      <c r="BH55" s="92">
        <v>49.853922709381209</v>
      </c>
      <c r="BI55" s="92">
        <v>0</v>
      </c>
      <c r="BJ55" s="92">
        <v>390.514289921206</v>
      </c>
      <c r="BK55" s="92">
        <v>584.68329337753596</v>
      </c>
      <c r="BL55" s="92">
        <v>2.5159683982337619</v>
      </c>
      <c r="BM55" s="92">
        <v>2.4169711819959505</v>
      </c>
    </row>
    <row r="56" spans="1:65" x14ac:dyDescent="0.35">
      <c r="A56" s="24" t="s">
        <v>10693</v>
      </c>
      <c r="B56" s="24" t="s">
        <v>10653</v>
      </c>
      <c r="C56" s="24" t="s">
        <v>10656</v>
      </c>
      <c r="D56" s="24" t="s">
        <v>10508</v>
      </c>
      <c r="E56" s="24" t="s">
        <v>10740</v>
      </c>
      <c r="F56" s="24">
        <v>170853</v>
      </c>
      <c r="G56" s="24">
        <v>0.8971307466187588</v>
      </c>
      <c r="H56" s="24">
        <v>500</v>
      </c>
      <c r="I56" s="24">
        <v>331.03228851213493</v>
      </c>
      <c r="J56" s="41">
        <v>2.3293077285396766</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0</v>
      </c>
      <c r="X56" s="24">
        <v>1841462.831440476</v>
      </c>
      <c r="Y56" s="24">
        <v>515.30700301072784</v>
      </c>
      <c r="Z56" s="24">
        <v>0</v>
      </c>
      <c r="AA56" s="24">
        <v>203.65899999999999</v>
      </c>
      <c r="AB56" s="24">
        <v>3.1459999999999999</v>
      </c>
      <c r="AC56" s="24">
        <v>308.50200301072783</v>
      </c>
      <c r="AD56" s="24">
        <v>184.27471449859291</v>
      </c>
      <c r="AE56" s="24">
        <v>-20.228826858744664</v>
      </c>
      <c r="AF56" s="24">
        <v>0</v>
      </c>
      <c r="AG56" s="24">
        <v>0</v>
      </c>
      <c r="AH56" s="24">
        <v>0</v>
      </c>
      <c r="AI56" s="24">
        <v>101.46076874999999</v>
      </c>
      <c r="AJ56" s="24">
        <v>0</v>
      </c>
      <c r="AK56" s="24">
        <v>83.685307557337637</v>
      </c>
      <c r="AL56" s="24">
        <v>0</v>
      </c>
      <c r="AM56" s="24">
        <v>19.357465049999998</v>
      </c>
      <c r="AN56" s="24">
        <v>0.59732096615328933</v>
      </c>
      <c r="AO56" s="24">
        <v>331.03228851213493</v>
      </c>
      <c r="AP56" s="24">
        <v>0</v>
      </c>
      <c r="AQ56" s="24">
        <v>0</v>
      </c>
      <c r="AR56" s="24">
        <v>0</v>
      </c>
      <c r="AS56" s="24">
        <v>0</v>
      </c>
      <c r="AT56" s="24">
        <v>0</v>
      </c>
      <c r="AU56" s="24">
        <v>395.30335653962675</v>
      </c>
      <c r="AV56" s="24">
        <v>86.645582305858611</v>
      </c>
      <c r="AW56" s="24">
        <v>86.645582305858611</v>
      </c>
      <c r="AX56" s="24">
        <v>0</v>
      </c>
      <c r="AY56" s="24">
        <v>0</v>
      </c>
      <c r="AZ56" s="24">
        <v>225.57655255394704</v>
      </c>
      <c r="BA56" s="24">
        <v>77.861174682099417</v>
      </c>
      <c r="BB56" s="24">
        <v>61.548074113269848</v>
      </c>
      <c r="BC56" s="24">
        <v>86.167303758577788</v>
      </c>
      <c r="BD56" s="24">
        <v>0</v>
      </c>
      <c r="BE56" s="24">
        <v>83.081221679821141</v>
      </c>
      <c r="BF56" s="24">
        <v>28.628440581472713</v>
      </c>
      <c r="BG56" s="24">
        <v>1.4901660226239122</v>
      </c>
      <c r="BH56" s="24">
        <v>52.962615075724514</v>
      </c>
      <c r="BI56" s="24">
        <v>0</v>
      </c>
      <c r="BJ56" s="24">
        <v>395.30335653962675</v>
      </c>
      <c r="BK56" s="24">
        <v>579.5780710382196</v>
      </c>
      <c r="BL56" s="24">
        <v>2.4994199729739792</v>
      </c>
      <c r="BM56" s="24">
        <v>2.3293077285396766</v>
      </c>
    </row>
    <row r="57" spans="1:65" x14ac:dyDescent="0.35">
      <c r="A57" s="24" t="s">
        <v>10693</v>
      </c>
      <c r="B57" s="24" t="s">
        <v>10653</v>
      </c>
      <c r="C57" s="24" t="s">
        <v>10656</v>
      </c>
      <c r="D57" s="24" t="s">
        <v>10509</v>
      </c>
      <c r="E57" s="24" t="s">
        <v>10741</v>
      </c>
      <c r="F57" s="24">
        <v>170853</v>
      </c>
      <c r="G57" s="24">
        <v>0.8971307466187588</v>
      </c>
      <c r="H57" s="24">
        <v>500</v>
      </c>
      <c r="I57" s="24">
        <v>375.09615389361494</v>
      </c>
      <c r="J57" s="41">
        <v>1.8023034107103042</v>
      </c>
      <c r="K57" s="24">
        <v>35</v>
      </c>
      <c r="L57" s="24">
        <v>130.61124486052199</v>
      </c>
      <c r="M57" s="24">
        <v>21.292042642849196</v>
      </c>
      <c r="N57" s="24">
        <v>60.656441156974594</v>
      </c>
      <c r="O57" s="24">
        <v>8.5234431113780698</v>
      </c>
      <c r="P57" s="24">
        <v>24.479423239926025</v>
      </c>
      <c r="Q57" s="24">
        <v>27.653574805670498</v>
      </c>
      <c r="R57" s="24">
        <v>4.8373511822687245</v>
      </c>
      <c r="S57" s="24">
        <v>11.925359613666991</v>
      </c>
      <c r="T57" s="24">
        <v>10.89086400973479</v>
      </c>
      <c r="U57" s="24">
        <v>0</v>
      </c>
      <c r="V57" s="24">
        <v>0</v>
      </c>
      <c r="W57" s="24">
        <v>0</v>
      </c>
      <c r="X57" s="24">
        <v>0</v>
      </c>
      <c r="Y57" s="24">
        <v>478.66393506200745</v>
      </c>
      <c r="Z57" s="24">
        <v>0</v>
      </c>
      <c r="AA57" s="24">
        <v>203.65899999999999</v>
      </c>
      <c r="AB57" s="24">
        <v>3.1459999999999999</v>
      </c>
      <c r="AC57" s="24">
        <v>271.8589350620075</v>
      </c>
      <c r="AD57" s="24">
        <v>103.56778116839251</v>
      </c>
      <c r="AE57" s="24">
        <v>-17.250452631607416</v>
      </c>
      <c r="AF57" s="24">
        <v>0</v>
      </c>
      <c r="AG57" s="24">
        <v>0</v>
      </c>
      <c r="AH57" s="24">
        <v>0</v>
      </c>
      <c r="AI57" s="24">
        <v>101.46076874999999</v>
      </c>
      <c r="AJ57" s="24">
        <v>0</v>
      </c>
      <c r="AK57" s="24">
        <v>0</v>
      </c>
      <c r="AL57" s="24">
        <v>0</v>
      </c>
      <c r="AM57" s="24">
        <v>19.357465049999998</v>
      </c>
      <c r="AN57" s="24">
        <v>0.38096147601244024</v>
      </c>
      <c r="AO57" s="24">
        <v>375.09615389361494</v>
      </c>
      <c r="AP57" s="24">
        <v>0</v>
      </c>
      <c r="AQ57" s="24">
        <v>0</v>
      </c>
      <c r="AR57" s="24">
        <v>0</v>
      </c>
      <c r="AS57" s="24">
        <v>0</v>
      </c>
      <c r="AT57" s="24">
        <v>0</v>
      </c>
      <c r="AU57" s="24">
        <v>344.32823140039437</v>
      </c>
      <c r="AV57" s="24">
        <v>83.285183073449204</v>
      </c>
      <c r="AW57" s="24">
        <v>83.285183073449204</v>
      </c>
      <c r="AX57" s="24">
        <v>0</v>
      </c>
      <c r="AY57" s="24">
        <v>0</v>
      </c>
      <c r="AZ57" s="24">
        <v>183.67312943071914</v>
      </c>
      <c r="BA57" s="24">
        <v>77.861174682099417</v>
      </c>
      <c r="BB57" s="24">
        <v>44.088314478591563</v>
      </c>
      <c r="BC57" s="24">
        <v>61.723640270028184</v>
      </c>
      <c r="BD57" s="24">
        <v>0</v>
      </c>
      <c r="BE57" s="24">
        <v>77.369918896226011</v>
      </c>
      <c r="BF57" s="24">
        <v>26.624474692491965</v>
      </c>
      <c r="BG57" s="24">
        <v>1.4901660226239122</v>
      </c>
      <c r="BH57" s="24">
        <v>49.255278181110135</v>
      </c>
      <c r="BI57" s="24">
        <v>0</v>
      </c>
      <c r="BJ57" s="24">
        <v>344.32823140039437</v>
      </c>
      <c r="BK57" s="24">
        <v>447.89601256878689</v>
      </c>
      <c r="BL57" s="24">
        <v>2.4867200975115424</v>
      </c>
      <c r="BM57" s="24">
        <v>1.8023034107103042</v>
      </c>
    </row>
    <row r="58" spans="1:65" x14ac:dyDescent="0.35">
      <c r="A58" s="24" t="s">
        <v>10693</v>
      </c>
      <c r="B58" s="24" t="s">
        <v>10653</v>
      </c>
      <c r="C58" s="24" t="s">
        <v>10656</v>
      </c>
      <c r="D58" s="24" t="s">
        <v>10510</v>
      </c>
      <c r="E58" s="24" t="s">
        <v>10742</v>
      </c>
      <c r="F58" s="24">
        <v>170853</v>
      </c>
      <c r="G58" s="24">
        <v>0.8971307466187588</v>
      </c>
      <c r="H58" s="24">
        <v>500</v>
      </c>
      <c r="I58" s="24">
        <v>410.97187137256293</v>
      </c>
      <c r="J58" s="41">
        <v>1.5599095771810703</v>
      </c>
      <c r="K58" s="24">
        <v>35</v>
      </c>
      <c r="L58" s="24">
        <v>107.4110108873798</v>
      </c>
      <c r="M58" s="24">
        <v>18.349124702346984</v>
      </c>
      <c r="N58" s="24">
        <v>60.656441156974594</v>
      </c>
      <c r="O58" s="24">
        <v>13.592956822175115</v>
      </c>
      <c r="P58" s="24">
        <v>21.218836245532852</v>
      </c>
      <c r="Q58" s="24">
        <v>25.844648089266638</v>
      </c>
      <c r="R58" s="24">
        <v>4.8373511822687245</v>
      </c>
      <c r="S58" s="24">
        <v>0</v>
      </c>
      <c r="T58" s="24">
        <v>21.007296906997912</v>
      </c>
      <c r="U58" s="24">
        <v>0</v>
      </c>
      <c r="V58" s="24">
        <v>0</v>
      </c>
      <c r="W58" s="24">
        <v>0</v>
      </c>
      <c r="X58" s="24">
        <v>0</v>
      </c>
      <c r="Y58" s="24">
        <v>537.71486027933827</v>
      </c>
      <c r="Z58" s="24">
        <v>0</v>
      </c>
      <c r="AA58" s="24">
        <v>203.65899999999999</v>
      </c>
      <c r="AB58" s="24">
        <v>3.1459999999999999</v>
      </c>
      <c r="AC58" s="24">
        <v>330.90986027933826</v>
      </c>
      <c r="AD58" s="24">
        <v>126.74298890677534</v>
      </c>
      <c r="AE58" s="24">
        <v>-12.056233000724822</v>
      </c>
      <c r="AF58" s="24">
        <v>0</v>
      </c>
      <c r="AG58" s="24">
        <v>0</v>
      </c>
      <c r="AH58" s="24">
        <v>0</v>
      </c>
      <c r="AI58" s="24">
        <v>101.46076874999999</v>
      </c>
      <c r="AJ58" s="24">
        <v>0</v>
      </c>
      <c r="AK58" s="24">
        <v>0</v>
      </c>
      <c r="AL58" s="24">
        <v>0</v>
      </c>
      <c r="AM58" s="24">
        <v>37.338453157500005</v>
      </c>
      <c r="AN58" s="24">
        <v>0.38301363640172276</v>
      </c>
      <c r="AO58" s="24">
        <v>410.97187137256293</v>
      </c>
      <c r="AP58" s="24">
        <v>0</v>
      </c>
      <c r="AQ58" s="24">
        <v>0</v>
      </c>
      <c r="AR58" s="24">
        <v>0</v>
      </c>
      <c r="AS58" s="24">
        <v>0</v>
      </c>
      <c r="AT58" s="24">
        <v>0</v>
      </c>
      <c r="AU58" s="24">
        <v>345.24582947865076</v>
      </c>
      <c r="AV58" s="24">
        <v>94.746212901282817</v>
      </c>
      <c r="AW58" s="24">
        <v>94.746212901282817</v>
      </c>
      <c r="AX58" s="24">
        <v>0</v>
      </c>
      <c r="AY58" s="24">
        <v>0</v>
      </c>
      <c r="AZ58" s="24">
        <v>165.2283714028089</v>
      </c>
      <c r="BA58" s="24">
        <v>77.861174682099417</v>
      </c>
      <c r="BB58" s="24">
        <v>36.402998633628954</v>
      </c>
      <c r="BC58" s="24">
        <v>50.96419808708054</v>
      </c>
      <c r="BD58" s="24">
        <v>0</v>
      </c>
      <c r="BE58" s="24">
        <v>85.27124517455907</v>
      </c>
      <c r="BF58" s="24">
        <v>29.396869877871985</v>
      </c>
      <c r="BG58" s="24">
        <v>1.4901660226239122</v>
      </c>
      <c r="BH58" s="24">
        <v>54.384209274063167</v>
      </c>
      <c r="BI58" s="24">
        <v>0</v>
      </c>
      <c r="BJ58" s="24">
        <v>345.24582947865076</v>
      </c>
      <c r="BK58" s="24">
        <v>471.9888183854261</v>
      </c>
      <c r="BL58" s="24">
        <v>1.9373220174367716</v>
      </c>
      <c r="BM58" s="24">
        <v>1.5599095771810703</v>
      </c>
    </row>
    <row r="59" spans="1:65" x14ac:dyDescent="0.35">
      <c r="A59" s="24" t="s">
        <v>10693</v>
      </c>
      <c r="B59" s="24" t="s">
        <v>10653</v>
      </c>
      <c r="C59" s="24" t="s">
        <v>10656</v>
      </c>
      <c r="D59" s="24" t="s">
        <v>10511</v>
      </c>
      <c r="E59" s="24" t="s">
        <v>10743</v>
      </c>
      <c r="F59" s="24">
        <v>170853</v>
      </c>
      <c r="G59" s="24">
        <v>0.8971307466187588</v>
      </c>
      <c r="H59" s="24">
        <v>500</v>
      </c>
      <c r="I59" s="24">
        <v>439.12995334018143</v>
      </c>
      <c r="J59" s="41">
        <v>2.0206711719697683</v>
      </c>
      <c r="K59" s="24">
        <v>35</v>
      </c>
      <c r="L59" s="24">
        <v>102.72115477927875</v>
      </c>
      <c r="M59" s="24">
        <v>17.681840664278194</v>
      </c>
      <c r="N59" s="24">
        <v>60.656441156974594</v>
      </c>
      <c r="O59" s="24">
        <v>44.327712260607164</v>
      </c>
      <c r="P59" s="24">
        <v>11.163817994941173</v>
      </c>
      <c r="Q59" s="24">
        <v>5.1649109014262455</v>
      </c>
      <c r="R59" s="24">
        <v>5.1649109014262455</v>
      </c>
      <c r="S59" s="24">
        <v>0</v>
      </c>
      <c r="T59" s="24">
        <v>0</v>
      </c>
      <c r="U59" s="24">
        <v>38460.363762906134</v>
      </c>
      <c r="V59" s="24">
        <v>0</v>
      </c>
      <c r="W59" s="24">
        <v>0</v>
      </c>
      <c r="X59" s="24">
        <v>0</v>
      </c>
      <c r="Y59" s="24">
        <v>826.26043815385697</v>
      </c>
      <c r="Z59" s="24">
        <v>0</v>
      </c>
      <c r="AA59" s="24">
        <v>203.65899999999999</v>
      </c>
      <c r="AB59" s="24">
        <v>3.1459999999999999</v>
      </c>
      <c r="AC59" s="24">
        <v>619.45543815385702</v>
      </c>
      <c r="AD59" s="24">
        <v>387.13048481367554</v>
      </c>
      <c r="AE59" s="24">
        <v>12.206439385202474</v>
      </c>
      <c r="AF59" s="24">
        <v>0</v>
      </c>
      <c r="AG59" s="24">
        <v>0</v>
      </c>
      <c r="AH59" s="24">
        <v>206.58391203450617</v>
      </c>
      <c r="AI59" s="24">
        <v>123.0003582294425</v>
      </c>
      <c r="AJ59" s="24">
        <v>45.33977516452439</v>
      </c>
      <c r="AK59" s="24">
        <v>0</v>
      </c>
      <c r="AL59" s="24">
        <v>0</v>
      </c>
      <c r="AM59" s="24">
        <v>0</v>
      </c>
      <c r="AN59" s="24">
        <v>0.62495291988626012</v>
      </c>
      <c r="AO59" s="24">
        <v>439.12995334018143</v>
      </c>
      <c r="AP59" s="24">
        <v>218.79035141970866</v>
      </c>
      <c r="AQ59" s="24">
        <v>12.206439385202474</v>
      </c>
      <c r="AR59" s="24">
        <v>0</v>
      </c>
      <c r="AS59" s="24">
        <v>0</v>
      </c>
      <c r="AT59" s="24">
        <v>206.58391203450617</v>
      </c>
      <c r="AU59" s="24">
        <v>400.87183938340684</v>
      </c>
      <c r="AV59" s="24">
        <v>137.82624736182402</v>
      </c>
      <c r="AW59" s="24">
        <v>137.82624736182402</v>
      </c>
      <c r="AX59" s="24">
        <v>0</v>
      </c>
      <c r="AY59" s="24">
        <v>0</v>
      </c>
      <c r="AZ59" s="24">
        <v>168.57212147837782</v>
      </c>
      <c r="BA59" s="24">
        <v>83.718984207234882</v>
      </c>
      <c r="BB59" s="24">
        <v>35.355473862976226</v>
      </c>
      <c r="BC59" s="24">
        <v>49.497663408166716</v>
      </c>
      <c r="BD59" s="24">
        <v>0</v>
      </c>
      <c r="BE59" s="24">
        <v>94.473470543204968</v>
      </c>
      <c r="BF59" s="24">
        <v>32.586383625788464</v>
      </c>
      <c r="BG59" s="24">
        <v>1.6022772097078446</v>
      </c>
      <c r="BH59" s="24">
        <v>60.284809707708654</v>
      </c>
      <c r="BI59" s="24">
        <v>0</v>
      </c>
      <c r="BJ59" s="24">
        <v>619.66219080311544</v>
      </c>
      <c r="BK59" s="24">
        <v>1006.792675616791</v>
      </c>
      <c r="BL59" s="24">
        <v>1.4324472477107255</v>
      </c>
      <c r="BM59" s="24">
        <v>2.0206711719697683</v>
      </c>
    </row>
    <row r="60" spans="1:65" x14ac:dyDescent="0.35">
      <c r="A60" s="24" t="s">
        <v>10693</v>
      </c>
      <c r="B60" s="24" t="s">
        <v>10653</v>
      </c>
      <c r="C60" s="24" t="s">
        <v>10656</v>
      </c>
      <c r="D60" s="24" t="s">
        <v>10512</v>
      </c>
      <c r="E60" s="24" t="s">
        <v>10744</v>
      </c>
      <c r="F60" s="24">
        <v>170853</v>
      </c>
      <c r="G60" s="24">
        <v>0.8971307466187588</v>
      </c>
      <c r="H60" s="24">
        <v>500</v>
      </c>
      <c r="I60" s="24">
        <v>1392.6880235218946</v>
      </c>
      <c r="J60" s="41">
        <v>0.11020926557837978</v>
      </c>
      <c r="K60" s="24">
        <v>35</v>
      </c>
      <c r="L60" s="24">
        <v>159.28098084078596</v>
      </c>
      <c r="M60" s="24">
        <v>29.066765447812806</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1733.2103002683109</v>
      </c>
      <c r="Z60" s="24">
        <v>0</v>
      </c>
      <c r="AA60" s="24">
        <v>203.65899999999999</v>
      </c>
      <c r="AB60" s="24">
        <v>3.1459999999999999</v>
      </c>
      <c r="AC60" s="24">
        <v>1526.4053002683108</v>
      </c>
      <c r="AD60" s="24">
        <v>340.52227674641631</v>
      </c>
      <c r="AE60" s="24">
        <v>34.729894491582883</v>
      </c>
      <c r="AF60" s="24">
        <v>0</v>
      </c>
      <c r="AG60" s="24">
        <v>0</v>
      </c>
      <c r="AH60" s="24">
        <v>172.74952552170512</v>
      </c>
      <c r="AI60" s="24">
        <v>123.0003582294425</v>
      </c>
      <c r="AJ60" s="24">
        <v>10.04249850368579</v>
      </c>
      <c r="AK60" s="24">
        <v>0</v>
      </c>
      <c r="AL60" s="24">
        <v>0</v>
      </c>
      <c r="AM60" s="24">
        <v>0</v>
      </c>
      <c r="AN60" s="24">
        <v>0.22308771902623731</v>
      </c>
      <c r="AO60" s="24">
        <v>1392.6880235218946</v>
      </c>
      <c r="AP60" s="24">
        <v>207.47942001328801</v>
      </c>
      <c r="AQ60" s="24">
        <v>34.729894491582883</v>
      </c>
      <c r="AR60" s="24">
        <v>0</v>
      </c>
      <c r="AS60" s="24">
        <v>0</v>
      </c>
      <c r="AT60" s="24">
        <v>172.74952552170512</v>
      </c>
      <c r="AU60" s="24">
        <v>631.89072776075977</v>
      </c>
      <c r="AV60" s="24">
        <v>137.82624736182402</v>
      </c>
      <c r="AW60" s="24">
        <v>137.82624736182402</v>
      </c>
      <c r="AX60" s="24">
        <v>0</v>
      </c>
      <c r="AY60" s="24">
        <v>0</v>
      </c>
      <c r="AZ60" s="24">
        <v>268.73884677900622</v>
      </c>
      <c r="BA60" s="24">
        <v>83.718984207234882</v>
      </c>
      <c r="BB60" s="24">
        <v>77.09160940490473</v>
      </c>
      <c r="BC60" s="24">
        <v>107.92825316686663</v>
      </c>
      <c r="BD60" s="24">
        <v>0</v>
      </c>
      <c r="BE60" s="24">
        <v>225.32563361992959</v>
      </c>
      <c r="BF60" s="24">
        <v>78.499423301832195</v>
      </c>
      <c r="BG60" s="24">
        <v>1.6022772097078446</v>
      </c>
      <c r="BH60" s="24">
        <v>145.22393310838956</v>
      </c>
      <c r="BI60" s="24">
        <v>0</v>
      </c>
      <c r="BJ60" s="24">
        <v>839.37014777404784</v>
      </c>
      <c r="BK60" s="24">
        <v>1179.8924245204641</v>
      </c>
      <c r="BL60" s="24">
        <v>0.1005546326556737</v>
      </c>
      <c r="BM60" s="24">
        <v>0.11020926557837978</v>
      </c>
    </row>
    <row r="61" spans="1:65" x14ac:dyDescent="0.35">
      <c r="A61" s="24" t="s">
        <v>10693</v>
      </c>
      <c r="B61" s="24" t="s">
        <v>10653</v>
      </c>
      <c r="C61" s="24" t="s">
        <v>10727</v>
      </c>
      <c r="D61" s="24" t="s">
        <v>9780</v>
      </c>
      <c r="E61" s="24" t="s">
        <v>10745</v>
      </c>
      <c r="F61" s="24">
        <v>170853</v>
      </c>
      <c r="G61" s="24">
        <v>0.8971307466187588</v>
      </c>
      <c r="H61" s="24">
        <v>500</v>
      </c>
      <c r="I61" s="39">
        <v>321.13799955439788</v>
      </c>
      <c r="J61" s="42">
        <v>2.4169711819959505</v>
      </c>
      <c r="K61" s="24">
        <v>35</v>
      </c>
      <c r="L61" s="24">
        <v>177.99724202985843</v>
      </c>
      <c r="M61" s="24">
        <v>24.895110927592928</v>
      </c>
      <c r="N61" s="24">
        <v>60.656441156974594</v>
      </c>
      <c r="O61" s="24">
        <v>11.306027021233701</v>
      </c>
      <c r="P61" s="24">
        <v>23.485643272120445</v>
      </c>
      <c r="Q61" s="24">
        <v>25.86477086362045</v>
      </c>
      <c r="R61" s="24">
        <v>4.8373511822687245</v>
      </c>
      <c r="S61" s="24">
        <v>10.136555671616941</v>
      </c>
      <c r="T61" s="24">
        <v>10.89086400973479</v>
      </c>
      <c r="U61" s="24">
        <v>0</v>
      </c>
      <c r="V61" s="24">
        <v>0</v>
      </c>
      <c r="W61" s="24">
        <v>1841.4628314404761</v>
      </c>
      <c r="X61" s="24">
        <v>0</v>
      </c>
      <c r="Y61" s="24">
        <v>515.30700301072784</v>
      </c>
      <c r="Z61" s="24">
        <v>0</v>
      </c>
      <c r="AA61" s="24">
        <v>203.65899999999999</v>
      </c>
      <c r="AB61" s="24">
        <v>3.1459999999999999</v>
      </c>
      <c r="AC61" s="24">
        <v>308.50200301072783</v>
      </c>
      <c r="AD61" s="24">
        <v>194.16900345632996</v>
      </c>
      <c r="AE61" s="24">
        <v>-20.228826858744664</v>
      </c>
      <c r="AF61" s="24">
        <v>11.011639635891742</v>
      </c>
      <c r="AG61" s="24">
        <v>22.59584540565757</v>
      </c>
      <c r="AH61" s="24">
        <v>0</v>
      </c>
      <c r="AI61" s="24">
        <v>101.46076874999999</v>
      </c>
      <c r="AJ61" s="24">
        <v>0</v>
      </c>
      <c r="AK61" s="24">
        <v>59.97211147352543</v>
      </c>
      <c r="AL61" s="24">
        <v>0</v>
      </c>
      <c r="AM61" s="24">
        <v>19.357465049999998</v>
      </c>
      <c r="AN61" s="24">
        <v>0.62939300737563753</v>
      </c>
      <c r="AO61" s="24">
        <v>321.13799955439788</v>
      </c>
      <c r="AP61" s="24">
        <v>0</v>
      </c>
      <c r="AQ61" s="24">
        <v>0</v>
      </c>
      <c r="AR61" s="24">
        <v>0</v>
      </c>
      <c r="AS61" s="24">
        <v>0</v>
      </c>
      <c r="AT61" s="24">
        <v>0</v>
      </c>
      <c r="AU61" s="24">
        <v>390.514289921206</v>
      </c>
      <c r="AV61" s="24">
        <v>86.645582305858611</v>
      </c>
      <c r="AW61" s="24">
        <v>86.645582305858611</v>
      </c>
      <c r="AX61" s="24">
        <v>0</v>
      </c>
      <c r="AY61" s="24">
        <v>0</v>
      </c>
      <c r="AZ61" s="24">
        <v>225.57655255394704</v>
      </c>
      <c r="BA61" s="24">
        <v>77.861174682099417</v>
      </c>
      <c r="BB61" s="24">
        <v>61.548074113269848</v>
      </c>
      <c r="BC61" s="24">
        <v>86.167303758577788</v>
      </c>
      <c r="BD61" s="24">
        <v>0</v>
      </c>
      <c r="BE61" s="24">
        <v>78.292155061400365</v>
      </c>
      <c r="BF61" s="24">
        <v>26.94806632939525</v>
      </c>
      <c r="BG61" s="24">
        <v>1.4901660226239122</v>
      </c>
      <c r="BH61" s="24">
        <v>49.853922709381209</v>
      </c>
      <c r="BI61" s="24">
        <v>0</v>
      </c>
      <c r="BJ61" s="24">
        <v>390.514289921206</v>
      </c>
      <c r="BK61" s="24">
        <v>584.68329337753596</v>
      </c>
      <c r="BL61" s="24">
        <v>2.5159683982337619</v>
      </c>
      <c r="BM61" s="24">
        <v>2.4169711819959505</v>
      </c>
    </row>
    <row r="62" spans="1:65" x14ac:dyDescent="0.35">
      <c r="A62" s="24" t="s">
        <v>10693</v>
      </c>
      <c r="B62" s="24" t="s">
        <v>10729</v>
      </c>
      <c r="C62" s="24" t="s">
        <v>9780</v>
      </c>
      <c r="D62" s="24" t="s">
        <v>9780</v>
      </c>
      <c r="E62" s="24" t="s">
        <v>10198</v>
      </c>
      <c r="F62" s="24">
        <f>F53</f>
        <v>1077617</v>
      </c>
      <c r="G62" s="24">
        <f>G53</f>
        <v>0.89712426738241469</v>
      </c>
      <c r="H62" s="24">
        <f>(H53*N53+H61*N61)/(N53+N61)</f>
        <v>500</v>
      </c>
      <c r="I62" s="24">
        <f>(I53*N53+I61*N61)/(N53+N61)</f>
        <v>327.73098213610149</v>
      </c>
      <c r="J62" s="41">
        <f>(J53*N53+J61*N61)/(N53+N61)</f>
        <v>1.9814444902831423</v>
      </c>
      <c r="K62" s="24">
        <f>K53</f>
        <v>35</v>
      </c>
      <c r="L62" s="24">
        <f t="shared" ref="L62:W62" si="4">L53+L61</f>
        <v>802.46286914200516</v>
      </c>
      <c r="M62" s="24">
        <f t="shared" si="4"/>
        <v>85.550371406924597</v>
      </c>
      <c r="N62" s="24">
        <f t="shared" si="4"/>
        <v>443.23058429143788</v>
      </c>
      <c r="O62" s="24">
        <f t="shared" si="4"/>
        <v>82.615743143710418</v>
      </c>
      <c r="P62" s="24">
        <f t="shared" si="4"/>
        <v>171.61500397003221</v>
      </c>
      <c r="Q62" s="24">
        <f t="shared" si="4"/>
        <v>188.99983717769533</v>
      </c>
      <c r="R62" s="24">
        <f t="shared" si="4"/>
        <v>35.34763909724218</v>
      </c>
      <c r="S62" s="24">
        <f t="shared" si="4"/>
        <v>74.070146670925411</v>
      </c>
      <c r="T62" s="24">
        <f t="shared" si="4"/>
        <v>79.582051409527693</v>
      </c>
      <c r="U62" s="24">
        <f t="shared" si="4"/>
        <v>0</v>
      </c>
      <c r="V62" s="24">
        <f t="shared" si="4"/>
        <v>46458.120616019434</v>
      </c>
      <c r="W62" s="24">
        <f t="shared" si="4"/>
        <v>1841.4628314404761</v>
      </c>
      <c r="X62" s="24">
        <f>(X53*N53+X61*N61)/(N53+N61)</f>
        <v>0</v>
      </c>
      <c r="Y62" s="24">
        <f>(Y53*N53+Y61*N61)/(N53+N61)</f>
        <v>493.43368996592341</v>
      </c>
      <c r="Z62" s="24">
        <f>(Z53*N53+Z61*N61)/(N53+N61)</f>
        <v>0</v>
      </c>
      <c r="AA62" s="24">
        <f>(AA53*N53+AA61*N61)/(N53+N61)</f>
        <v>182.89249237195259</v>
      </c>
      <c r="AB62" s="24">
        <f>(AB53*N53+AB61*N61)/(N53+N61)</f>
        <v>5.7786051899723416</v>
      </c>
      <c r="AC62" s="24">
        <f>(AC53*N53+AC61*N61)/(N53+N61)</f>
        <v>304.7625924039985</v>
      </c>
      <c r="AD62" s="24">
        <f>(AD53*N53+AD61*N61)/(N53+N61)</f>
        <v>165.70270782982195</v>
      </c>
      <c r="AE62" s="24">
        <f>(AE53*N53+AE61*N61)/(N53+N61)</f>
        <v>9.4394413491910729</v>
      </c>
      <c r="AF62" s="24">
        <f>(AF53*N53+AF61*N61)/(N53+N61)</f>
        <v>1.5069512242347742</v>
      </c>
      <c r="AG62" s="24">
        <f>(AG53*N53+AG61*N61)/(N53+N61)</f>
        <v>3.0922585575438584</v>
      </c>
      <c r="AH62" s="24">
        <f>(AH53*N53+AH61*N61)/(N53+N61)</f>
        <v>22.638594021655621</v>
      </c>
      <c r="AI62" s="24">
        <f>(AI53*N53+AI61*N61)/(N53+N61)</f>
        <v>101.46076875000001</v>
      </c>
      <c r="AJ62" s="24">
        <f>(AJ53*N53+AJ61*N61)/(N53+N61)</f>
        <v>0</v>
      </c>
      <c r="AK62" s="24">
        <f>(AK53*N53+AK61*N61)/(N53+N61)</f>
        <v>8.2072288771966129</v>
      </c>
      <c r="AL62" s="24">
        <f>(AL53*N53+AL61*N61)/(N53+N61)</f>
        <v>0</v>
      </c>
      <c r="AM62" s="24">
        <f>(AM53*N53+AM61*N61)/(N53+N61)</f>
        <v>19.357465050000005</v>
      </c>
      <c r="AN62" s="24">
        <f>(AN53*N53+AN61*N61)/(N53+N61)</f>
        <v>0.54354377452762337</v>
      </c>
      <c r="AO62" s="24">
        <f>(AO53*N53+AO61*N61)/(N53+N61)</f>
        <v>327.73098213610149</v>
      </c>
      <c r="AP62" s="24">
        <f>(AP53*N53+AP61*N61)/(N53+N61)</f>
        <v>34.84636564749853</v>
      </c>
      <c r="AQ62" s="24">
        <f>(AQ53*N53+AQ61*N61)/(N53+N61)</f>
        <v>12.207771625842911</v>
      </c>
      <c r="AR62" s="24">
        <f>(AR53*N53+AR61*N61)/(N53+N61)</f>
        <v>0</v>
      </c>
      <c r="AS62" s="24">
        <f>(AS53*N53+AS61*N61)/(N53+N61)</f>
        <v>0</v>
      </c>
      <c r="AT62" s="24">
        <f>(AT53*N53+AT61*N61)/(N53+N61)</f>
        <v>22.638594021655621</v>
      </c>
      <c r="AU62" s="24">
        <f>(AU53*N53+AU61*N61)/(N53+N61)</f>
        <v>253.1390093244961</v>
      </c>
      <c r="AV62" s="24">
        <f>(AV53*N53+AV61*N61)/(N53+N61)</f>
        <v>54.297987265325979</v>
      </c>
      <c r="AW62" s="24">
        <f>(AW53*N53+AW61*N61)/(N53+N61)</f>
        <v>54.297987265325979</v>
      </c>
      <c r="AX62" s="24">
        <f>(AX53*N53+AX61*N61)/(N53+N61)</f>
        <v>0</v>
      </c>
      <c r="AY62" s="24">
        <f>(AY53*N53+AY61*N61)/(N53+N61)</f>
        <v>0</v>
      </c>
      <c r="AZ62" s="24">
        <f>(AZ53*N53+AZ61*N61)/(N53+N61)</f>
        <v>131.1309259324336</v>
      </c>
      <c r="BA62" s="24">
        <f>(BA53*N53+BA61*N61)/(N53+N61)</f>
        <v>77.861174682099403</v>
      </c>
      <c r="BB62" s="24">
        <f>(BB53*N53+BB61*N61)/(N53+N61)</f>
        <v>22.19572968763925</v>
      </c>
      <c r="BC62" s="24">
        <f>(BC53*N53+BC61*N61)/(N53+N61)</f>
        <v>31.074021562694949</v>
      </c>
      <c r="BD62" s="24">
        <f>(BD53*N53+BD61*N61)/(N53+N61)</f>
        <v>0</v>
      </c>
      <c r="BE62" s="24">
        <f>(BE53*N53+BE61*N61)/(N53+N61)</f>
        <v>67.710096126736516</v>
      </c>
      <c r="BF62" s="24">
        <f>(BF53*N53+BF61*N61)/(N53+N61)</f>
        <v>23.235063194425479</v>
      </c>
      <c r="BG62" s="24">
        <f>(BG53*N53+BG61*N61)/(N53+N61)</f>
        <v>1.4901660226239122</v>
      </c>
      <c r="BH62" s="24">
        <f>(BH53*N53+BH61*N61)/(N53+N61)</f>
        <v>42.984866909687128</v>
      </c>
      <c r="BI62" s="24">
        <f>(BI53*N53+BI61*N61)/(N53+N61)</f>
        <v>0</v>
      </c>
      <c r="BJ62" s="24">
        <f>(BJ53*N53+BJ61*N61)/(N53+N61)</f>
        <v>287.98537497199459</v>
      </c>
      <c r="BK62" s="24">
        <f>(BK53*N53+BK61*N61)/(N53+N61)</f>
        <v>453.68808280181651</v>
      </c>
      <c r="BL62" s="24">
        <f>(BL53*N53+BL61*N61)/(N53+N61)</f>
        <v>2.1285282455341989</v>
      </c>
      <c r="BM62" s="24">
        <f>(BM53*N53+BM61*N61)/(N53+N61)</f>
        <v>1.9814444902831423</v>
      </c>
    </row>
    <row r="63" spans="1:65" s="91" customFormat="1" x14ac:dyDescent="0.35">
      <c r="A63" s="88" t="s">
        <v>10702</v>
      </c>
      <c r="B63" s="88" t="s">
        <v>10653</v>
      </c>
      <c r="C63" s="88" t="s">
        <v>10654</v>
      </c>
      <c r="D63" s="95" t="s">
        <v>10506</v>
      </c>
      <c r="E63" s="88" t="s">
        <v>10746</v>
      </c>
      <c r="F63" s="88">
        <v>1077617</v>
      </c>
      <c r="G63" s="88">
        <v>0.89712426738241469</v>
      </c>
      <c r="H63" s="88">
        <v>500</v>
      </c>
      <c r="I63" s="89">
        <v>348.13375269666113</v>
      </c>
      <c r="J63" s="90">
        <v>1.9029055794426302</v>
      </c>
      <c r="K63" s="88">
        <v>35</v>
      </c>
      <c r="L63" s="88">
        <v>530.43084084347902</v>
      </c>
      <c r="M63" s="88">
        <v>74.096509125924456</v>
      </c>
      <c r="N63" s="88">
        <v>382.57414313446327</v>
      </c>
      <c r="O63" s="88">
        <v>71.309716122476715</v>
      </c>
      <c r="P63" s="88">
        <v>148.12936069791175</v>
      </c>
      <c r="Q63" s="88">
        <v>163.13506631407486</v>
      </c>
      <c r="R63" s="88">
        <v>30.510287914973453</v>
      </c>
      <c r="S63" s="88">
        <v>63.933590999308471</v>
      </c>
      <c r="T63" s="88">
        <v>68.691187399792909</v>
      </c>
      <c r="U63" s="88">
        <v>0</v>
      </c>
      <c r="V63" s="88">
        <v>46458.120616019434</v>
      </c>
      <c r="W63" s="88">
        <v>0</v>
      </c>
      <c r="X63" s="88">
        <v>0</v>
      </c>
      <c r="Y63" s="88">
        <v>489.96571558913985</v>
      </c>
      <c r="Z63" s="88">
        <v>0</v>
      </c>
      <c r="AA63" s="88">
        <v>179.6</v>
      </c>
      <c r="AB63" s="88">
        <v>6.1959999999999997</v>
      </c>
      <c r="AC63" s="88">
        <v>304.16971558913986</v>
      </c>
      <c r="AD63" s="88">
        <v>141.83196289247871</v>
      </c>
      <c r="AE63" s="88">
        <v>14.143291823872783</v>
      </c>
      <c r="AF63" s="88">
        <v>0</v>
      </c>
      <c r="AG63" s="88">
        <v>0</v>
      </c>
      <c r="AH63" s="88">
        <v>26.227902318605949</v>
      </c>
      <c r="AI63" s="88">
        <v>101.46076875</v>
      </c>
      <c r="AJ63" s="88">
        <v>0</v>
      </c>
      <c r="AK63" s="88">
        <v>0</v>
      </c>
      <c r="AL63" s="88">
        <v>0</v>
      </c>
      <c r="AM63" s="88">
        <v>0</v>
      </c>
      <c r="AN63" s="88">
        <v>0.46629219025887375</v>
      </c>
      <c r="AO63" s="88">
        <v>348.13375269666113</v>
      </c>
      <c r="AP63" s="88">
        <v>40.371194142478728</v>
      </c>
      <c r="AQ63" s="88">
        <v>14.143291823872783</v>
      </c>
      <c r="AR63" s="88">
        <v>0</v>
      </c>
      <c r="AS63" s="88">
        <v>0</v>
      </c>
      <c r="AT63" s="88">
        <v>26.227902318605949</v>
      </c>
      <c r="AU63" s="88">
        <v>284.43221895295972</v>
      </c>
      <c r="AV63" s="88">
        <v>111.03849426500001</v>
      </c>
      <c r="AW63" s="88">
        <v>111.03849426500001</v>
      </c>
      <c r="AX63" s="88">
        <v>0</v>
      </c>
      <c r="AY63" s="88">
        <v>0</v>
      </c>
      <c r="AZ63" s="88">
        <v>107.8363393591866</v>
      </c>
      <c r="BA63" s="88">
        <v>77.861174682099403</v>
      </c>
      <c r="BB63" s="88">
        <v>12.489651948786326</v>
      </c>
      <c r="BC63" s="88">
        <v>17.485512728300858</v>
      </c>
      <c r="BD63" s="88">
        <v>0</v>
      </c>
      <c r="BE63" s="88">
        <v>65.557385328773123</v>
      </c>
      <c r="BF63" s="88">
        <v>22.479726072333058</v>
      </c>
      <c r="BG63" s="88">
        <v>1.4901660226239124</v>
      </c>
      <c r="BH63" s="88">
        <v>41.587493233816154</v>
      </c>
      <c r="BI63" s="88">
        <v>0</v>
      </c>
      <c r="BJ63" s="88">
        <v>324.80341309543843</v>
      </c>
      <c r="BK63" s="88">
        <v>466.63537598791714</v>
      </c>
      <c r="BL63" s="88">
        <v>2.177947463032806</v>
      </c>
      <c r="BM63" s="88">
        <v>1.9029055794426302</v>
      </c>
    </row>
    <row r="64" spans="1:65" x14ac:dyDescent="0.35">
      <c r="A64" s="24" t="s">
        <v>10702</v>
      </c>
      <c r="B64" s="24" t="s">
        <v>10653</v>
      </c>
      <c r="C64" s="24" t="s">
        <v>10654</v>
      </c>
      <c r="D64" s="24" t="s">
        <v>10507</v>
      </c>
      <c r="E64" s="24" t="s">
        <v>10747</v>
      </c>
      <c r="F64" s="24">
        <v>1077617</v>
      </c>
      <c r="G64" s="24">
        <v>0.89712426738241469</v>
      </c>
      <c r="H64" s="24">
        <v>500</v>
      </c>
      <c r="I64" s="24">
        <v>405.75765389783089</v>
      </c>
      <c r="J64" s="41">
        <v>1.4166516128559357</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0</v>
      </c>
      <c r="W64" s="24">
        <v>11614.530154004859</v>
      </c>
      <c r="X64" s="24">
        <v>0</v>
      </c>
      <c r="Y64" s="24">
        <v>489.96571558913985</v>
      </c>
      <c r="Z64" s="24">
        <v>0</v>
      </c>
      <c r="AA64" s="24">
        <v>179.6</v>
      </c>
      <c r="AB64" s="24">
        <v>6.1959999999999997</v>
      </c>
      <c r="AC64" s="24">
        <v>304.16971558913986</v>
      </c>
      <c r="AD64" s="24">
        <v>84.208061691308956</v>
      </c>
      <c r="AE64" s="24">
        <v>-15.896539437156669</v>
      </c>
      <c r="AF64" s="24">
        <v>1.7458756259476751</v>
      </c>
      <c r="AG64" s="24">
        <v>-18.086350943672073</v>
      </c>
      <c r="AH64" s="24">
        <v>0</v>
      </c>
      <c r="AI64" s="24">
        <v>101.46076875</v>
      </c>
      <c r="AJ64" s="24">
        <v>0</v>
      </c>
      <c r="AK64" s="24">
        <v>14.98430769618999</v>
      </c>
      <c r="AL64" s="24">
        <v>0</v>
      </c>
      <c r="AM64" s="24">
        <v>0</v>
      </c>
      <c r="AN64" s="24">
        <v>0.27684564693828295</v>
      </c>
      <c r="AO64" s="24">
        <v>405.75765389783089</v>
      </c>
      <c r="AP64" s="24">
        <v>0</v>
      </c>
      <c r="AQ64" s="24">
        <v>0</v>
      </c>
      <c r="AR64" s="24">
        <v>0</v>
      </c>
      <c r="AS64" s="24">
        <v>0</v>
      </c>
      <c r="AT64" s="24">
        <v>0</v>
      </c>
      <c r="AU64" s="24">
        <v>294.77888872083349</v>
      </c>
      <c r="AV64" s="24">
        <v>111.03849426500001</v>
      </c>
      <c r="AW64" s="24">
        <v>111.03849426500001</v>
      </c>
      <c r="AX64" s="24">
        <v>0</v>
      </c>
      <c r="AY64" s="24">
        <v>0</v>
      </c>
      <c r="AZ64" s="24">
        <v>107.8363393591866</v>
      </c>
      <c r="BA64" s="24">
        <v>77.861174682099403</v>
      </c>
      <c r="BB64" s="24">
        <v>12.489651948786326</v>
      </c>
      <c r="BC64" s="24">
        <v>17.485512728300858</v>
      </c>
      <c r="BD64" s="24">
        <v>0</v>
      </c>
      <c r="BE64" s="24">
        <v>75.904055096646886</v>
      </c>
      <c r="BF64" s="24">
        <v>26.110136517201045</v>
      </c>
      <c r="BG64" s="24">
        <v>1.4901660226239124</v>
      </c>
      <c r="BH64" s="24">
        <v>48.303752556821934</v>
      </c>
      <c r="BI64" s="24">
        <v>0</v>
      </c>
      <c r="BJ64" s="24">
        <v>294.77888872083349</v>
      </c>
      <c r="BK64" s="24">
        <v>378.98695041214245</v>
      </c>
      <c r="BL64" s="24">
        <v>1.88979114409747</v>
      </c>
      <c r="BM64" s="24">
        <v>1.4166516128559357</v>
      </c>
    </row>
    <row r="65" spans="1:65" x14ac:dyDescent="0.35">
      <c r="A65" s="24" t="s">
        <v>10702</v>
      </c>
      <c r="B65" s="24" t="s">
        <v>10653</v>
      </c>
      <c r="C65" s="24" t="s">
        <v>10654</v>
      </c>
      <c r="D65" s="24" t="s">
        <v>10508</v>
      </c>
      <c r="E65" s="24" t="s">
        <v>10748</v>
      </c>
      <c r="F65" s="24">
        <v>1077617</v>
      </c>
      <c r="G65" s="24">
        <v>0.89712426738241469</v>
      </c>
      <c r="H65" s="24">
        <v>500</v>
      </c>
      <c r="I65" s="24">
        <v>389.41717858010657</v>
      </c>
      <c r="J65" s="41">
        <v>1.5120781126167595</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0</v>
      </c>
      <c r="X65" s="24">
        <v>11614530.154004859</v>
      </c>
      <c r="Y65" s="24">
        <v>489.96571558913985</v>
      </c>
      <c r="Z65" s="24">
        <v>0</v>
      </c>
      <c r="AA65" s="24">
        <v>179.6</v>
      </c>
      <c r="AB65" s="24">
        <v>6.1959999999999997</v>
      </c>
      <c r="AC65" s="24">
        <v>304.16971558913986</v>
      </c>
      <c r="AD65" s="24">
        <v>100.54853700903328</v>
      </c>
      <c r="AE65" s="24">
        <v>-15.896539437156669</v>
      </c>
      <c r="AF65" s="24">
        <v>0</v>
      </c>
      <c r="AG65" s="24">
        <v>0</v>
      </c>
      <c r="AH65" s="24">
        <v>0</v>
      </c>
      <c r="AI65" s="24">
        <v>101.46076875</v>
      </c>
      <c r="AJ65" s="24">
        <v>0</v>
      </c>
      <c r="AK65" s="24">
        <v>14.98430769618999</v>
      </c>
      <c r="AL65" s="24">
        <v>0</v>
      </c>
      <c r="AM65" s="24">
        <v>0</v>
      </c>
      <c r="AN65" s="24">
        <v>0.33056721907466352</v>
      </c>
      <c r="AO65" s="24">
        <v>389.41717858010657</v>
      </c>
      <c r="AP65" s="24">
        <v>0</v>
      </c>
      <c r="AQ65" s="24">
        <v>0</v>
      </c>
      <c r="AR65" s="24">
        <v>0</v>
      </c>
      <c r="AS65" s="24">
        <v>0</v>
      </c>
      <c r="AT65" s="24">
        <v>0</v>
      </c>
      <c r="AU65" s="24">
        <v>292.45037098805778</v>
      </c>
      <c r="AV65" s="24">
        <v>111.03849426500001</v>
      </c>
      <c r="AW65" s="24">
        <v>111.03849426500001</v>
      </c>
      <c r="AX65" s="24">
        <v>0</v>
      </c>
      <c r="AY65" s="24">
        <v>0</v>
      </c>
      <c r="AZ65" s="24">
        <v>107.8363393591866</v>
      </c>
      <c r="BA65" s="24">
        <v>77.861174682099403</v>
      </c>
      <c r="BB65" s="24">
        <v>12.489651948786326</v>
      </c>
      <c r="BC65" s="24">
        <v>17.485512728300858</v>
      </c>
      <c r="BD65" s="24">
        <v>0</v>
      </c>
      <c r="BE65" s="24">
        <v>73.575537363871177</v>
      </c>
      <c r="BF65" s="24">
        <v>25.29311275131483</v>
      </c>
      <c r="BG65" s="24">
        <v>1.4901660226239124</v>
      </c>
      <c r="BH65" s="24">
        <v>46.79225858993243</v>
      </c>
      <c r="BI65" s="24">
        <v>0</v>
      </c>
      <c r="BJ65" s="24">
        <v>292.45037098805778</v>
      </c>
      <c r="BK65" s="24">
        <v>392.99890799709107</v>
      </c>
      <c r="BL65" s="24">
        <v>1.935857392204416</v>
      </c>
      <c r="BM65" s="24">
        <v>1.5120781126167595</v>
      </c>
    </row>
    <row r="66" spans="1:65" x14ac:dyDescent="0.35">
      <c r="A66" s="24" t="s">
        <v>10702</v>
      </c>
      <c r="B66" s="24" t="s">
        <v>10653</v>
      </c>
      <c r="C66" s="24" t="s">
        <v>10654</v>
      </c>
      <c r="D66" s="24" t="s">
        <v>10509</v>
      </c>
      <c r="E66" s="24" t="s">
        <v>10749</v>
      </c>
      <c r="F66" s="24">
        <v>1077617</v>
      </c>
      <c r="G66" s="24">
        <v>0.89712426738241469</v>
      </c>
      <c r="H66" s="24">
        <v>500</v>
      </c>
      <c r="I66" s="24">
        <v>364.09081655609538</v>
      </c>
      <c r="J66" s="41">
        <v>1.6330456142408576</v>
      </c>
      <c r="K66" s="24">
        <v>35</v>
      </c>
      <c r="L66" s="24">
        <v>329.08844330992974</v>
      </c>
      <c r="M66" s="24">
        <v>64.506118195451847</v>
      </c>
      <c r="N66" s="24">
        <v>382.57414313446327</v>
      </c>
      <c r="O66" s="24">
        <v>53.759318593254775</v>
      </c>
      <c r="P66" s="24">
        <v>154.39735981549103</v>
      </c>
      <c r="Q66" s="24">
        <v>174.41746472571751</v>
      </c>
      <c r="R66" s="24">
        <v>30.510287914973453</v>
      </c>
      <c r="S66" s="24">
        <v>75.215989410951124</v>
      </c>
      <c r="T66" s="24">
        <v>68.691187399792909</v>
      </c>
      <c r="U66" s="24">
        <v>0</v>
      </c>
      <c r="V66" s="24">
        <v>0</v>
      </c>
      <c r="W66" s="24">
        <v>0</v>
      </c>
      <c r="X66" s="24">
        <v>0</v>
      </c>
      <c r="Y66" s="24">
        <v>452.97803386824773</v>
      </c>
      <c r="Z66" s="24">
        <v>0</v>
      </c>
      <c r="AA66" s="24">
        <v>179.6</v>
      </c>
      <c r="AB66" s="24">
        <v>6.1959999999999997</v>
      </c>
      <c r="AC66" s="24">
        <v>267.18203386824774</v>
      </c>
      <c r="AD66" s="24">
        <v>88.887217312152359</v>
      </c>
      <c r="AE66" s="24">
        <v>-12.573551437847648</v>
      </c>
      <c r="AF66" s="24">
        <v>0</v>
      </c>
      <c r="AG66" s="24">
        <v>0</v>
      </c>
      <c r="AH66" s="24">
        <v>0</v>
      </c>
      <c r="AI66" s="24">
        <v>101.46076875</v>
      </c>
      <c r="AJ66" s="24">
        <v>0</v>
      </c>
      <c r="AK66" s="24">
        <v>0</v>
      </c>
      <c r="AL66" s="24">
        <v>0</v>
      </c>
      <c r="AM66" s="24">
        <v>0</v>
      </c>
      <c r="AN66" s="24">
        <v>0.33268411062393605</v>
      </c>
      <c r="AO66" s="24">
        <v>364.09081655609538</v>
      </c>
      <c r="AP66" s="24">
        <v>0</v>
      </c>
      <c r="AQ66" s="24">
        <v>0</v>
      </c>
      <c r="AR66" s="24">
        <v>0</v>
      </c>
      <c r="AS66" s="24">
        <v>0</v>
      </c>
      <c r="AT66" s="24">
        <v>0</v>
      </c>
      <c r="AU66" s="24">
        <v>272.87172771839971</v>
      </c>
      <c r="AV66" s="24">
        <v>108.06982429999999</v>
      </c>
      <c r="AW66" s="24">
        <v>108.06982429999999</v>
      </c>
      <c r="AX66" s="24">
        <v>0</v>
      </c>
      <c r="AY66" s="24">
        <v>0</v>
      </c>
      <c r="AZ66" s="24">
        <v>96.97063648965721</v>
      </c>
      <c r="BA66" s="24">
        <v>77.861174682099403</v>
      </c>
      <c r="BB66" s="24">
        <v>7.962275753149088</v>
      </c>
      <c r="BC66" s="24">
        <v>11.147186054408724</v>
      </c>
      <c r="BD66" s="24">
        <v>0</v>
      </c>
      <c r="BE66" s="24">
        <v>67.831266928742508</v>
      </c>
      <c r="BF66" s="24">
        <v>23.27757926530477</v>
      </c>
      <c r="BG66" s="24">
        <v>1.4901660226239124</v>
      </c>
      <c r="BH66" s="24">
        <v>43.063521640813825</v>
      </c>
      <c r="BI66" s="24">
        <v>0</v>
      </c>
      <c r="BJ66" s="24">
        <v>272.87172771839971</v>
      </c>
      <c r="BK66" s="24">
        <v>361.75894503055207</v>
      </c>
      <c r="BL66" s="24">
        <v>2.2253626209593897</v>
      </c>
      <c r="BM66" s="24">
        <v>1.6330456142408576</v>
      </c>
    </row>
    <row r="67" spans="1:65" x14ac:dyDescent="0.35">
      <c r="A67" s="24" t="s">
        <v>10702</v>
      </c>
      <c r="B67" s="24" t="s">
        <v>10653</v>
      </c>
      <c r="C67" s="24" t="s">
        <v>10654</v>
      </c>
      <c r="D67" s="24" t="s">
        <v>10510</v>
      </c>
      <c r="E67" s="24" t="s">
        <v>10750</v>
      </c>
      <c r="F67" s="24">
        <v>1077617</v>
      </c>
      <c r="G67" s="24">
        <v>0.89712426738241469</v>
      </c>
      <c r="H67" s="24">
        <v>500</v>
      </c>
      <c r="I67" s="24">
        <v>450.14441373391145</v>
      </c>
      <c r="J67" s="41">
        <v>1.18906052332617</v>
      </c>
      <c r="K67" s="24">
        <v>35</v>
      </c>
      <c r="L67" s="24">
        <v>560.33931533704413</v>
      </c>
      <c r="M67" s="24">
        <v>75.766270357106421</v>
      </c>
      <c r="N67" s="24">
        <v>382.57414313446327</v>
      </c>
      <c r="O67" s="24">
        <v>85.733909041075407</v>
      </c>
      <c r="P67" s="24">
        <v>133.83208675129796</v>
      </c>
      <c r="Q67" s="24">
        <v>163.00814734208998</v>
      </c>
      <c r="R67" s="24">
        <v>30.510287914973453</v>
      </c>
      <c r="S67" s="24">
        <v>0</v>
      </c>
      <c r="T67" s="24">
        <v>132.49785942711651</v>
      </c>
      <c r="U67" s="24">
        <v>0</v>
      </c>
      <c r="V67" s="24">
        <v>0</v>
      </c>
      <c r="W67" s="24">
        <v>0</v>
      </c>
      <c r="X67" s="24">
        <v>0</v>
      </c>
      <c r="Y67" s="24">
        <v>528.12740488126246</v>
      </c>
      <c r="Z67" s="24">
        <v>0</v>
      </c>
      <c r="AA67" s="24">
        <v>179.6</v>
      </c>
      <c r="AB67" s="24">
        <v>6.1959999999999997</v>
      </c>
      <c r="AC67" s="24">
        <v>342.33140488126247</v>
      </c>
      <c r="AD67" s="24">
        <v>77.982991147351015</v>
      </c>
      <c r="AE67" s="24">
        <v>-23.47777760264902</v>
      </c>
      <c r="AF67" s="24">
        <v>0</v>
      </c>
      <c r="AG67" s="24">
        <v>0</v>
      </c>
      <c r="AH67" s="24">
        <v>0</v>
      </c>
      <c r="AI67" s="24">
        <v>101.46076875</v>
      </c>
      <c r="AJ67" s="24">
        <v>0</v>
      </c>
      <c r="AK67" s="24">
        <v>0</v>
      </c>
      <c r="AL67" s="24">
        <v>0</v>
      </c>
      <c r="AM67" s="24">
        <v>0</v>
      </c>
      <c r="AN67" s="24">
        <v>0.22779969945906478</v>
      </c>
      <c r="AO67" s="24">
        <v>450.14441373391145</v>
      </c>
      <c r="AP67" s="24">
        <v>0</v>
      </c>
      <c r="AQ67" s="24">
        <v>0</v>
      </c>
      <c r="AR67" s="24">
        <v>0</v>
      </c>
      <c r="AS67" s="24">
        <v>0</v>
      </c>
      <c r="AT67" s="24">
        <v>0</v>
      </c>
      <c r="AU67" s="24">
        <v>299.59736590070804</v>
      </c>
      <c r="AV67" s="24">
        <v>117.81001527999999</v>
      </c>
      <c r="AW67" s="24">
        <v>117.81001527999999</v>
      </c>
      <c r="AX67" s="24">
        <v>0</v>
      </c>
      <c r="AY67" s="24">
        <v>0</v>
      </c>
      <c r="AZ67" s="24">
        <v>101.69344609412678</v>
      </c>
      <c r="BA67" s="24">
        <v>77.861174682099403</v>
      </c>
      <c r="BB67" s="24">
        <v>9.930113088344747</v>
      </c>
      <c r="BC67" s="24">
        <v>13.902158323682647</v>
      </c>
      <c r="BD67" s="24">
        <v>0</v>
      </c>
      <c r="BE67" s="24">
        <v>80.093904526581298</v>
      </c>
      <c r="BF67" s="24">
        <v>27.580259124195575</v>
      </c>
      <c r="BG67" s="24">
        <v>1.4901660226239124</v>
      </c>
      <c r="BH67" s="24">
        <v>51.02347937976181</v>
      </c>
      <c r="BI67" s="24">
        <v>0</v>
      </c>
      <c r="BJ67" s="24">
        <v>299.59736590070804</v>
      </c>
      <c r="BK67" s="24">
        <v>377.58035704805906</v>
      </c>
      <c r="BL67" s="24">
        <v>1.5635403136689945</v>
      </c>
      <c r="BM67" s="24">
        <v>1.18906052332617</v>
      </c>
    </row>
    <row r="68" spans="1:65" x14ac:dyDescent="0.35">
      <c r="A68" s="24" t="s">
        <v>10702</v>
      </c>
      <c r="B68" s="24" t="s">
        <v>10653</v>
      </c>
      <c r="C68" s="24" t="s">
        <v>10654</v>
      </c>
      <c r="D68" s="24" t="s">
        <v>10511</v>
      </c>
      <c r="E68" s="24" t="s">
        <v>10751</v>
      </c>
      <c r="F68" s="24">
        <v>1077617</v>
      </c>
      <c r="G68" s="24">
        <v>0.89712426738241469</v>
      </c>
      <c r="H68" s="24">
        <v>500</v>
      </c>
      <c r="I68" s="24">
        <v>519.01231555136837</v>
      </c>
      <c r="J68" s="41">
        <v>1.1865380632048665</v>
      </c>
      <c r="K68" s="24">
        <v>35</v>
      </c>
      <c r="L68" s="24">
        <v>1542.1587583941505</v>
      </c>
      <c r="M68" s="24">
        <v>109.71062989234696</v>
      </c>
      <c r="N68" s="24">
        <v>382.57414313446327</v>
      </c>
      <c r="O68" s="24">
        <v>279.58508959213549</v>
      </c>
      <c r="P68" s="24">
        <v>70.41277104389799</v>
      </c>
      <c r="Q68" s="24">
        <v>32.576282498429912</v>
      </c>
      <c r="R68" s="24">
        <v>32.576282498429912</v>
      </c>
      <c r="S68" s="24">
        <v>0</v>
      </c>
      <c r="T68" s="24">
        <v>0</v>
      </c>
      <c r="U68" s="24">
        <v>242578.37140749709</v>
      </c>
      <c r="V68" s="24">
        <v>0</v>
      </c>
      <c r="W68" s="24">
        <v>0</v>
      </c>
      <c r="X68" s="24">
        <v>0</v>
      </c>
      <c r="Y68" s="24">
        <v>830.16768443793944</v>
      </c>
      <c r="Z68" s="24">
        <v>0</v>
      </c>
      <c r="AA68" s="24">
        <v>179.6</v>
      </c>
      <c r="AB68" s="24">
        <v>6.1959999999999997</v>
      </c>
      <c r="AC68" s="24">
        <v>644.37168443793939</v>
      </c>
      <c r="AD68" s="24">
        <v>311.15536888657107</v>
      </c>
      <c r="AE68" s="24">
        <v>37.122685669284849</v>
      </c>
      <c r="AF68" s="24">
        <v>0</v>
      </c>
      <c r="AG68" s="24">
        <v>0</v>
      </c>
      <c r="AH68" s="24">
        <v>31.20059080124404</v>
      </c>
      <c r="AI68" s="24">
        <v>123.00035822944257</v>
      </c>
      <c r="AJ68" s="24">
        <v>119.83173418659968</v>
      </c>
      <c r="AK68" s="24">
        <v>0</v>
      </c>
      <c r="AL68" s="24">
        <v>0</v>
      </c>
      <c r="AM68" s="24">
        <v>0</v>
      </c>
      <c r="AN68" s="24">
        <v>0.48288181557508991</v>
      </c>
      <c r="AO68" s="24">
        <v>519.01231555136837</v>
      </c>
      <c r="AP68" s="24">
        <v>68.323276470528896</v>
      </c>
      <c r="AQ68" s="24">
        <v>37.122685669284849</v>
      </c>
      <c r="AR68" s="24">
        <v>0</v>
      </c>
      <c r="AS68" s="24">
        <v>0</v>
      </c>
      <c r="AT68" s="24">
        <v>31.20059080124404</v>
      </c>
      <c r="AU68" s="24">
        <v>380.72090675463306</v>
      </c>
      <c r="AV68" s="24">
        <v>147.8468762</v>
      </c>
      <c r="AW68" s="24">
        <v>147.8468762</v>
      </c>
      <c r="AX68" s="24">
        <v>0</v>
      </c>
      <c r="AY68" s="24">
        <v>0</v>
      </c>
      <c r="AZ68" s="24">
        <v>122.7089252095692</v>
      </c>
      <c r="BA68" s="24">
        <v>83.718984207234897</v>
      </c>
      <c r="BB68" s="24">
        <v>16.245808750972625</v>
      </c>
      <c r="BC68" s="24">
        <v>22.744132251361673</v>
      </c>
      <c r="BD68" s="24">
        <v>0</v>
      </c>
      <c r="BE68" s="24">
        <v>110.16510534506386</v>
      </c>
      <c r="BF68" s="24">
        <v>38.092220398370536</v>
      </c>
      <c r="BG68" s="24">
        <v>1.602277209707845</v>
      </c>
      <c r="BH68" s="24">
        <v>70.470607736985485</v>
      </c>
      <c r="BI68" s="24">
        <v>0</v>
      </c>
      <c r="BJ68" s="24">
        <v>449.04418322516199</v>
      </c>
      <c r="BK68" s="24">
        <v>760.19955211173306</v>
      </c>
      <c r="BL68" s="24">
        <v>0.95570286923913583</v>
      </c>
      <c r="BM68" s="24">
        <v>1.1865380632048665</v>
      </c>
    </row>
    <row r="69" spans="1:65" x14ac:dyDescent="0.35">
      <c r="A69" s="24" t="s">
        <v>10702</v>
      </c>
      <c r="B69" s="24" t="s">
        <v>10653</v>
      </c>
      <c r="C69" s="24" t="s">
        <v>10654</v>
      </c>
      <c r="D69" s="24" t="s">
        <v>10512</v>
      </c>
      <c r="E69" s="24" t="s">
        <v>10752</v>
      </c>
      <c r="F69" s="24">
        <v>1077617</v>
      </c>
      <c r="G69" s="24">
        <v>0.89712426738241469</v>
      </c>
      <c r="H69" s="24">
        <v>500</v>
      </c>
      <c r="I69" s="24">
        <v>1375.0346177058557</v>
      </c>
      <c r="J69" s="41">
        <v>-7.6553605548548134E-2</v>
      </c>
      <c r="K69" s="24">
        <v>35</v>
      </c>
      <c r="L69" s="24">
        <v>550.59608423924863</v>
      </c>
      <c r="M69" s="24">
        <v>73.598523342108351</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1719.8788648532354</v>
      </c>
      <c r="Z69" s="24">
        <v>0</v>
      </c>
      <c r="AA69" s="24">
        <v>179.6</v>
      </c>
      <c r="AB69" s="24">
        <v>6.1959999999999997</v>
      </c>
      <c r="AC69" s="24">
        <v>1534.0828648532354</v>
      </c>
      <c r="AD69" s="24">
        <v>344.84424714737975</v>
      </c>
      <c r="AE69" s="24">
        <v>42.407459076507365</v>
      </c>
      <c r="AF69" s="24">
        <v>0</v>
      </c>
      <c r="AG69" s="24">
        <v>0</v>
      </c>
      <c r="AH69" s="24">
        <v>35.416381279807268</v>
      </c>
      <c r="AI69" s="24">
        <v>123.00035822944257</v>
      </c>
      <c r="AJ69" s="24">
        <v>144.02004856162236</v>
      </c>
      <c r="AK69" s="24">
        <v>0</v>
      </c>
      <c r="AL69" s="24">
        <v>0</v>
      </c>
      <c r="AM69" s="24">
        <v>0</v>
      </c>
      <c r="AN69" s="24">
        <v>0.22478853981617919</v>
      </c>
      <c r="AO69" s="24">
        <v>1375.0346177058557</v>
      </c>
      <c r="AP69" s="24">
        <v>77.823840356314633</v>
      </c>
      <c r="AQ69" s="24">
        <v>42.407459076507365</v>
      </c>
      <c r="AR69" s="24">
        <v>0</v>
      </c>
      <c r="AS69" s="24">
        <v>0</v>
      </c>
      <c r="AT69" s="24">
        <v>35.416381279807268</v>
      </c>
      <c r="AU69" s="24">
        <v>506.15091961008824</v>
      </c>
      <c r="AV69" s="24">
        <v>147.8468762</v>
      </c>
      <c r="AW69" s="24">
        <v>147.8468762</v>
      </c>
      <c r="AX69" s="24">
        <v>0</v>
      </c>
      <c r="AY69" s="24">
        <v>0</v>
      </c>
      <c r="AZ69" s="24">
        <v>122.7089252095692</v>
      </c>
      <c r="BA69" s="24">
        <v>83.718984207234897</v>
      </c>
      <c r="BB69" s="24">
        <v>16.245808750972625</v>
      </c>
      <c r="BC69" s="24">
        <v>22.744132251361673</v>
      </c>
      <c r="BD69" s="24">
        <v>0</v>
      </c>
      <c r="BE69" s="24">
        <v>235.59511820051904</v>
      </c>
      <c r="BF69" s="24">
        <v>82.102751224846031</v>
      </c>
      <c r="BG69" s="24">
        <v>1.602277209707845</v>
      </c>
      <c r="BH69" s="24">
        <v>151.89008976596514</v>
      </c>
      <c r="BI69" s="24">
        <v>0</v>
      </c>
      <c r="BJ69" s="24">
        <v>583.97475996640287</v>
      </c>
      <c r="BK69" s="24">
        <v>928.81900711378262</v>
      </c>
      <c r="BL69" s="24">
        <v>-6.8616800403101613E-2</v>
      </c>
      <c r="BM69" s="24">
        <v>-7.6553605548548134E-2</v>
      </c>
    </row>
    <row r="70" spans="1:65" x14ac:dyDescent="0.35">
      <c r="A70" s="24" t="s">
        <v>10702</v>
      </c>
      <c r="B70" s="24" t="s">
        <v>10653</v>
      </c>
      <c r="C70" s="24" t="s">
        <v>10718</v>
      </c>
      <c r="D70" s="24" t="s">
        <v>9780</v>
      </c>
      <c r="E70" s="24" t="s">
        <v>10753</v>
      </c>
      <c r="F70" s="24">
        <v>1077617</v>
      </c>
      <c r="G70" s="24">
        <v>0.89712426738241469</v>
      </c>
      <c r="H70" s="24">
        <v>500</v>
      </c>
      <c r="I70" s="39">
        <v>348.13375269666113</v>
      </c>
      <c r="J70" s="42">
        <v>1.9029055794426302</v>
      </c>
      <c r="K70" s="24">
        <v>35</v>
      </c>
      <c r="L70" s="24">
        <v>530.43084084347902</v>
      </c>
      <c r="M70" s="24">
        <v>74.096509125924456</v>
      </c>
      <c r="N70" s="24">
        <v>382.57414313446327</v>
      </c>
      <c r="O70" s="24">
        <v>71.309716122476715</v>
      </c>
      <c r="P70" s="24">
        <v>148.12936069791175</v>
      </c>
      <c r="Q70" s="24">
        <v>163.13506631407486</v>
      </c>
      <c r="R70" s="24">
        <v>30.510287914973453</v>
      </c>
      <c r="S70" s="24">
        <v>63.933590999308471</v>
      </c>
      <c r="T70" s="24">
        <v>68.691187399792909</v>
      </c>
      <c r="U70" s="24">
        <v>0</v>
      </c>
      <c r="V70" s="24">
        <v>46458.120616019434</v>
      </c>
      <c r="W70" s="24">
        <v>0</v>
      </c>
      <c r="X70" s="24">
        <v>0</v>
      </c>
      <c r="Y70" s="24">
        <v>489.96571558913985</v>
      </c>
      <c r="Z70" s="24">
        <v>0</v>
      </c>
      <c r="AA70" s="24">
        <v>179.6</v>
      </c>
      <c r="AB70" s="24">
        <v>6.1959999999999997</v>
      </c>
      <c r="AC70" s="24">
        <v>304.16971558913986</v>
      </c>
      <c r="AD70" s="24">
        <v>141.83196289247871</v>
      </c>
      <c r="AE70" s="24">
        <v>14.143291823872783</v>
      </c>
      <c r="AF70" s="24">
        <v>0</v>
      </c>
      <c r="AG70" s="24">
        <v>0</v>
      </c>
      <c r="AH70" s="24">
        <v>26.227902318605949</v>
      </c>
      <c r="AI70" s="24">
        <v>101.46076875</v>
      </c>
      <c r="AJ70" s="24">
        <v>0</v>
      </c>
      <c r="AK70" s="24">
        <v>0</v>
      </c>
      <c r="AL70" s="24">
        <v>0</v>
      </c>
      <c r="AM70" s="24">
        <v>0</v>
      </c>
      <c r="AN70" s="24">
        <v>0.46629219025887375</v>
      </c>
      <c r="AO70" s="24">
        <v>348.13375269666113</v>
      </c>
      <c r="AP70" s="24">
        <v>40.371194142478728</v>
      </c>
      <c r="AQ70" s="24">
        <v>14.143291823872783</v>
      </c>
      <c r="AR70" s="24">
        <v>0</v>
      </c>
      <c r="AS70" s="24">
        <v>0</v>
      </c>
      <c r="AT70" s="24">
        <v>26.227902318605949</v>
      </c>
      <c r="AU70" s="24">
        <v>284.43221895295972</v>
      </c>
      <c r="AV70" s="24">
        <v>111.03849426500001</v>
      </c>
      <c r="AW70" s="24">
        <v>111.03849426500001</v>
      </c>
      <c r="AX70" s="24">
        <v>0</v>
      </c>
      <c r="AY70" s="24">
        <v>0</v>
      </c>
      <c r="AZ70" s="24">
        <v>107.8363393591866</v>
      </c>
      <c r="BA70" s="24">
        <v>77.861174682099403</v>
      </c>
      <c r="BB70" s="24">
        <v>12.489651948786326</v>
      </c>
      <c r="BC70" s="24">
        <v>17.485512728300858</v>
      </c>
      <c r="BD70" s="24">
        <v>0</v>
      </c>
      <c r="BE70" s="24">
        <v>65.557385328773123</v>
      </c>
      <c r="BF70" s="24">
        <v>22.479726072333058</v>
      </c>
      <c r="BG70" s="24">
        <v>1.4901660226239124</v>
      </c>
      <c r="BH70" s="24">
        <v>41.587493233816154</v>
      </c>
      <c r="BI70" s="24">
        <v>0</v>
      </c>
      <c r="BJ70" s="24">
        <v>324.80341309543843</v>
      </c>
      <c r="BK70" s="24">
        <v>466.63537598791714</v>
      </c>
      <c r="BL70" s="24">
        <v>2.177947463032806</v>
      </c>
      <c r="BM70" s="24">
        <v>1.9029055794426302</v>
      </c>
    </row>
    <row r="71" spans="1:65" s="91" customFormat="1" x14ac:dyDescent="0.35">
      <c r="A71" s="88" t="s">
        <v>10702</v>
      </c>
      <c r="B71" s="88" t="s">
        <v>10653</v>
      </c>
      <c r="C71" s="88" t="s">
        <v>10656</v>
      </c>
      <c r="D71" s="88" t="s">
        <v>10506</v>
      </c>
      <c r="E71" s="88" t="s">
        <v>10754</v>
      </c>
      <c r="F71" s="88">
        <v>170853</v>
      </c>
      <c r="G71" s="88">
        <v>0.8971307466187588</v>
      </c>
      <c r="H71" s="88">
        <v>500</v>
      </c>
      <c r="I71" s="89">
        <v>373.71614468577491</v>
      </c>
      <c r="J71" s="90">
        <v>2.0335588621574905</v>
      </c>
      <c r="K71" s="88">
        <v>35</v>
      </c>
      <c r="L71" s="88">
        <v>136.39399920613238</v>
      </c>
      <c r="M71" s="88">
        <v>24.157461640454631</v>
      </c>
      <c r="N71" s="88">
        <v>60.656441156974594</v>
      </c>
      <c r="O71" s="88">
        <v>11.306027021233701</v>
      </c>
      <c r="P71" s="88">
        <v>23.485643272120445</v>
      </c>
      <c r="Q71" s="88">
        <v>25.86477086362045</v>
      </c>
      <c r="R71" s="88">
        <v>4.8373511822687245</v>
      </c>
      <c r="S71" s="88">
        <v>10.136555671616941</v>
      </c>
      <c r="T71" s="88">
        <v>10.89086400973479</v>
      </c>
      <c r="U71" s="88">
        <v>0</v>
      </c>
      <c r="V71" s="88">
        <v>7365.8513257619043</v>
      </c>
      <c r="W71" s="88">
        <v>0</v>
      </c>
      <c r="X71" s="88">
        <v>0</v>
      </c>
      <c r="Y71" s="88">
        <v>515.30700301072784</v>
      </c>
      <c r="Z71" s="88">
        <v>0</v>
      </c>
      <c r="AA71" s="88">
        <v>203.65899999999999</v>
      </c>
      <c r="AB71" s="88">
        <v>3.1459999999999999</v>
      </c>
      <c r="AC71" s="88">
        <v>308.50200301072783</v>
      </c>
      <c r="AD71" s="88">
        <v>141.59085832495293</v>
      </c>
      <c r="AE71" s="88">
        <v>17.997766284219356</v>
      </c>
      <c r="AF71" s="88">
        <v>0</v>
      </c>
      <c r="AG71" s="88">
        <v>0</v>
      </c>
      <c r="AH71" s="88">
        <v>22.132323290733542</v>
      </c>
      <c r="AI71" s="88">
        <v>101.46076874999999</v>
      </c>
      <c r="AJ71" s="88">
        <v>0</v>
      </c>
      <c r="AK71" s="88">
        <v>0</v>
      </c>
      <c r="AL71" s="88">
        <v>0</v>
      </c>
      <c r="AM71" s="88">
        <v>0</v>
      </c>
      <c r="AN71" s="88">
        <v>0.45896252518019875</v>
      </c>
      <c r="AO71" s="88">
        <v>373.71614468577491</v>
      </c>
      <c r="AP71" s="88">
        <v>40.130089574952898</v>
      </c>
      <c r="AQ71" s="88">
        <v>17.997766284219356</v>
      </c>
      <c r="AR71" s="88">
        <v>0</v>
      </c>
      <c r="AS71" s="88">
        <v>0</v>
      </c>
      <c r="AT71" s="88">
        <v>22.132323290733542</v>
      </c>
      <c r="AU71" s="88">
        <v>386.75483306791045</v>
      </c>
      <c r="AV71" s="88">
        <v>109.16942757749997</v>
      </c>
      <c r="AW71" s="88">
        <v>109.16942757749997</v>
      </c>
      <c r="AX71" s="88">
        <v>0</v>
      </c>
      <c r="AY71" s="88">
        <v>0</v>
      </c>
      <c r="AZ71" s="88">
        <v>208.38252930318865</v>
      </c>
      <c r="BA71" s="88">
        <v>77.861174682099417</v>
      </c>
      <c r="BB71" s="88">
        <v>54.383897758787185</v>
      </c>
      <c r="BC71" s="88">
        <v>76.137456862302059</v>
      </c>
      <c r="BD71" s="88">
        <v>0</v>
      </c>
      <c r="BE71" s="88">
        <v>69.202876187221847</v>
      </c>
      <c r="BF71" s="88">
        <v>23.758845671788748</v>
      </c>
      <c r="BG71" s="88">
        <v>1.4901660226239122</v>
      </c>
      <c r="BH71" s="88">
        <v>43.953864492809181</v>
      </c>
      <c r="BI71" s="88">
        <v>0</v>
      </c>
      <c r="BJ71" s="88">
        <v>426.88492264286333</v>
      </c>
      <c r="BK71" s="88">
        <v>568.47578096781626</v>
      </c>
      <c r="BL71" s="88">
        <v>2.4634322323367903</v>
      </c>
      <c r="BM71" s="88">
        <v>2.0335588621574905</v>
      </c>
    </row>
    <row r="72" spans="1:65" s="94" customFormat="1" x14ac:dyDescent="0.35">
      <c r="A72" s="92" t="s">
        <v>10702</v>
      </c>
      <c r="B72" s="92" t="s">
        <v>10653</v>
      </c>
      <c r="C72" s="92" t="s">
        <v>10656</v>
      </c>
      <c r="D72" s="92" t="s">
        <v>10507</v>
      </c>
      <c r="E72" s="92" t="s">
        <v>10755</v>
      </c>
      <c r="F72" s="92">
        <v>170853</v>
      </c>
      <c r="G72" s="92">
        <v>0.8971307466187588</v>
      </c>
      <c r="H72" s="92">
        <v>500</v>
      </c>
      <c r="I72" s="92">
        <v>506.04169178508511</v>
      </c>
      <c r="J72" s="93">
        <v>1.2070266034841355</v>
      </c>
      <c r="K72" s="92">
        <v>35</v>
      </c>
      <c r="L72" s="92">
        <v>136.39399920613238</v>
      </c>
      <c r="M72" s="92">
        <v>24.157461640454631</v>
      </c>
      <c r="N72" s="92">
        <v>60.656441156974594</v>
      </c>
      <c r="O72" s="92">
        <v>11.306027021233701</v>
      </c>
      <c r="P72" s="92">
        <v>23.485643272120445</v>
      </c>
      <c r="Q72" s="92">
        <v>25.86477086362045</v>
      </c>
      <c r="R72" s="92">
        <v>4.8373511822687245</v>
      </c>
      <c r="S72" s="92">
        <v>10.136555671616941</v>
      </c>
      <c r="T72" s="92">
        <v>10.89086400973479</v>
      </c>
      <c r="U72" s="92">
        <v>0</v>
      </c>
      <c r="V72" s="92">
        <v>0</v>
      </c>
      <c r="W72" s="92">
        <v>1841.4628314404761</v>
      </c>
      <c r="X72" s="92">
        <v>0</v>
      </c>
      <c r="Y72" s="92">
        <v>515.30700301072784</v>
      </c>
      <c r="Z72" s="92">
        <v>0</v>
      </c>
      <c r="AA72" s="92">
        <v>203.65899999999999</v>
      </c>
      <c r="AB72" s="92">
        <v>3.1459999999999999</v>
      </c>
      <c r="AC72" s="92">
        <v>308.50200301072783</v>
      </c>
      <c r="AD72" s="92">
        <v>9.2653112256427335</v>
      </c>
      <c r="AE72" s="92">
        <v>-20.228826858744664</v>
      </c>
      <c r="AF72" s="92">
        <v>11.011639635891742</v>
      </c>
      <c r="AG72" s="92">
        <v>-114.07478056283739</v>
      </c>
      <c r="AH72" s="92">
        <v>0</v>
      </c>
      <c r="AI72" s="92">
        <v>101.46076874999999</v>
      </c>
      <c r="AJ72" s="92">
        <v>0</v>
      </c>
      <c r="AK72" s="92">
        <v>31.096510261333147</v>
      </c>
      <c r="AL72" s="92">
        <v>0</v>
      </c>
      <c r="AM72" s="92">
        <v>0</v>
      </c>
      <c r="AN72" s="92">
        <v>3.0033228748017372E-2</v>
      </c>
      <c r="AO72" s="92">
        <v>506.04169178508511</v>
      </c>
      <c r="AP72" s="92">
        <v>0</v>
      </c>
      <c r="AQ72" s="92">
        <v>0</v>
      </c>
      <c r="AR72" s="92">
        <v>0</v>
      </c>
      <c r="AS72" s="92">
        <v>0</v>
      </c>
      <c r="AT72" s="92">
        <v>0</v>
      </c>
      <c r="AU72" s="92">
        <v>410.04247624180215</v>
      </c>
      <c r="AV72" s="92">
        <v>109.16942757749997</v>
      </c>
      <c r="AW72" s="92">
        <v>109.16942757749997</v>
      </c>
      <c r="AX72" s="92">
        <v>0</v>
      </c>
      <c r="AY72" s="92">
        <v>0</v>
      </c>
      <c r="AZ72" s="92">
        <v>208.38252930318865</v>
      </c>
      <c r="BA72" s="92">
        <v>77.861174682099417</v>
      </c>
      <c r="BB72" s="92">
        <v>54.383897758787185</v>
      </c>
      <c r="BC72" s="92">
        <v>76.137456862302059</v>
      </c>
      <c r="BD72" s="92">
        <v>0</v>
      </c>
      <c r="BE72" s="92">
        <v>92.490519361113513</v>
      </c>
      <c r="BF72" s="92">
        <v>31.929948539820913</v>
      </c>
      <c r="BG72" s="92">
        <v>1.4901660226239122</v>
      </c>
      <c r="BH72" s="92">
        <v>59.07040479866869</v>
      </c>
      <c r="BI72" s="92">
        <v>0</v>
      </c>
      <c r="BJ72" s="92">
        <v>410.04247624180215</v>
      </c>
      <c r="BK72" s="92">
        <v>419.30778746744488</v>
      </c>
      <c r="BL72" s="92">
        <v>1.9799086504974066</v>
      </c>
      <c r="BM72" s="92">
        <v>1.2070266034841355</v>
      </c>
    </row>
    <row r="73" spans="1:65" x14ac:dyDescent="0.35">
      <c r="A73" s="24" t="s">
        <v>10702</v>
      </c>
      <c r="B73" s="24" t="s">
        <v>10653</v>
      </c>
      <c r="C73" s="24" t="s">
        <v>10656</v>
      </c>
      <c r="D73" s="24" t="s">
        <v>10508</v>
      </c>
      <c r="E73" s="24" t="s">
        <v>10756</v>
      </c>
      <c r="F73" s="24">
        <v>170853</v>
      </c>
      <c r="G73" s="24">
        <v>0.8971307466187588</v>
      </c>
      <c r="H73" s="24">
        <v>500</v>
      </c>
      <c r="I73" s="24">
        <v>398.87898864213491</v>
      </c>
      <c r="J73" s="41">
        <v>1.7631462424523594</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0</v>
      </c>
      <c r="X73" s="24">
        <v>1841462.831440476</v>
      </c>
      <c r="Y73" s="24">
        <v>515.30700301072784</v>
      </c>
      <c r="Z73" s="24">
        <v>0</v>
      </c>
      <c r="AA73" s="24">
        <v>203.65899999999999</v>
      </c>
      <c r="AB73" s="24">
        <v>3.1459999999999999</v>
      </c>
      <c r="AC73" s="24">
        <v>308.50200301072783</v>
      </c>
      <c r="AD73" s="24">
        <v>116.42801436859293</v>
      </c>
      <c r="AE73" s="24">
        <v>-20.228826858744664</v>
      </c>
      <c r="AF73" s="24">
        <v>0</v>
      </c>
      <c r="AG73" s="24">
        <v>0</v>
      </c>
      <c r="AH73" s="24">
        <v>0</v>
      </c>
      <c r="AI73" s="24">
        <v>101.46076874999999</v>
      </c>
      <c r="AJ73" s="24">
        <v>0</v>
      </c>
      <c r="AK73" s="24">
        <v>35.19607247733763</v>
      </c>
      <c r="AL73" s="24">
        <v>0</v>
      </c>
      <c r="AM73" s="24">
        <v>0</v>
      </c>
      <c r="AN73" s="24">
        <v>0.37739792037766529</v>
      </c>
      <c r="AO73" s="24">
        <v>398.87898864213491</v>
      </c>
      <c r="AP73" s="24">
        <v>0</v>
      </c>
      <c r="AQ73" s="24">
        <v>0</v>
      </c>
      <c r="AR73" s="24">
        <v>0</v>
      </c>
      <c r="AS73" s="24">
        <v>0</v>
      </c>
      <c r="AT73" s="24">
        <v>0</v>
      </c>
      <c r="AU73" s="24">
        <v>395.35597865971238</v>
      </c>
      <c r="AV73" s="24">
        <v>109.16942757749997</v>
      </c>
      <c r="AW73" s="24">
        <v>109.16942757749997</v>
      </c>
      <c r="AX73" s="24">
        <v>0</v>
      </c>
      <c r="AY73" s="24">
        <v>0</v>
      </c>
      <c r="AZ73" s="24">
        <v>208.38252930318865</v>
      </c>
      <c r="BA73" s="24">
        <v>77.861174682099417</v>
      </c>
      <c r="BB73" s="24">
        <v>54.383897758787185</v>
      </c>
      <c r="BC73" s="24">
        <v>76.137456862302059</v>
      </c>
      <c r="BD73" s="24">
        <v>0</v>
      </c>
      <c r="BE73" s="24">
        <v>77.804021779023742</v>
      </c>
      <c r="BF73" s="24">
        <v>26.776791493473628</v>
      </c>
      <c r="BG73" s="24">
        <v>1.4901660226239122</v>
      </c>
      <c r="BH73" s="24">
        <v>49.537064262926208</v>
      </c>
      <c r="BI73" s="24">
        <v>0</v>
      </c>
      <c r="BJ73" s="24">
        <v>395.35597865971238</v>
      </c>
      <c r="BK73" s="24">
        <v>511.7839930283053</v>
      </c>
      <c r="BL73" s="24">
        <v>2.2796675002240474</v>
      </c>
      <c r="BM73" s="24">
        <v>1.7631462424523594</v>
      </c>
    </row>
    <row r="74" spans="1:65" x14ac:dyDescent="0.35">
      <c r="A74" s="24" t="s">
        <v>10702</v>
      </c>
      <c r="B74" s="24" t="s">
        <v>10653</v>
      </c>
      <c r="C74" s="24" t="s">
        <v>10656</v>
      </c>
      <c r="D74" s="24" t="s">
        <v>10509</v>
      </c>
      <c r="E74" s="24" t="s">
        <v>10757</v>
      </c>
      <c r="F74" s="24">
        <v>170853</v>
      </c>
      <c r="G74" s="24">
        <v>0.8971307466187588</v>
      </c>
      <c r="H74" s="24">
        <v>500</v>
      </c>
      <c r="I74" s="24">
        <v>394.45361894361491</v>
      </c>
      <c r="J74" s="41">
        <v>1.6652384836164575</v>
      </c>
      <c r="K74" s="24">
        <v>35</v>
      </c>
      <c r="L74" s="24">
        <v>88.558576774200247</v>
      </c>
      <c r="M74" s="24">
        <v>20.661242803180865</v>
      </c>
      <c r="N74" s="24">
        <v>60.656441156974594</v>
      </c>
      <c r="O74" s="24">
        <v>8.5234431113780698</v>
      </c>
      <c r="P74" s="24">
        <v>24.479423239926025</v>
      </c>
      <c r="Q74" s="24">
        <v>27.653574805670498</v>
      </c>
      <c r="R74" s="24">
        <v>4.8373511822687245</v>
      </c>
      <c r="S74" s="24">
        <v>11.925359613666991</v>
      </c>
      <c r="T74" s="24">
        <v>10.89086400973479</v>
      </c>
      <c r="U74" s="24">
        <v>0</v>
      </c>
      <c r="V74" s="24">
        <v>0</v>
      </c>
      <c r="W74" s="24">
        <v>0</v>
      </c>
      <c r="X74" s="24">
        <v>0</v>
      </c>
      <c r="Y74" s="24">
        <v>478.66393506200745</v>
      </c>
      <c r="Z74" s="24">
        <v>0</v>
      </c>
      <c r="AA74" s="24">
        <v>203.65899999999999</v>
      </c>
      <c r="AB74" s="24">
        <v>3.1459999999999999</v>
      </c>
      <c r="AC74" s="24">
        <v>271.8589350620075</v>
      </c>
      <c r="AD74" s="24">
        <v>84.210316118392541</v>
      </c>
      <c r="AE74" s="24">
        <v>-17.250452631607416</v>
      </c>
      <c r="AF74" s="24">
        <v>0</v>
      </c>
      <c r="AG74" s="24">
        <v>0</v>
      </c>
      <c r="AH74" s="24">
        <v>0</v>
      </c>
      <c r="AI74" s="24">
        <v>101.46076874999999</v>
      </c>
      <c r="AJ74" s="24">
        <v>0</v>
      </c>
      <c r="AK74" s="24">
        <v>0</v>
      </c>
      <c r="AL74" s="24">
        <v>0</v>
      </c>
      <c r="AM74" s="24">
        <v>0</v>
      </c>
      <c r="AN74" s="24">
        <v>0.3097573971559377</v>
      </c>
      <c r="AO74" s="24">
        <v>394.45361894361491</v>
      </c>
      <c r="AP74" s="24">
        <v>0</v>
      </c>
      <c r="AQ74" s="24">
        <v>0</v>
      </c>
      <c r="AR74" s="24">
        <v>0</v>
      </c>
      <c r="AS74" s="24">
        <v>0</v>
      </c>
      <c r="AT74" s="24">
        <v>0</v>
      </c>
      <c r="AU74" s="24">
        <v>344.50796521030418</v>
      </c>
      <c r="AV74" s="24">
        <v>106.25072804999999</v>
      </c>
      <c r="AW74" s="24">
        <v>106.25072804999999</v>
      </c>
      <c r="AX74" s="24">
        <v>0</v>
      </c>
      <c r="AY74" s="24">
        <v>0</v>
      </c>
      <c r="AZ74" s="24">
        <v>166.09927089134013</v>
      </c>
      <c r="BA74" s="24">
        <v>77.861174682099417</v>
      </c>
      <c r="BB74" s="24">
        <v>36.765873420516968</v>
      </c>
      <c r="BC74" s="24">
        <v>51.472222788723748</v>
      </c>
      <c r="BD74" s="24">
        <v>0</v>
      </c>
      <c r="BE74" s="24">
        <v>72.157966268964032</v>
      </c>
      <c r="BF74" s="24">
        <v>24.795719384680748</v>
      </c>
      <c r="BG74" s="24">
        <v>1.4901660226239122</v>
      </c>
      <c r="BH74" s="24">
        <v>45.872080861659377</v>
      </c>
      <c r="BI74" s="24">
        <v>0</v>
      </c>
      <c r="BJ74" s="24">
        <v>344.50796521030418</v>
      </c>
      <c r="BK74" s="24">
        <v>428.71828132869672</v>
      </c>
      <c r="BL74" s="24">
        <v>2.4161771475963008</v>
      </c>
      <c r="BM74" s="24">
        <v>1.6652384836164575</v>
      </c>
    </row>
    <row r="75" spans="1:65" x14ac:dyDescent="0.35">
      <c r="A75" s="24" t="s">
        <v>10702</v>
      </c>
      <c r="B75" s="24" t="s">
        <v>10653</v>
      </c>
      <c r="C75" s="24" t="s">
        <v>10656</v>
      </c>
      <c r="D75" s="24" t="s">
        <v>10510</v>
      </c>
      <c r="E75" s="24" t="s">
        <v>10758</v>
      </c>
      <c r="F75" s="24">
        <v>170853</v>
      </c>
      <c r="G75" s="24">
        <v>0.8971307466187588</v>
      </c>
      <c r="H75" s="24">
        <v>500</v>
      </c>
      <c r="I75" s="24">
        <v>448.31032453006293</v>
      </c>
      <c r="J75" s="41">
        <v>1.3451729886008739</v>
      </c>
      <c r="K75" s="24">
        <v>35</v>
      </c>
      <c r="L75" s="24">
        <v>66.832904790274881</v>
      </c>
      <c r="M75" s="24">
        <v>17.367752371719899</v>
      </c>
      <c r="N75" s="24">
        <v>60.656441156974594</v>
      </c>
      <c r="O75" s="24">
        <v>13.592956822175115</v>
      </c>
      <c r="P75" s="24">
        <v>21.218836245532852</v>
      </c>
      <c r="Q75" s="24">
        <v>25.844648089266638</v>
      </c>
      <c r="R75" s="24">
        <v>4.8373511822687245</v>
      </c>
      <c r="S75" s="24">
        <v>0</v>
      </c>
      <c r="T75" s="24">
        <v>21.007296906997912</v>
      </c>
      <c r="U75" s="24">
        <v>0</v>
      </c>
      <c r="V75" s="24">
        <v>0</v>
      </c>
      <c r="W75" s="24">
        <v>0</v>
      </c>
      <c r="X75" s="24">
        <v>0</v>
      </c>
      <c r="Y75" s="24">
        <v>537.71486027933827</v>
      </c>
      <c r="Z75" s="24">
        <v>0</v>
      </c>
      <c r="AA75" s="24">
        <v>203.65899999999999</v>
      </c>
      <c r="AB75" s="24">
        <v>3.1459999999999999</v>
      </c>
      <c r="AC75" s="24">
        <v>330.90986027933826</v>
      </c>
      <c r="AD75" s="24">
        <v>89.40453574927534</v>
      </c>
      <c r="AE75" s="24">
        <v>-12.056233000724822</v>
      </c>
      <c r="AF75" s="24">
        <v>0</v>
      </c>
      <c r="AG75" s="24">
        <v>0</v>
      </c>
      <c r="AH75" s="24">
        <v>0</v>
      </c>
      <c r="AI75" s="24">
        <v>101.46076874999999</v>
      </c>
      <c r="AJ75" s="24">
        <v>0</v>
      </c>
      <c r="AK75" s="24">
        <v>0</v>
      </c>
      <c r="AL75" s="24">
        <v>0</v>
      </c>
      <c r="AM75" s="24">
        <v>0</v>
      </c>
      <c r="AN75" s="24">
        <v>0.27017791393041085</v>
      </c>
      <c r="AO75" s="24">
        <v>448.31032453006293</v>
      </c>
      <c r="AP75" s="24">
        <v>0</v>
      </c>
      <c r="AQ75" s="24">
        <v>0</v>
      </c>
      <c r="AR75" s="24">
        <v>0</v>
      </c>
      <c r="AS75" s="24">
        <v>0</v>
      </c>
      <c r="AT75" s="24">
        <v>0</v>
      </c>
      <c r="AU75" s="24">
        <v>344.56026359879547</v>
      </c>
      <c r="AV75" s="24">
        <v>115.82696627999999</v>
      </c>
      <c r="AW75" s="24">
        <v>115.82696627999999</v>
      </c>
      <c r="AX75" s="24">
        <v>0</v>
      </c>
      <c r="AY75" s="24">
        <v>0</v>
      </c>
      <c r="AZ75" s="24">
        <v>148.90075050376262</v>
      </c>
      <c r="BA75" s="24">
        <v>77.861174682099417</v>
      </c>
      <c r="BB75" s="24">
        <v>29.599823259026337</v>
      </c>
      <c r="BC75" s="24">
        <v>41.439752562636876</v>
      </c>
      <c r="BD75" s="24">
        <v>0</v>
      </c>
      <c r="BE75" s="24">
        <v>79.832546815032885</v>
      </c>
      <c r="BF75" s="24">
        <v>27.488554664003146</v>
      </c>
      <c r="BG75" s="24">
        <v>1.4901660226239122</v>
      </c>
      <c r="BH75" s="24">
        <v>50.853826128405821</v>
      </c>
      <c r="BI75" s="24">
        <v>0</v>
      </c>
      <c r="BJ75" s="24">
        <v>344.56026359879547</v>
      </c>
      <c r="BK75" s="24">
        <v>433.96479934807081</v>
      </c>
      <c r="BL75" s="24">
        <v>1.8224145347608027</v>
      </c>
      <c r="BM75" s="24">
        <v>1.3451729886008739</v>
      </c>
    </row>
    <row r="76" spans="1:65" x14ac:dyDescent="0.35">
      <c r="A76" s="24" t="s">
        <v>10702</v>
      </c>
      <c r="B76" s="24" t="s">
        <v>10653</v>
      </c>
      <c r="C76" s="24" t="s">
        <v>10656</v>
      </c>
      <c r="D76" s="24" t="s">
        <v>10511</v>
      </c>
      <c r="E76" s="24" t="s">
        <v>10759</v>
      </c>
      <c r="F76" s="24">
        <v>170853</v>
      </c>
      <c r="G76" s="24">
        <v>0.8971307466187588</v>
      </c>
      <c r="H76" s="24">
        <v>500</v>
      </c>
      <c r="I76" s="24">
        <v>446.09324818960141</v>
      </c>
      <c r="J76" s="41">
        <v>1.9613506079852596</v>
      </c>
      <c r="K76" s="24">
        <v>35</v>
      </c>
      <c r="L76" s="24">
        <v>66.832904790274881</v>
      </c>
      <c r="M76" s="24">
        <v>15.715588095617109</v>
      </c>
      <c r="N76" s="24">
        <v>60.656441156974594</v>
      </c>
      <c r="O76" s="24">
        <v>44.327712260607164</v>
      </c>
      <c r="P76" s="24">
        <v>11.163817994941173</v>
      </c>
      <c r="Q76" s="24">
        <v>5.1649109014262455</v>
      </c>
      <c r="R76" s="24">
        <v>5.1649109014262455</v>
      </c>
      <c r="S76" s="24">
        <v>0</v>
      </c>
      <c r="T76" s="24">
        <v>0</v>
      </c>
      <c r="U76" s="24">
        <v>38460.363762906134</v>
      </c>
      <c r="V76" s="24">
        <v>0</v>
      </c>
      <c r="W76" s="24">
        <v>0</v>
      </c>
      <c r="X76" s="24">
        <v>0</v>
      </c>
      <c r="Y76" s="24">
        <v>826.74389034522619</v>
      </c>
      <c r="Z76" s="24">
        <v>0</v>
      </c>
      <c r="AA76" s="24">
        <v>203.65899999999999</v>
      </c>
      <c r="AB76" s="24">
        <v>3.1459999999999999</v>
      </c>
      <c r="AC76" s="24">
        <v>619.93889034522624</v>
      </c>
      <c r="AD76" s="24">
        <v>380.65064215562478</v>
      </c>
      <c r="AE76" s="24">
        <v>12.689891576571664</v>
      </c>
      <c r="AF76" s="24">
        <v>0</v>
      </c>
      <c r="AG76" s="24">
        <v>0</v>
      </c>
      <c r="AH76" s="24">
        <v>214.36951534073995</v>
      </c>
      <c r="AI76" s="24">
        <v>123.0003582294425</v>
      </c>
      <c r="AJ76" s="24">
        <v>30.590877008870628</v>
      </c>
      <c r="AK76" s="24">
        <v>0</v>
      </c>
      <c r="AL76" s="24">
        <v>0</v>
      </c>
      <c r="AM76" s="24">
        <v>0</v>
      </c>
      <c r="AN76" s="24">
        <v>0.614013168207033</v>
      </c>
      <c r="AO76" s="24">
        <v>446.09324818960141</v>
      </c>
      <c r="AP76" s="24">
        <v>227.05940691731161</v>
      </c>
      <c r="AQ76" s="24">
        <v>12.689891576571664</v>
      </c>
      <c r="AR76" s="24">
        <v>0</v>
      </c>
      <c r="AS76" s="24">
        <v>0</v>
      </c>
      <c r="AT76" s="24">
        <v>214.36951534073995</v>
      </c>
      <c r="AU76" s="24">
        <v>387.17410482708374</v>
      </c>
      <c r="AV76" s="24">
        <v>145.35822869999998</v>
      </c>
      <c r="AW76" s="24">
        <v>145.35822869999998</v>
      </c>
      <c r="AX76" s="24">
        <v>0</v>
      </c>
      <c r="AY76" s="24">
        <v>0</v>
      </c>
      <c r="AZ76" s="24">
        <v>154.7585600288981</v>
      </c>
      <c r="BA76" s="24">
        <v>83.718984207234882</v>
      </c>
      <c r="BB76" s="24">
        <v>29.599823259026337</v>
      </c>
      <c r="BC76" s="24">
        <v>41.439752562636876</v>
      </c>
      <c r="BD76" s="24">
        <v>0</v>
      </c>
      <c r="BE76" s="24">
        <v>87.057316098185666</v>
      </c>
      <c r="BF76" s="24">
        <v>29.984224171395727</v>
      </c>
      <c r="BG76" s="24">
        <v>1.6022772097078446</v>
      </c>
      <c r="BH76" s="24">
        <v>55.470814717082092</v>
      </c>
      <c r="BI76" s="24">
        <v>0</v>
      </c>
      <c r="BJ76" s="24">
        <v>614.2335117443954</v>
      </c>
      <c r="BK76" s="24">
        <v>994.88415390002024</v>
      </c>
      <c r="BL76" s="24">
        <v>1.4113411453628308</v>
      </c>
      <c r="BM76" s="24">
        <v>1.9613506079852596</v>
      </c>
    </row>
    <row r="77" spans="1:65" x14ac:dyDescent="0.35">
      <c r="A77" s="24" t="s">
        <v>10702</v>
      </c>
      <c r="B77" s="24" t="s">
        <v>10653</v>
      </c>
      <c r="C77" s="24" t="s">
        <v>10656</v>
      </c>
      <c r="D77" s="24" t="s">
        <v>10512</v>
      </c>
      <c r="E77" s="24" t="s">
        <v>10760</v>
      </c>
      <c r="F77" s="24">
        <v>170853</v>
      </c>
      <c r="G77" s="24">
        <v>0.8971307466187588</v>
      </c>
      <c r="H77" s="24">
        <v>500</v>
      </c>
      <c r="I77" s="24">
        <v>1388.7588259141583</v>
      </c>
      <c r="J77" s="41">
        <v>0.11028962562920409</v>
      </c>
      <c r="K77" s="24">
        <v>35</v>
      </c>
      <c r="L77" s="24">
        <v>123.39273085178209</v>
      </c>
      <c r="M77" s="24">
        <v>27.100512879151722</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1734.871800657836</v>
      </c>
      <c r="Z77" s="24">
        <v>0</v>
      </c>
      <c r="AA77" s="24">
        <v>203.65899999999999</v>
      </c>
      <c r="AB77" s="24">
        <v>3.1459999999999999</v>
      </c>
      <c r="AC77" s="24">
        <v>1528.066800657836</v>
      </c>
      <c r="AD77" s="24">
        <v>346.1129747436778</v>
      </c>
      <c r="AE77" s="24">
        <v>36.391394881108035</v>
      </c>
      <c r="AF77" s="24">
        <v>0</v>
      </c>
      <c r="AG77" s="24">
        <v>0</v>
      </c>
      <c r="AH77" s="24">
        <v>180.53512882793893</v>
      </c>
      <c r="AI77" s="24">
        <v>123.0003582294425</v>
      </c>
      <c r="AJ77" s="24">
        <v>6.186092805188026</v>
      </c>
      <c r="AK77" s="24">
        <v>0</v>
      </c>
      <c r="AL77" s="24">
        <v>0</v>
      </c>
      <c r="AM77" s="24">
        <v>0</v>
      </c>
      <c r="AN77" s="24">
        <v>0.22650382469841987</v>
      </c>
      <c r="AO77" s="24">
        <v>1388.7588259141583</v>
      </c>
      <c r="AP77" s="24">
        <v>216.92652370904696</v>
      </c>
      <c r="AQ77" s="24">
        <v>36.391394881108035</v>
      </c>
      <c r="AR77" s="24">
        <v>0</v>
      </c>
      <c r="AS77" s="24">
        <v>0</v>
      </c>
      <c r="AT77" s="24">
        <v>180.53512882793893</v>
      </c>
      <c r="AU77" s="24">
        <v>618.19299320443679</v>
      </c>
      <c r="AV77" s="24">
        <v>145.35822869999998</v>
      </c>
      <c r="AW77" s="24">
        <v>145.35822869999998</v>
      </c>
      <c r="AX77" s="24">
        <v>0</v>
      </c>
      <c r="AY77" s="24">
        <v>0</v>
      </c>
      <c r="AZ77" s="24">
        <v>254.9252853295265</v>
      </c>
      <c r="BA77" s="24">
        <v>83.718984207234882</v>
      </c>
      <c r="BB77" s="24">
        <v>71.335958800954842</v>
      </c>
      <c r="BC77" s="24">
        <v>99.870342321336764</v>
      </c>
      <c r="BD77" s="24">
        <v>0</v>
      </c>
      <c r="BE77" s="24">
        <v>217.90947917491027</v>
      </c>
      <c r="BF77" s="24">
        <v>75.897263847439447</v>
      </c>
      <c r="BG77" s="24">
        <v>1.6022772097078446</v>
      </c>
      <c r="BH77" s="24">
        <v>140.40993811776298</v>
      </c>
      <c r="BI77" s="24">
        <v>0</v>
      </c>
      <c r="BJ77" s="24">
        <v>835.11951691348372</v>
      </c>
      <c r="BK77" s="24">
        <v>1181.2324916571615</v>
      </c>
      <c r="BL77" s="24">
        <v>0.10023494452820216</v>
      </c>
      <c r="BM77" s="24">
        <v>0.11028962562920409</v>
      </c>
    </row>
    <row r="78" spans="1:65" x14ac:dyDescent="0.35">
      <c r="A78" s="24" t="s">
        <v>10702</v>
      </c>
      <c r="B78" s="24" t="s">
        <v>10653</v>
      </c>
      <c r="C78" s="24" t="s">
        <v>10727</v>
      </c>
      <c r="D78" s="24" t="s">
        <v>9780</v>
      </c>
      <c r="E78" s="24" t="s">
        <v>10761</v>
      </c>
      <c r="F78" s="24">
        <v>170853</v>
      </c>
      <c r="G78" s="24">
        <v>0.8971307466187588</v>
      </c>
      <c r="H78" s="24">
        <v>500</v>
      </c>
      <c r="I78" s="39">
        <v>373.71614468577491</v>
      </c>
      <c r="J78" s="42">
        <v>2.0335588621574905</v>
      </c>
      <c r="K78" s="24">
        <v>35</v>
      </c>
      <c r="L78" s="24">
        <v>136.39399920613238</v>
      </c>
      <c r="M78" s="24">
        <v>24.157461640454631</v>
      </c>
      <c r="N78" s="24">
        <v>60.656441156974594</v>
      </c>
      <c r="O78" s="24">
        <v>11.306027021233701</v>
      </c>
      <c r="P78" s="24">
        <v>23.485643272120445</v>
      </c>
      <c r="Q78" s="24">
        <v>25.86477086362045</v>
      </c>
      <c r="R78" s="24">
        <v>4.8373511822687245</v>
      </c>
      <c r="S78" s="24">
        <v>10.136555671616941</v>
      </c>
      <c r="T78" s="24">
        <v>10.89086400973479</v>
      </c>
      <c r="U78" s="24">
        <v>0</v>
      </c>
      <c r="V78" s="24">
        <v>7365.8513257619043</v>
      </c>
      <c r="W78" s="24">
        <v>0</v>
      </c>
      <c r="X78" s="24">
        <v>0</v>
      </c>
      <c r="Y78" s="24">
        <v>515.30700301072784</v>
      </c>
      <c r="Z78" s="24">
        <v>0</v>
      </c>
      <c r="AA78" s="24">
        <v>203.65899999999999</v>
      </c>
      <c r="AB78" s="24">
        <v>3.1459999999999999</v>
      </c>
      <c r="AC78" s="24">
        <v>308.50200301072783</v>
      </c>
      <c r="AD78" s="24">
        <v>141.59085832495293</v>
      </c>
      <c r="AE78" s="24">
        <v>17.997766284219356</v>
      </c>
      <c r="AF78" s="24">
        <v>0</v>
      </c>
      <c r="AG78" s="24">
        <v>0</v>
      </c>
      <c r="AH78" s="24">
        <v>22.132323290733542</v>
      </c>
      <c r="AI78" s="24">
        <v>101.46076874999999</v>
      </c>
      <c r="AJ78" s="24">
        <v>0</v>
      </c>
      <c r="AK78" s="24">
        <v>0</v>
      </c>
      <c r="AL78" s="24">
        <v>0</v>
      </c>
      <c r="AM78" s="24">
        <v>0</v>
      </c>
      <c r="AN78" s="24">
        <v>0.45896252518019875</v>
      </c>
      <c r="AO78" s="24">
        <v>373.71614468577491</v>
      </c>
      <c r="AP78" s="24">
        <v>40.130089574952898</v>
      </c>
      <c r="AQ78" s="24">
        <v>17.997766284219356</v>
      </c>
      <c r="AR78" s="24">
        <v>0</v>
      </c>
      <c r="AS78" s="24">
        <v>0</v>
      </c>
      <c r="AT78" s="24">
        <v>22.132323290733542</v>
      </c>
      <c r="AU78" s="24">
        <v>386.75483306791045</v>
      </c>
      <c r="AV78" s="24">
        <v>109.16942757749997</v>
      </c>
      <c r="AW78" s="24">
        <v>109.16942757749997</v>
      </c>
      <c r="AX78" s="24">
        <v>0</v>
      </c>
      <c r="AY78" s="24">
        <v>0</v>
      </c>
      <c r="AZ78" s="24">
        <v>208.38252930318865</v>
      </c>
      <c r="BA78" s="24">
        <v>77.861174682099417</v>
      </c>
      <c r="BB78" s="24">
        <v>54.383897758787185</v>
      </c>
      <c r="BC78" s="24">
        <v>76.137456862302059</v>
      </c>
      <c r="BD78" s="24">
        <v>0</v>
      </c>
      <c r="BE78" s="24">
        <v>69.202876187221847</v>
      </c>
      <c r="BF78" s="24">
        <v>23.758845671788748</v>
      </c>
      <c r="BG78" s="24">
        <v>1.4901660226239122</v>
      </c>
      <c r="BH78" s="24">
        <v>43.953864492809181</v>
      </c>
      <c r="BI78" s="24">
        <v>0</v>
      </c>
      <c r="BJ78" s="24">
        <v>426.88492264286333</v>
      </c>
      <c r="BK78" s="24">
        <v>568.47578096781626</v>
      </c>
      <c r="BL78" s="24">
        <v>2.4634322323367903</v>
      </c>
      <c r="BM78" s="24">
        <v>2.0335588621574905</v>
      </c>
    </row>
    <row r="79" spans="1:65" x14ac:dyDescent="0.35">
      <c r="A79" s="24" t="s">
        <v>10702</v>
      </c>
      <c r="B79" s="24" t="s">
        <v>10729</v>
      </c>
      <c r="C79" s="24" t="s">
        <v>9780</v>
      </c>
      <c r="D79" s="24" t="s">
        <v>9780</v>
      </c>
      <c r="E79" s="24" t="s">
        <v>10199</v>
      </c>
      <c r="F79" s="24">
        <f>F70</f>
        <v>1077617</v>
      </c>
      <c r="G79" s="24">
        <f>G70</f>
        <v>0.89712426738241469</v>
      </c>
      <c r="H79" s="24">
        <f>(H70*N70+H78*N78)/(N70+N78)</f>
        <v>500</v>
      </c>
      <c r="I79" s="39">
        <f>(I70*N70+I78*N78)/(N70+N78)</f>
        <v>351.63472241611993</v>
      </c>
      <c r="J79" s="65">
        <f>(J70*N70+J78*N78)/(N70+N78)</f>
        <v>1.9207855801371412</v>
      </c>
      <c r="K79" s="24">
        <f>K70</f>
        <v>35</v>
      </c>
      <c r="L79" s="24">
        <f t="shared" ref="L79:W79" si="5">L70+L78</f>
        <v>666.82484004961134</v>
      </c>
      <c r="M79" s="24">
        <f t="shared" si="5"/>
        <v>98.253970766379084</v>
      </c>
      <c r="N79" s="24">
        <f t="shared" si="5"/>
        <v>443.23058429143788</v>
      </c>
      <c r="O79" s="24">
        <f t="shared" si="5"/>
        <v>82.615743143710418</v>
      </c>
      <c r="P79" s="24">
        <f t="shared" si="5"/>
        <v>171.61500397003221</v>
      </c>
      <c r="Q79" s="24">
        <f t="shared" si="5"/>
        <v>188.99983717769533</v>
      </c>
      <c r="R79" s="24">
        <f t="shared" si="5"/>
        <v>35.34763909724218</v>
      </c>
      <c r="S79" s="24">
        <f t="shared" si="5"/>
        <v>74.070146670925411</v>
      </c>
      <c r="T79" s="24">
        <f t="shared" si="5"/>
        <v>79.582051409527693</v>
      </c>
      <c r="U79" s="24">
        <f t="shared" si="5"/>
        <v>0</v>
      </c>
      <c r="V79" s="24">
        <f t="shared" si="5"/>
        <v>53823.971941781339</v>
      </c>
      <c r="W79" s="24">
        <f t="shared" si="5"/>
        <v>0</v>
      </c>
      <c r="X79" s="24">
        <f>(X70*N70+X78*N78)/(N70+N78)</f>
        <v>0</v>
      </c>
      <c r="Y79" s="24">
        <f>(Y70*N70+Y78*N78)/(N70+N78)</f>
        <v>493.43368996592341</v>
      </c>
      <c r="Z79" s="24">
        <f>(Z70*N70+Z78*N78)/(N70+N78)</f>
        <v>0</v>
      </c>
      <c r="AA79" s="24">
        <f>(AA70*N70+AA78*N78)/(N70+N78)</f>
        <v>182.89249237195259</v>
      </c>
      <c r="AB79" s="24">
        <f>(AB70*N70+AB78*N78)/(N70+N78)</f>
        <v>5.7786051899723416</v>
      </c>
      <c r="AC79" s="24">
        <f>(AC70*N70+AC78*N78)/(N70+N78)</f>
        <v>304.7625924039985</v>
      </c>
      <c r="AD79" s="24">
        <f>(AD70*N70+AD78*N78)/(N70+N78)</f>
        <v>141.79896754980356</v>
      </c>
      <c r="AE79" s="24">
        <f>(AE70*N70+AE78*N78)/(N70+N78)</f>
        <v>14.670779573096656</v>
      </c>
      <c r="AF79" s="24">
        <f>(AF70*N70+AF78*N78)/(N70+N78)</f>
        <v>0</v>
      </c>
      <c r="AG79" s="24">
        <f>(AG70*N70+AG78*N78)/(N70+N78)</f>
        <v>0</v>
      </c>
      <c r="AH79" s="24">
        <f>(AH70*N70+AH78*N78)/(N70+N78)</f>
        <v>25.667419226706912</v>
      </c>
      <c r="AI79" s="24">
        <f>(AI70*N70+AI78*N78)/(N70+N78)</f>
        <v>101.46076875000001</v>
      </c>
      <c r="AJ79" s="24">
        <f>(AJ70*N70+AJ78*N78)/(N70+N78)</f>
        <v>0</v>
      </c>
      <c r="AK79" s="24">
        <f>(AK70*N70+AK78*N78)/(N70+N78)</f>
        <v>0</v>
      </c>
      <c r="AL79" s="24">
        <f>(AL70*N70+AL78*N78)/(N70+N78)</f>
        <v>0</v>
      </c>
      <c r="AM79" s="24">
        <f>(AM70*N70+AM78*N78)/(N70+N78)</f>
        <v>0</v>
      </c>
      <c r="AN79" s="24">
        <f>(AN70*N70+AN78*N78)/(N70+N78)</f>
        <v>0.46528912004147055</v>
      </c>
      <c r="AO79" s="24">
        <f>(AO70*N70+AO78*N78)/(N70+N78)</f>
        <v>351.63472241611993</v>
      </c>
      <c r="AP79" s="24">
        <f>(AP70*N70+AP78*N78)/(N70+N78)</f>
        <v>40.338198799803564</v>
      </c>
      <c r="AQ79" s="24">
        <f>(AQ70*N70+AQ78*N78)/(N70+N78)</f>
        <v>14.670779573096656</v>
      </c>
      <c r="AR79" s="24">
        <f>(AR70*N70+AR78*N78)/(N70+N78)</f>
        <v>0</v>
      </c>
      <c r="AS79" s="24">
        <f>(AS70*N70+AS78*N78)/(N70+N78)</f>
        <v>0</v>
      </c>
      <c r="AT79" s="24">
        <f>(AT70*N70+AT78*N78)/(N70+N78)</f>
        <v>25.667419226706912</v>
      </c>
      <c r="AU79" s="24">
        <f>(AU70*N70+AU78*N78)/(N70+N78)</f>
        <v>298.43514619231814</v>
      </c>
      <c r="AV79" s="24">
        <f>(AV70*N70+AV78*N78)/(N70+N78)</f>
        <v>110.78271107321046</v>
      </c>
      <c r="AW79" s="24">
        <f>(AW70*N70+AW78*N78)/(N70+N78)</f>
        <v>110.78271107321046</v>
      </c>
      <c r="AX79" s="24">
        <f>(AX70*N70+AX78*N78)/(N70+N78)</f>
        <v>0</v>
      </c>
      <c r="AY79" s="24">
        <f>(AY70*N70+AY78*N78)/(N70+N78)</f>
        <v>0</v>
      </c>
      <c r="AZ79" s="24">
        <f>(AZ70*N70+AZ78*N78)/(N70+N78)</f>
        <v>121.59616160531169</v>
      </c>
      <c r="BA79" s="24">
        <f>(BA70*N70+BA78*N78)/(N70+N78)</f>
        <v>77.861174682099403</v>
      </c>
      <c r="BB79" s="24">
        <f>(BB70*N70+BB78*N78)/(N70+N78)</f>
        <v>18.222911218005116</v>
      </c>
      <c r="BC79" s="24">
        <f>(BC70*N70+BC78*N78)/(N70+N78)</f>
        <v>25.51207570520716</v>
      </c>
      <c r="BD79" s="24">
        <f>(BD70*N70+BD78*N78)/(N70+N78)</f>
        <v>0</v>
      </c>
      <c r="BE79" s="24">
        <f>(BE70*N70+BE78*N78)/(N70+N78)</f>
        <v>66.056273513796</v>
      </c>
      <c r="BF79" s="24">
        <f>(BF70*N70+BF78*N78)/(N70+N78)</f>
        <v>22.654774558305995</v>
      </c>
      <c r="BG79" s="24">
        <f>(BG70*N70+BG78*N78)/(N70+N78)</f>
        <v>1.4901660226239122</v>
      </c>
      <c r="BH79" s="24">
        <f>(BH70*N70+BH78*N78)/(N70+N78)</f>
        <v>41.911332932866088</v>
      </c>
      <c r="BI79" s="24">
        <f>(BI70*N70+BI78*N78)/(N70+N78)</f>
        <v>0</v>
      </c>
      <c r="BJ79" s="24">
        <f>(BJ70*N70+BJ78*N78)/(N70+N78)</f>
        <v>338.77334499212174</v>
      </c>
      <c r="BK79" s="24">
        <f>(BK70*N70+BK78*N78)/(N70+N78)</f>
        <v>480.57231254192527</v>
      </c>
      <c r="BL79" s="24">
        <f>(BL70*N70+BL78*N78)/(N70+N78)</f>
        <v>2.2170162699342573</v>
      </c>
      <c r="BM79" s="24">
        <f>(BM70*N70+BM78*N78)/(N70+N78)</f>
        <v>1.9207855801371412</v>
      </c>
    </row>
    <row r="80" spans="1:65" x14ac:dyDescent="0.35">
      <c r="A80" s="24" t="s">
        <v>10682</v>
      </c>
      <c r="B80" s="24" t="s">
        <v>10504</v>
      </c>
      <c r="C80" s="24" t="s">
        <v>10659</v>
      </c>
      <c r="D80" s="24" t="s">
        <v>10506</v>
      </c>
      <c r="E80" s="24" t="s">
        <v>10762</v>
      </c>
      <c r="F80" s="24">
        <v>1078776</v>
      </c>
      <c r="G80" s="24">
        <v>0.89712395509431242</v>
      </c>
      <c r="H80" s="24">
        <v>500</v>
      </c>
      <c r="I80" s="39">
        <v>349.19158713560074</v>
      </c>
      <c r="J80" s="42">
        <v>1.7454415497553446</v>
      </c>
      <c r="K80" s="24">
        <v>35</v>
      </c>
      <c r="L80" s="24">
        <v>625.09144416941217</v>
      </c>
      <c r="M80" s="24">
        <v>60.696183978427847</v>
      </c>
      <c r="N80" s="24">
        <v>382.98547644426384</v>
      </c>
      <c r="O80" s="24">
        <v>71.386386389090333</v>
      </c>
      <c r="P80" s="24">
        <v>148.28862535630006</v>
      </c>
      <c r="Q80" s="24">
        <v>163.3104646988734</v>
      </c>
      <c r="R80" s="24">
        <v>30.54309174643004</v>
      </c>
      <c r="S80" s="24">
        <v>64.002330656875799</v>
      </c>
      <c r="T80" s="24">
        <v>68.765042295567554</v>
      </c>
      <c r="U80" s="24">
        <v>0</v>
      </c>
      <c r="V80" s="24">
        <v>46508.071123295049</v>
      </c>
      <c r="W80" s="24">
        <v>0</v>
      </c>
      <c r="X80" s="24">
        <v>0</v>
      </c>
      <c r="Y80" s="24">
        <v>491.02361147527142</v>
      </c>
      <c r="Z80" s="24">
        <v>0</v>
      </c>
      <c r="AA80" s="24">
        <v>180.65799999999999</v>
      </c>
      <c r="AB80" s="24">
        <v>6.1970000000000001</v>
      </c>
      <c r="AC80" s="24">
        <v>304.16861147527146</v>
      </c>
      <c r="AD80" s="24">
        <v>141.83202433967068</v>
      </c>
      <c r="AE80" s="24">
        <v>14.142309483992507</v>
      </c>
      <c r="AF80" s="24">
        <v>0</v>
      </c>
      <c r="AG80" s="24">
        <v>0</v>
      </c>
      <c r="AH80" s="24">
        <v>26.228946105678165</v>
      </c>
      <c r="AI80" s="24">
        <v>101.46076875</v>
      </c>
      <c r="AJ80" s="24">
        <v>0</v>
      </c>
      <c r="AK80" s="24">
        <v>0</v>
      </c>
      <c r="AL80" s="24">
        <v>0</v>
      </c>
      <c r="AM80" s="24">
        <v>0</v>
      </c>
      <c r="AN80" s="24">
        <v>0.46629408488851076</v>
      </c>
      <c r="AO80" s="24">
        <v>349.19158713560074</v>
      </c>
      <c r="AP80" s="24">
        <v>40.371255589670675</v>
      </c>
      <c r="AQ80" s="24">
        <v>14.142309483992507</v>
      </c>
      <c r="AR80" s="24">
        <v>0</v>
      </c>
      <c r="AS80" s="24">
        <v>0</v>
      </c>
      <c r="AT80" s="24">
        <v>26.228946105678165</v>
      </c>
      <c r="AU80" s="24">
        <v>231.45883655742156</v>
      </c>
      <c r="AV80" s="24">
        <v>49.153153346770935</v>
      </c>
      <c r="AW80" s="24">
        <v>49.153153346770935</v>
      </c>
      <c r="AX80" s="24">
        <v>0</v>
      </c>
      <c r="AY80" s="24">
        <v>0</v>
      </c>
      <c r="AZ80" s="24">
        <v>116.12327849449157</v>
      </c>
      <c r="BA80" s="24">
        <v>77.861174682099417</v>
      </c>
      <c r="BB80" s="24">
        <v>15.942543255163402</v>
      </c>
      <c r="BC80" s="24">
        <v>22.319560557228758</v>
      </c>
      <c r="BD80" s="24">
        <v>0</v>
      </c>
      <c r="BE80" s="24">
        <v>66.182404716159056</v>
      </c>
      <c r="BF80" s="24">
        <v>22.699031120538649</v>
      </c>
      <c r="BG80" s="24">
        <v>1.4901660226239124</v>
      </c>
      <c r="BH80" s="24">
        <v>41.993207572996496</v>
      </c>
      <c r="BI80" s="24">
        <v>0</v>
      </c>
      <c r="BJ80" s="24">
        <v>271.83009214709222</v>
      </c>
      <c r="BK80" s="24">
        <v>413.6621164867629</v>
      </c>
      <c r="BL80" s="24">
        <v>2.0038014509628073</v>
      </c>
      <c r="BM80" s="24">
        <v>1.7454415497553446</v>
      </c>
    </row>
    <row r="81" spans="1:65" x14ac:dyDescent="0.35">
      <c r="A81" s="24" t="s">
        <v>10682</v>
      </c>
      <c r="B81" s="24" t="s">
        <v>10504</v>
      </c>
      <c r="C81" s="24" t="s">
        <v>10659</v>
      </c>
      <c r="D81" s="24" t="s">
        <v>10507</v>
      </c>
      <c r="E81" s="24" t="s">
        <v>10763</v>
      </c>
      <c r="F81" s="24">
        <v>1078776</v>
      </c>
      <c r="G81" s="24">
        <v>0.89712395509431242</v>
      </c>
      <c r="H81" s="24">
        <v>500</v>
      </c>
      <c r="I81" s="24">
        <v>406.81298912160679</v>
      </c>
      <c r="J81" s="41">
        <v>1.2827635343709458</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0</v>
      </c>
      <c r="W81" s="24">
        <v>11627.017780823762</v>
      </c>
      <c r="X81" s="24">
        <v>0</v>
      </c>
      <c r="Y81" s="24">
        <v>491.02361147527142</v>
      </c>
      <c r="Z81" s="24">
        <v>0</v>
      </c>
      <c r="AA81" s="24">
        <v>180.65799999999999</v>
      </c>
      <c r="AB81" s="24">
        <v>6.1970000000000001</v>
      </c>
      <c r="AC81" s="24">
        <v>304.16861147527146</v>
      </c>
      <c r="AD81" s="24">
        <v>84.210622353664633</v>
      </c>
      <c r="AE81" s="24">
        <v>-15.895435323288277</v>
      </c>
      <c r="AF81" s="24">
        <v>1.7440005240341807</v>
      </c>
      <c r="AG81" s="24">
        <v>-18.066925876526071</v>
      </c>
      <c r="AH81" s="24">
        <v>0</v>
      </c>
      <c r="AI81" s="24">
        <v>101.46076875</v>
      </c>
      <c r="AJ81" s="24">
        <v>0</v>
      </c>
      <c r="AK81" s="24">
        <v>14.968214279444876</v>
      </c>
      <c r="AL81" s="24">
        <v>0</v>
      </c>
      <c r="AM81" s="24">
        <v>0</v>
      </c>
      <c r="AN81" s="24">
        <v>0.27685507043356067</v>
      </c>
      <c r="AO81" s="24">
        <v>406.81298912160679</v>
      </c>
      <c r="AP81" s="24">
        <v>0</v>
      </c>
      <c r="AQ81" s="24">
        <v>0</v>
      </c>
      <c r="AR81" s="24">
        <v>0</v>
      </c>
      <c r="AS81" s="24">
        <v>0</v>
      </c>
      <c r="AT81" s="24">
        <v>0</v>
      </c>
      <c r="AU81" s="24">
        <v>241.80285687524832</v>
      </c>
      <c r="AV81" s="24">
        <v>49.153153346770935</v>
      </c>
      <c r="AW81" s="24">
        <v>49.153153346770935</v>
      </c>
      <c r="AX81" s="24">
        <v>0</v>
      </c>
      <c r="AY81" s="24">
        <v>0</v>
      </c>
      <c r="AZ81" s="24">
        <v>116.12327849449157</v>
      </c>
      <c r="BA81" s="24">
        <v>77.861174682099417</v>
      </c>
      <c r="BB81" s="24">
        <v>15.942543255163402</v>
      </c>
      <c r="BC81" s="24">
        <v>22.319560557228758</v>
      </c>
      <c r="BD81" s="24">
        <v>0</v>
      </c>
      <c r="BE81" s="24">
        <v>76.526425033985817</v>
      </c>
      <c r="BF81" s="24">
        <v>26.328511933811196</v>
      </c>
      <c r="BG81" s="24">
        <v>1.4901660226239124</v>
      </c>
      <c r="BH81" s="24">
        <v>48.707747077550707</v>
      </c>
      <c r="BI81" s="24">
        <v>0</v>
      </c>
      <c r="BJ81" s="24">
        <v>241.80285687524832</v>
      </c>
      <c r="BK81" s="24">
        <v>326.01347922891296</v>
      </c>
      <c r="BL81" s="24">
        <v>1.7156433901006476</v>
      </c>
      <c r="BM81" s="24">
        <v>1.2827635343709458</v>
      </c>
    </row>
    <row r="82" spans="1:65" x14ac:dyDescent="0.35">
      <c r="A82" s="24" t="s">
        <v>10682</v>
      </c>
      <c r="B82" s="24" t="s">
        <v>10504</v>
      </c>
      <c r="C82" s="24" t="s">
        <v>10659</v>
      </c>
      <c r="D82" s="24" t="s">
        <v>10508</v>
      </c>
      <c r="E82" s="24" t="s">
        <v>10764</v>
      </c>
      <c r="F82" s="24">
        <v>1078776</v>
      </c>
      <c r="G82" s="24">
        <v>0.89712395509431242</v>
      </c>
      <c r="H82" s="24">
        <v>500</v>
      </c>
      <c r="I82" s="24">
        <v>390.49006376911484</v>
      </c>
      <c r="J82" s="41">
        <v>1.372228965498673</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0</v>
      </c>
      <c r="X82" s="24">
        <v>11627017.780823762</v>
      </c>
      <c r="Y82" s="24">
        <v>491.02361147527142</v>
      </c>
      <c r="Z82" s="24">
        <v>0</v>
      </c>
      <c r="AA82" s="24">
        <v>180.65799999999999</v>
      </c>
      <c r="AB82" s="24">
        <v>6.1970000000000001</v>
      </c>
      <c r="AC82" s="24">
        <v>304.16861147527146</v>
      </c>
      <c r="AD82" s="24">
        <v>100.53354770615658</v>
      </c>
      <c r="AE82" s="24">
        <v>-15.895435323288277</v>
      </c>
      <c r="AF82" s="24">
        <v>0</v>
      </c>
      <c r="AG82" s="24">
        <v>0</v>
      </c>
      <c r="AH82" s="24">
        <v>0</v>
      </c>
      <c r="AI82" s="24">
        <v>101.46076875</v>
      </c>
      <c r="AJ82" s="24">
        <v>0</v>
      </c>
      <c r="AK82" s="24">
        <v>14.968214279444876</v>
      </c>
      <c r="AL82" s="24">
        <v>0</v>
      </c>
      <c r="AM82" s="24">
        <v>0</v>
      </c>
      <c r="AN82" s="24">
        <v>0.33051913942911837</v>
      </c>
      <c r="AO82" s="24">
        <v>390.49006376911484</v>
      </c>
      <c r="AP82" s="24">
        <v>0</v>
      </c>
      <c r="AQ82" s="24">
        <v>0</v>
      </c>
      <c r="AR82" s="24">
        <v>0</v>
      </c>
      <c r="AS82" s="24">
        <v>0</v>
      </c>
      <c r="AT82" s="24">
        <v>0</v>
      </c>
      <c r="AU82" s="24">
        <v>239.47684001251821</v>
      </c>
      <c r="AV82" s="24">
        <v>49.153153346770935</v>
      </c>
      <c r="AW82" s="24">
        <v>49.153153346770935</v>
      </c>
      <c r="AX82" s="24">
        <v>0</v>
      </c>
      <c r="AY82" s="24">
        <v>0</v>
      </c>
      <c r="AZ82" s="24">
        <v>116.12327849449157</v>
      </c>
      <c r="BA82" s="24">
        <v>77.861174682099417</v>
      </c>
      <c r="BB82" s="24">
        <v>15.942543255163402</v>
      </c>
      <c r="BC82" s="24">
        <v>22.319560557228758</v>
      </c>
      <c r="BD82" s="24">
        <v>0</v>
      </c>
      <c r="BE82" s="24">
        <v>74.200408171255702</v>
      </c>
      <c r="BF82" s="24">
        <v>25.512365666186597</v>
      </c>
      <c r="BG82" s="24">
        <v>1.4901660226239124</v>
      </c>
      <c r="BH82" s="24">
        <v>47.197876482445196</v>
      </c>
      <c r="BI82" s="24">
        <v>0</v>
      </c>
      <c r="BJ82" s="24">
        <v>239.47684001251821</v>
      </c>
      <c r="BK82" s="24">
        <v>340.01038771867479</v>
      </c>
      <c r="BL82" s="24">
        <v>1.7616603292643382</v>
      </c>
      <c r="BM82" s="24">
        <v>1.372228965498673</v>
      </c>
    </row>
    <row r="83" spans="1:65" x14ac:dyDescent="0.35">
      <c r="A83" s="24" t="s">
        <v>10682</v>
      </c>
      <c r="B83" s="24" t="s">
        <v>10504</v>
      </c>
      <c r="C83" s="24" t="s">
        <v>10659</v>
      </c>
      <c r="D83" s="24" t="s">
        <v>10509</v>
      </c>
      <c r="E83" s="24" t="s">
        <v>10765</v>
      </c>
      <c r="F83" s="24">
        <v>1078776</v>
      </c>
      <c r="G83" s="24">
        <v>0.89712395509431242</v>
      </c>
      <c r="H83" s="24">
        <v>500</v>
      </c>
      <c r="I83" s="24">
        <v>365.14743267387956</v>
      </c>
      <c r="J83" s="41">
        <v>1.4866775749033898</v>
      </c>
      <c r="K83" s="24">
        <v>35</v>
      </c>
      <c r="L83" s="24">
        <v>425.91436606814943</v>
      </c>
      <c r="M83" s="24">
        <v>50.347438535168081</v>
      </c>
      <c r="N83" s="24">
        <v>382.98547644426384</v>
      </c>
      <c r="O83" s="24">
        <v>53.817119149947942</v>
      </c>
      <c r="P83" s="24">
        <v>154.56336365599378</v>
      </c>
      <c r="Q83" s="24">
        <v>174.6049936383221</v>
      </c>
      <c r="R83" s="24">
        <v>30.54309174643004</v>
      </c>
      <c r="S83" s="24">
        <v>75.296859596324481</v>
      </c>
      <c r="T83" s="24">
        <v>68.765042295567554</v>
      </c>
      <c r="U83" s="24">
        <v>0</v>
      </c>
      <c r="V83" s="24">
        <v>0</v>
      </c>
      <c r="W83" s="24">
        <v>0</v>
      </c>
      <c r="X83" s="24">
        <v>0</v>
      </c>
      <c r="Y83" s="24">
        <v>454.03584192713981</v>
      </c>
      <c r="Z83" s="24">
        <v>0</v>
      </c>
      <c r="AA83" s="24">
        <v>180.65799999999999</v>
      </c>
      <c r="AB83" s="24">
        <v>6.1970000000000001</v>
      </c>
      <c r="AC83" s="24">
        <v>267.1808419271398</v>
      </c>
      <c r="AD83" s="24">
        <v>88.888409253260249</v>
      </c>
      <c r="AE83" s="24">
        <v>-12.572359496739727</v>
      </c>
      <c r="AF83" s="24">
        <v>0</v>
      </c>
      <c r="AG83" s="24">
        <v>0</v>
      </c>
      <c r="AH83" s="24">
        <v>0</v>
      </c>
      <c r="AI83" s="24">
        <v>101.46076875</v>
      </c>
      <c r="AJ83" s="24">
        <v>0</v>
      </c>
      <c r="AK83" s="24">
        <v>0</v>
      </c>
      <c r="AL83" s="24">
        <v>0</v>
      </c>
      <c r="AM83" s="24">
        <v>0</v>
      </c>
      <c r="AN83" s="24">
        <v>0.33269005596404294</v>
      </c>
      <c r="AO83" s="24">
        <v>365.14743267387956</v>
      </c>
      <c r="AP83" s="24">
        <v>0</v>
      </c>
      <c r="AQ83" s="24">
        <v>0</v>
      </c>
      <c r="AR83" s="24">
        <v>0</v>
      </c>
      <c r="AS83" s="24">
        <v>0</v>
      </c>
      <c r="AT83" s="24">
        <v>0</v>
      </c>
      <c r="AU83" s="24">
        <v>221.14893236368164</v>
      </c>
      <c r="AV83" s="24">
        <v>47.241818302295663</v>
      </c>
      <c r="AW83" s="24">
        <v>47.241818302295663</v>
      </c>
      <c r="AX83" s="24">
        <v>0</v>
      </c>
      <c r="AY83" s="24">
        <v>0</v>
      </c>
      <c r="AZ83" s="24">
        <v>105.45692996734385</v>
      </c>
      <c r="BA83" s="24">
        <v>77.861174682099417</v>
      </c>
      <c r="BB83" s="24">
        <v>11.498231368851849</v>
      </c>
      <c r="BC83" s="24">
        <v>16.097523916392589</v>
      </c>
      <c r="BD83" s="24">
        <v>0</v>
      </c>
      <c r="BE83" s="24">
        <v>68.450184094042143</v>
      </c>
      <c r="BF83" s="24">
        <v>23.494743182953769</v>
      </c>
      <c r="BG83" s="24">
        <v>1.4901660226239124</v>
      </c>
      <c r="BH83" s="24">
        <v>43.465274888464464</v>
      </c>
      <c r="BI83" s="24">
        <v>0</v>
      </c>
      <c r="BJ83" s="24">
        <v>221.14893236368164</v>
      </c>
      <c r="BK83" s="24">
        <v>310.03734161694189</v>
      </c>
      <c r="BL83" s="24">
        <v>2.0317942550605443</v>
      </c>
      <c r="BM83" s="24">
        <v>1.4866775749033898</v>
      </c>
    </row>
    <row r="84" spans="1:65" x14ac:dyDescent="0.35">
      <c r="A84" s="24" t="s">
        <v>10682</v>
      </c>
      <c r="B84" s="24" t="s">
        <v>10504</v>
      </c>
      <c r="C84" s="24" t="s">
        <v>10659</v>
      </c>
      <c r="D84" s="24" t="s">
        <v>10510</v>
      </c>
      <c r="E84" s="24" t="s">
        <v>10766</v>
      </c>
      <c r="F84" s="24">
        <v>1078776</v>
      </c>
      <c r="G84" s="24">
        <v>0.89712395509431242</v>
      </c>
      <c r="H84" s="24">
        <v>500</v>
      </c>
      <c r="I84" s="24">
        <v>451.20341373391142</v>
      </c>
      <c r="J84" s="41">
        <v>1.0633368888670078</v>
      </c>
      <c r="K84" s="24">
        <v>35</v>
      </c>
      <c r="L84" s="24">
        <v>649.39838433508305</v>
      </c>
      <c r="M84" s="24">
        <v>64.079365192721681</v>
      </c>
      <c r="N84" s="24">
        <v>382.98547644426384</v>
      </c>
      <c r="O84" s="24">
        <v>85.826087807468397</v>
      </c>
      <c r="P84" s="24">
        <v>133.97597936973239</v>
      </c>
      <c r="Q84" s="24">
        <v>163.18340926706307</v>
      </c>
      <c r="R84" s="24">
        <v>30.54309174643004</v>
      </c>
      <c r="S84" s="24">
        <v>0</v>
      </c>
      <c r="T84" s="24">
        <v>132.64031752063303</v>
      </c>
      <c r="U84" s="24">
        <v>0</v>
      </c>
      <c r="V84" s="24">
        <v>0</v>
      </c>
      <c r="W84" s="24">
        <v>0</v>
      </c>
      <c r="X84" s="24">
        <v>0</v>
      </c>
      <c r="Y84" s="24">
        <v>529.18640488126243</v>
      </c>
      <c r="Z84" s="24">
        <v>0</v>
      </c>
      <c r="AA84" s="24">
        <v>180.65799999999999</v>
      </c>
      <c r="AB84" s="24">
        <v>6.1970000000000001</v>
      </c>
      <c r="AC84" s="24">
        <v>342.33140488126242</v>
      </c>
      <c r="AD84" s="24">
        <v>77.982991147351015</v>
      </c>
      <c r="AE84" s="24">
        <v>-23.477777602649006</v>
      </c>
      <c r="AF84" s="24">
        <v>0</v>
      </c>
      <c r="AG84" s="24">
        <v>0</v>
      </c>
      <c r="AH84" s="24">
        <v>0</v>
      </c>
      <c r="AI84" s="24">
        <v>101.46076875</v>
      </c>
      <c r="AJ84" s="24">
        <v>0</v>
      </c>
      <c r="AK84" s="24">
        <v>0</v>
      </c>
      <c r="AL84" s="24">
        <v>0</v>
      </c>
      <c r="AM84" s="24">
        <v>0</v>
      </c>
      <c r="AN84" s="24">
        <v>0.22779969945906484</v>
      </c>
      <c r="AO84" s="24">
        <v>451.20341373391142</v>
      </c>
      <c r="AP84" s="24">
        <v>0</v>
      </c>
      <c r="AQ84" s="24">
        <v>0</v>
      </c>
      <c r="AR84" s="24">
        <v>0</v>
      </c>
      <c r="AS84" s="24">
        <v>0</v>
      </c>
      <c r="AT84" s="24">
        <v>0</v>
      </c>
      <c r="AU84" s="24">
        <v>244.1296479399021</v>
      </c>
      <c r="AV84" s="24">
        <v>53.838058253814744</v>
      </c>
      <c r="AW84" s="24">
        <v>53.838058253814744</v>
      </c>
      <c r="AX84" s="24">
        <v>0</v>
      </c>
      <c r="AY84" s="24">
        <v>0</v>
      </c>
      <c r="AZ84" s="24">
        <v>109.55713351364402</v>
      </c>
      <c r="BA84" s="24">
        <v>77.861174682099417</v>
      </c>
      <c r="BB84" s="24">
        <v>13.206649513143583</v>
      </c>
      <c r="BC84" s="24">
        <v>18.489309318401016</v>
      </c>
      <c r="BD84" s="24">
        <v>0</v>
      </c>
      <c r="BE84" s="24">
        <v>80.734456172443359</v>
      </c>
      <c r="BF84" s="24">
        <v>27.805014087655948</v>
      </c>
      <c r="BG84" s="24">
        <v>1.4901660226239124</v>
      </c>
      <c r="BH84" s="24">
        <v>51.439276062163501</v>
      </c>
      <c r="BI84" s="24">
        <v>0</v>
      </c>
      <c r="BJ84" s="24">
        <v>244.1296479399021</v>
      </c>
      <c r="BK84" s="24">
        <v>322.11263908725311</v>
      </c>
      <c r="BL84" s="24">
        <v>1.4015110134940811</v>
      </c>
      <c r="BM84" s="24">
        <v>1.0633368888670078</v>
      </c>
    </row>
    <row r="85" spans="1:65" x14ac:dyDescent="0.35">
      <c r="A85" s="24" t="s">
        <v>10682</v>
      </c>
      <c r="B85" s="24" t="s">
        <v>10504</v>
      </c>
      <c r="C85" s="24" t="s">
        <v>10659</v>
      </c>
      <c r="D85" s="24" t="s">
        <v>10511</v>
      </c>
      <c r="E85" s="24" t="s">
        <v>10767</v>
      </c>
      <c r="F85" s="24">
        <v>1078776</v>
      </c>
      <c r="G85" s="24">
        <v>0.89712395509431242</v>
      </c>
      <c r="H85" s="24">
        <v>500</v>
      </c>
      <c r="I85" s="24">
        <v>518.95475487263366</v>
      </c>
      <c r="J85" s="41">
        <v>1.0772174029876072</v>
      </c>
      <c r="K85" s="24">
        <v>35</v>
      </c>
      <c r="L85" s="24">
        <v>1606.3725977848489</v>
      </c>
      <c r="M85" s="24">
        <v>105.48017230418353</v>
      </c>
      <c r="N85" s="24">
        <v>382.98547644426384</v>
      </c>
      <c r="O85" s="24">
        <v>279.88569187364504</v>
      </c>
      <c r="P85" s="24">
        <v>70.488476939566752</v>
      </c>
      <c r="Q85" s="24">
        <v>32.611307631052014</v>
      </c>
      <c r="R85" s="24">
        <v>32.611307631052014</v>
      </c>
      <c r="S85" s="24">
        <v>0</v>
      </c>
      <c r="T85" s="24">
        <v>0</v>
      </c>
      <c r="U85" s="24">
        <v>242839.18507247596</v>
      </c>
      <c r="V85" s="24">
        <v>0</v>
      </c>
      <c r="W85" s="24">
        <v>0</v>
      </c>
      <c r="X85" s="24">
        <v>0</v>
      </c>
      <c r="Y85" s="24">
        <v>831.43648925191837</v>
      </c>
      <c r="Z85" s="24">
        <v>0</v>
      </c>
      <c r="AA85" s="24">
        <v>180.65799999999999</v>
      </c>
      <c r="AB85" s="24">
        <v>6.1970000000000001</v>
      </c>
      <c r="AC85" s="24">
        <v>644.58148925191836</v>
      </c>
      <c r="AD85" s="24">
        <v>312.48173437928472</v>
      </c>
      <c r="AE85" s="24">
        <v>37.332490483263761</v>
      </c>
      <c r="AF85" s="24">
        <v>0</v>
      </c>
      <c r="AG85" s="24">
        <v>0</v>
      </c>
      <c r="AH85" s="24">
        <v>31.334267380824034</v>
      </c>
      <c r="AI85" s="24">
        <v>123.00035822944248</v>
      </c>
      <c r="AJ85" s="24">
        <v>120.81461828575443</v>
      </c>
      <c r="AK85" s="24">
        <v>0</v>
      </c>
      <c r="AL85" s="24">
        <v>0</v>
      </c>
      <c r="AM85" s="24">
        <v>0</v>
      </c>
      <c r="AN85" s="24">
        <v>0.48478235814984622</v>
      </c>
      <c r="AO85" s="24">
        <v>518.95475487263366</v>
      </c>
      <c r="AP85" s="24">
        <v>68.666757864087799</v>
      </c>
      <c r="AQ85" s="24">
        <v>37.332490483263761</v>
      </c>
      <c r="AR85" s="24">
        <v>0</v>
      </c>
      <c r="AS85" s="24">
        <v>0</v>
      </c>
      <c r="AT85" s="24">
        <v>31.334267380824034</v>
      </c>
      <c r="AU85" s="24">
        <v>322.4600903205145</v>
      </c>
      <c r="AV85" s="24">
        <v>83.310374400137036</v>
      </c>
      <c r="AW85" s="24">
        <v>83.310374400137036</v>
      </c>
      <c r="AX85" s="24">
        <v>0</v>
      </c>
      <c r="AY85" s="24">
        <v>0</v>
      </c>
      <c r="AZ85" s="24">
        <v>128.24892711574307</v>
      </c>
      <c r="BA85" s="24">
        <v>83.718984207234882</v>
      </c>
      <c r="BB85" s="24">
        <v>18.554142878545079</v>
      </c>
      <c r="BC85" s="24">
        <v>25.975800029963111</v>
      </c>
      <c r="BD85" s="24">
        <v>0</v>
      </c>
      <c r="BE85" s="24">
        <v>110.90078880463435</v>
      </c>
      <c r="BF85" s="24">
        <v>38.350354945588251</v>
      </c>
      <c r="BG85" s="24">
        <v>1.6022772097078446</v>
      </c>
      <c r="BH85" s="24">
        <v>70.948156649338259</v>
      </c>
      <c r="BI85" s="24">
        <v>0</v>
      </c>
      <c r="BJ85" s="24">
        <v>391.1268481846023</v>
      </c>
      <c r="BK85" s="24">
        <v>703.60858256388701</v>
      </c>
      <c r="BL85" s="24">
        <v>0.86727140421106175</v>
      </c>
      <c r="BM85" s="24">
        <v>1.0772174029876072</v>
      </c>
    </row>
    <row r="86" spans="1:65" x14ac:dyDescent="0.35">
      <c r="A86" s="24" t="s">
        <v>10682</v>
      </c>
      <c r="B86" s="24" t="s">
        <v>10504</v>
      </c>
      <c r="C86" s="24" t="s">
        <v>10659</v>
      </c>
      <c r="D86" s="24" t="s">
        <v>10512</v>
      </c>
      <c r="E86" s="24" t="s">
        <v>10768</v>
      </c>
      <c r="F86" s="24">
        <v>1078776</v>
      </c>
      <c r="G86" s="24">
        <v>0.89712395509431242</v>
      </c>
      <c r="H86" s="24">
        <v>500</v>
      </c>
      <c r="I86" s="24">
        <v>1375.0010375813858</v>
      </c>
      <c r="J86" s="41">
        <v>-0.11789082433770649</v>
      </c>
      <c r="K86" s="24">
        <v>35</v>
      </c>
      <c r="L86" s="24">
        <v>614.65604177473529</v>
      </c>
      <c r="M86" s="24">
        <v>69.357640521848552</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1721.1432079249371</v>
      </c>
      <c r="Z86" s="24">
        <v>0</v>
      </c>
      <c r="AA86" s="24">
        <v>180.65799999999999</v>
      </c>
      <c r="AB86" s="24">
        <v>6.1970000000000001</v>
      </c>
      <c r="AC86" s="24">
        <v>1534.2882079249371</v>
      </c>
      <c r="AD86" s="24">
        <v>346.14217034355124</v>
      </c>
      <c r="AE86" s="24">
        <v>42.612802148209134</v>
      </c>
      <c r="AF86" s="24">
        <v>0</v>
      </c>
      <c r="AG86" s="24">
        <v>0</v>
      </c>
      <c r="AH86" s="24">
        <v>35.541974608248282</v>
      </c>
      <c r="AI86" s="24">
        <v>123.00035822944248</v>
      </c>
      <c r="AJ86" s="24">
        <v>144.98703535765122</v>
      </c>
      <c r="AK86" s="24">
        <v>0</v>
      </c>
      <c r="AL86" s="24">
        <v>0</v>
      </c>
      <c r="AM86" s="24">
        <v>0</v>
      </c>
      <c r="AN86" s="24">
        <v>0.22560439984850994</v>
      </c>
      <c r="AO86" s="24">
        <v>1375.0010375813858</v>
      </c>
      <c r="AP86" s="24">
        <v>78.154776756457409</v>
      </c>
      <c r="AQ86" s="24">
        <v>42.612802148209134</v>
      </c>
      <c r="AR86" s="24">
        <v>0</v>
      </c>
      <c r="AS86" s="24">
        <v>0</v>
      </c>
      <c r="AT86" s="24">
        <v>35.541974608248282</v>
      </c>
      <c r="AU86" s="24">
        <v>447.89125503925698</v>
      </c>
      <c r="AV86" s="24">
        <v>83.310374400137036</v>
      </c>
      <c r="AW86" s="24">
        <v>83.310374400137036</v>
      </c>
      <c r="AX86" s="24">
        <v>0</v>
      </c>
      <c r="AY86" s="24">
        <v>0</v>
      </c>
      <c r="AZ86" s="24">
        <v>128.24892711574307</v>
      </c>
      <c r="BA86" s="24">
        <v>83.718984207234882</v>
      </c>
      <c r="BB86" s="24">
        <v>18.554142878545079</v>
      </c>
      <c r="BC86" s="24">
        <v>25.975800029963111</v>
      </c>
      <c r="BD86" s="24">
        <v>0</v>
      </c>
      <c r="BE86" s="24">
        <v>236.33195352337682</v>
      </c>
      <c r="BF86" s="24">
        <v>82.3612899346207</v>
      </c>
      <c r="BG86" s="24">
        <v>1.6022772097078446</v>
      </c>
      <c r="BH86" s="24">
        <v>152.36838637904827</v>
      </c>
      <c r="BI86" s="24">
        <v>0</v>
      </c>
      <c r="BJ86" s="24">
        <v>526.04603179571438</v>
      </c>
      <c r="BK86" s="24">
        <v>872.18820213926563</v>
      </c>
      <c r="BL86" s="24">
        <v>-0.10565160114533179</v>
      </c>
      <c r="BM86" s="24">
        <v>-0.11789082433770649</v>
      </c>
    </row>
    <row r="87" spans="1:65" x14ac:dyDescent="0.35">
      <c r="A87" s="24" t="s">
        <v>10682</v>
      </c>
      <c r="B87" s="24" t="s">
        <v>10504</v>
      </c>
      <c r="C87" s="24" t="s">
        <v>10769</v>
      </c>
      <c r="D87" s="24" t="s">
        <v>9780</v>
      </c>
      <c r="E87" s="24" t="s">
        <v>10770</v>
      </c>
      <c r="F87" s="24">
        <v>1078776</v>
      </c>
      <c r="G87" s="24">
        <v>0.89712395509431242</v>
      </c>
      <c r="H87" s="24">
        <v>500</v>
      </c>
      <c r="I87" s="39">
        <v>349.19158713560074</v>
      </c>
      <c r="J87" s="42">
        <v>1.7454415497553446</v>
      </c>
      <c r="K87" s="24">
        <v>35</v>
      </c>
      <c r="L87" s="24">
        <v>625.09144416941217</v>
      </c>
      <c r="M87" s="24">
        <v>60.696183978427847</v>
      </c>
      <c r="N87" s="24">
        <v>382.98547644426384</v>
      </c>
      <c r="O87" s="24">
        <v>71.386386389090333</v>
      </c>
      <c r="P87" s="24">
        <v>148.28862535630006</v>
      </c>
      <c r="Q87" s="24">
        <v>163.3104646988734</v>
      </c>
      <c r="R87" s="24">
        <v>30.54309174643004</v>
      </c>
      <c r="S87" s="24">
        <v>64.002330656875799</v>
      </c>
      <c r="T87" s="24">
        <v>68.765042295567554</v>
      </c>
      <c r="U87" s="24">
        <v>0</v>
      </c>
      <c r="V87" s="24">
        <v>46508.071123295049</v>
      </c>
      <c r="W87" s="24">
        <v>0</v>
      </c>
      <c r="X87" s="24">
        <v>0</v>
      </c>
      <c r="Y87" s="24">
        <v>491.02361147527142</v>
      </c>
      <c r="Z87" s="24">
        <v>0</v>
      </c>
      <c r="AA87" s="24">
        <v>180.65799999999999</v>
      </c>
      <c r="AB87" s="24">
        <v>6.1970000000000001</v>
      </c>
      <c r="AC87" s="24">
        <v>304.16861147527146</v>
      </c>
      <c r="AD87" s="24">
        <v>141.83202433967068</v>
      </c>
      <c r="AE87" s="24">
        <v>14.142309483992507</v>
      </c>
      <c r="AF87" s="24">
        <v>0</v>
      </c>
      <c r="AG87" s="24">
        <v>0</v>
      </c>
      <c r="AH87" s="24">
        <v>26.228946105678165</v>
      </c>
      <c r="AI87" s="24">
        <v>101.46076875</v>
      </c>
      <c r="AJ87" s="24">
        <v>0</v>
      </c>
      <c r="AK87" s="24">
        <v>0</v>
      </c>
      <c r="AL87" s="24">
        <v>0</v>
      </c>
      <c r="AM87" s="24">
        <v>0</v>
      </c>
      <c r="AN87" s="24">
        <v>0.46629408488851076</v>
      </c>
      <c r="AO87" s="24">
        <v>349.19158713560074</v>
      </c>
      <c r="AP87" s="24">
        <v>40.371255589670675</v>
      </c>
      <c r="AQ87" s="24">
        <v>14.142309483992507</v>
      </c>
      <c r="AR87" s="24">
        <v>0</v>
      </c>
      <c r="AS87" s="24">
        <v>0</v>
      </c>
      <c r="AT87" s="24">
        <v>26.228946105678165</v>
      </c>
      <c r="AU87" s="24">
        <v>231.45883655742156</v>
      </c>
      <c r="AV87" s="24">
        <v>49.153153346770935</v>
      </c>
      <c r="AW87" s="24">
        <v>49.153153346770935</v>
      </c>
      <c r="AX87" s="24">
        <v>0</v>
      </c>
      <c r="AY87" s="24">
        <v>0</v>
      </c>
      <c r="AZ87" s="24">
        <v>116.12327849449157</v>
      </c>
      <c r="BA87" s="24">
        <v>77.861174682099417</v>
      </c>
      <c r="BB87" s="24">
        <v>15.942543255163402</v>
      </c>
      <c r="BC87" s="24">
        <v>22.319560557228758</v>
      </c>
      <c r="BD87" s="24">
        <v>0</v>
      </c>
      <c r="BE87" s="24">
        <v>66.182404716159056</v>
      </c>
      <c r="BF87" s="24">
        <v>22.699031120538649</v>
      </c>
      <c r="BG87" s="24">
        <v>1.4901660226239124</v>
      </c>
      <c r="BH87" s="24">
        <v>41.993207572996496</v>
      </c>
      <c r="BI87" s="24">
        <v>0</v>
      </c>
      <c r="BJ87" s="24">
        <v>271.83009214709222</v>
      </c>
      <c r="BK87" s="24">
        <v>413.6621164867629</v>
      </c>
      <c r="BL87" s="24">
        <v>2.0038014509628073</v>
      </c>
      <c r="BM87" s="24">
        <v>1.7454415497553446</v>
      </c>
    </row>
    <row r="88" spans="1:65" x14ac:dyDescent="0.35">
      <c r="A88" s="24" t="s">
        <v>10682</v>
      </c>
      <c r="B88" s="24" t="s">
        <v>10504</v>
      </c>
      <c r="C88" s="24" t="s">
        <v>10505</v>
      </c>
      <c r="D88" s="24" t="s">
        <v>10506</v>
      </c>
      <c r="E88" s="24" t="s">
        <v>10771</v>
      </c>
      <c r="F88" s="24">
        <v>169694</v>
      </c>
      <c r="G88" s="24">
        <v>0.89713277614452192</v>
      </c>
      <c r="H88" s="24">
        <v>500</v>
      </c>
      <c r="I88" s="39">
        <v>367.08214468577495</v>
      </c>
      <c r="J88" s="42">
        <v>2.0706799959205235</v>
      </c>
      <c r="K88" s="24">
        <v>35</v>
      </c>
      <c r="L88" s="24">
        <v>177.45657473732234</v>
      </c>
      <c r="M88" s="24">
        <v>24.855361738954954</v>
      </c>
      <c r="N88" s="24">
        <v>60.245107847174069</v>
      </c>
      <c r="O88" s="24">
        <v>11.229356754620087</v>
      </c>
      <c r="P88" s="24">
        <v>23.326378613732135</v>
      </c>
      <c r="Q88" s="24">
        <v>25.689372478821845</v>
      </c>
      <c r="R88" s="24">
        <v>4.8045473508121317</v>
      </c>
      <c r="S88" s="24">
        <v>10.067816014049612</v>
      </c>
      <c r="T88" s="24">
        <v>10.817009113960102</v>
      </c>
      <c r="U88" s="24">
        <v>0</v>
      </c>
      <c r="V88" s="24">
        <v>7315.9008184862923</v>
      </c>
      <c r="W88" s="24">
        <v>0</v>
      </c>
      <c r="X88" s="24">
        <v>0</v>
      </c>
      <c r="Y88" s="24">
        <v>508.67300301072783</v>
      </c>
      <c r="Z88" s="24">
        <v>0</v>
      </c>
      <c r="AA88" s="24">
        <v>197.02600000000001</v>
      </c>
      <c r="AB88" s="24">
        <v>3.145</v>
      </c>
      <c r="AC88" s="24">
        <v>308.50200301072783</v>
      </c>
      <c r="AD88" s="24">
        <v>141.59085832495288</v>
      </c>
      <c r="AE88" s="24">
        <v>17.997766284219345</v>
      </c>
      <c r="AF88" s="24">
        <v>0</v>
      </c>
      <c r="AG88" s="24">
        <v>0</v>
      </c>
      <c r="AH88" s="24">
        <v>22.132323290733552</v>
      </c>
      <c r="AI88" s="24">
        <v>101.46076874999999</v>
      </c>
      <c r="AJ88" s="24">
        <v>0</v>
      </c>
      <c r="AK88" s="24">
        <v>0</v>
      </c>
      <c r="AL88" s="24">
        <v>0</v>
      </c>
      <c r="AM88" s="24">
        <v>0</v>
      </c>
      <c r="AN88" s="24">
        <v>0.45896252518019859</v>
      </c>
      <c r="AO88" s="24">
        <v>367.08214468577495</v>
      </c>
      <c r="AP88" s="24">
        <v>40.130089574952898</v>
      </c>
      <c r="AQ88" s="24">
        <v>17.997766284219345</v>
      </c>
      <c r="AR88" s="24">
        <v>0</v>
      </c>
      <c r="AS88" s="24">
        <v>0</v>
      </c>
      <c r="AT88" s="24">
        <v>22.132323290733552</v>
      </c>
      <c r="AU88" s="24">
        <v>386.89070897125953</v>
      </c>
      <c r="AV88" s="24">
        <v>86.822377402310067</v>
      </c>
      <c r="AW88" s="24">
        <v>86.822377402310067</v>
      </c>
      <c r="AX88" s="24">
        <v>0</v>
      </c>
      <c r="AY88" s="24">
        <v>0</v>
      </c>
      <c r="AZ88" s="24">
        <v>226.48674110638393</v>
      </c>
      <c r="BA88" s="24">
        <v>77.861174682099417</v>
      </c>
      <c r="BB88" s="24">
        <v>61.927319343451877</v>
      </c>
      <c r="BC88" s="24">
        <v>86.698247080832616</v>
      </c>
      <c r="BD88" s="24">
        <v>0</v>
      </c>
      <c r="BE88" s="24">
        <v>73.581590462565529</v>
      </c>
      <c r="BF88" s="24">
        <v>25.295236645593551</v>
      </c>
      <c r="BG88" s="24">
        <v>1.4901660226239126</v>
      </c>
      <c r="BH88" s="24">
        <v>46.796187794348064</v>
      </c>
      <c r="BI88" s="24">
        <v>0</v>
      </c>
      <c r="BJ88" s="24">
        <v>427.0207985462124</v>
      </c>
      <c r="BK88" s="24">
        <v>568.61165687116522</v>
      </c>
      <c r="BL88" s="24">
        <v>2.4638726700066367</v>
      </c>
      <c r="BM88" s="24">
        <v>2.0706799959205235</v>
      </c>
    </row>
    <row r="89" spans="1:65" x14ac:dyDescent="0.35">
      <c r="A89" s="24" t="s">
        <v>10682</v>
      </c>
      <c r="B89" s="24" t="s">
        <v>10504</v>
      </c>
      <c r="C89" s="24" t="s">
        <v>10505</v>
      </c>
      <c r="D89" s="24" t="s">
        <v>10507</v>
      </c>
      <c r="E89" s="24" t="s">
        <v>10772</v>
      </c>
      <c r="F89" s="24">
        <v>169694</v>
      </c>
      <c r="G89" s="24">
        <v>0.89713277614452192</v>
      </c>
      <c r="H89" s="24">
        <v>500</v>
      </c>
      <c r="I89" s="24">
        <v>500.17956366278594</v>
      </c>
      <c r="J89" s="41">
        <v>1.2201019539331823</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0</v>
      </c>
      <c r="W89" s="24">
        <v>1828.9752046215731</v>
      </c>
      <c r="X89" s="24">
        <v>0</v>
      </c>
      <c r="Y89" s="24">
        <v>508.67300301072783</v>
      </c>
      <c r="Z89" s="24">
        <v>0</v>
      </c>
      <c r="AA89" s="24">
        <v>197.02600000000001</v>
      </c>
      <c r="AB89" s="24">
        <v>3.145</v>
      </c>
      <c r="AC89" s="24">
        <v>308.50200301072783</v>
      </c>
      <c r="AD89" s="24">
        <v>8.4934393479418873</v>
      </c>
      <c r="AE89" s="24">
        <v>-20.228826858744661</v>
      </c>
      <c r="AF89" s="24">
        <v>11.086823403331447</v>
      </c>
      <c r="AG89" s="24">
        <v>-114.85364475165603</v>
      </c>
      <c r="AH89" s="24">
        <v>0</v>
      </c>
      <c r="AI89" s="24">
        <v>101.46076874999999</v>
      </c>
      <c r="AJ89" s="24">
        <v>0</v>
      </c>
      <c r="AK89" s="24">
        <v>31.028318805011111</v>
      </c>
      <c r="AL89" s="24">
        <v>0</v>
      </c>
      <c r="AM89" s="24">
        <v>0</v>
      </c>
      <c r="AN89" s="24">
        <v>2.7531229181829774E-2</v>
      </c>
      <c r="AO89" s="24">
        <v>500.17956366278594</v>
      </c>
      <c r="AP89" s="24">
        <v>0</v>
      </c>
      <c r="AQ89" s="24">
        <v>0</v>
      </c>
      <c r="AR89" s="24">
        <v>0</v>
      </c>
      <c r="AS89" s="24">
        <v>0</v>
      </c>
      <c r="AT89" s="24">
        <v>0</v>
      </c>
      <c r="AU89" s="24">
        <v>410.27862660519764</v>
      </c>
      <c r="AV89" s="24">
        <v>86.822377402310067</v>
      </c>
      <c r="AW89" s="24">
        <v>86.822377402310067</v>
      </c>
      <c r="AX89" s="24">
        <v>0</v>
      </c>
      <c r="AY89" s="24">
        <v>0</v>
      </c>
      <c r="AZ89" s="24">
        <v>226.48674110638393</v>
      </c>
      <c r="BA89" s="24">
        <v>77.861174682099417</v>
      </c>
      <c r="BB89" s="24">
        <v>61.927319343451877</v>
      </c>
      <c r="BC89" s="24">
        <v>86.698247080832616</v>
      </c>
      <c r="BD89" s="24">
        <v>0</v>
      </c>
      <c r="BE89" s="24">
        <v>96.969508096503674</v>
      </c>
      <c r="BF89" s="24">
        <v>33.501523534694655</v>
      </c>
      <c r="BG89" s="24">
        <v>1.4901660226239126</v>
      </c>
      <c r="BH89" s="24">
        <v>61.977818539185108</v>
      </c>
      <c r="BI89" s="24">
        <v>0</v>
      </c>
      <c r="BJ89" s="24">
        <v>410.27862660519764</v>
      </c>
      <c r="BK89" s="24">
        <v>418.77206595313953</v>
      </c>
      <c r="BL89" s="24">
        <v>1.9781721252590705</v>
      </c>
      <c r="BM89" s="24">
        <v>1.2201019539331823</v>
      </c>
    </row>
    <row r="90" spans="1:65" x14ac:dyDescent="0.35">
      <c r="A90" s="24" t="s">
        <v>10682</v>
      </c>
      <c r="B90" s="24" t="s">
        <v>10504</v>
      </c>
      <c r="C90" s="24" t="s">
        <v>10505</v>
      </c>
      <c r="D90" s="24" t="s">
        <v>10508</v>
      </c>
      <c r="E90" s="24" t="s">
        <v>10773</v>
      </c>
      <c r="F90" s="24">
        <v>169694</v>
      </c>
      <c r="G90" s="24">
        <v>0.89713277614452192</v>
      </c>
      <c r="H90" s="24">
        <v>500</v>
      </c>
      <c r="I90" s="24">
        <v>392.28518966810833</v>
      </c>
      <c r="J90" s="41">
        <v>1.7930263069325754</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0</v>
      </c>
      <c r="X90" s="24">
        <v>1828975.204621573</v>
      </c>
      <c r="Y90" s="24">
        <v>508.67300301072783</v>
      </c>
      <c r="Z90" s="24">
        <v>0</v>
      </c>
      <c r="AA90" s="24">
        <v>197.02600000000001</v>
      </c>
      <c r="AB90" s="24">
        <v>3.145</v>
      </c>
      <c r="AC90" s="24">
        <v>308.50200301072783</v>
      </c>
      <c r="AD90" s="24">
        <v>116.38781334261949</v>
      </c>
      <c r="AE90" s="24">
        <v>-20.228826858744661</v>
      </c>
      <c r="AF90" s="24">
        <v>0</v>
      </c>
      <c r="AG90" s="24">
        <v>0</v>
      </c>
      <c r="AH90" s="24">
        <v>0</v>
      </c>
      <c r="AI90" s="24">
        <v>101.46076874999999</v>
      </c>
      <c r="AJ90" s="24">
        <v>0</v>
      </c>
      <c r="AK90" s="24">
        <v>35.15587145136422</v>
      </c>
      <c r="AL90" s="24">
        <v>0</v>
      </c>
      <c r="AM90" s="24">
        <v>0</v>
      </c>
      <c r="AN90" s="24">
        <v>0.3772676099564003</v>
      </c>
      <c r="AO90" s="24">
        <v>392.28518966810833</v>
      </c>
      <c r="AP90" s="24">
        <v>0</v>
      </c>
      <c r="AQ90" s="24">
        <v>0</v>
      </c>
      <c r="AR90" s="24">
        <v>0</v>
      </c>
      <c r="AS90" s="24">
        <v>0</v>
      </c>
      <c r="AT90" s="24">
        <v>0</v>
      </c>
      <c r="AU90" s="24">
        <v>395.49185456306145</v>
      </c>
      <c r="AV90" s="24">
        <v>86.822377402310067</v>
      </c>
      <c r="AW90" s="24">
        <v>86.822377402310067</v>
      </c>
      <c r="AX90" s="24">
        <v>0</v>
      </c>
      <c r="AY90" s="24">
        <v>0</v>
      </c>
      <c r="AZ90" s="24">
        <v>226.48674110638393</v>
      </c>
      <c r="BA90" s="24">
        <v>77.861174682099417</v>
      </c>
      <c r="BB90" s="24">
        <v>61.927319343451877</v>
      </c>
      <c r="BC90" s="24">
        <v>86.698247080832616</v>
      </c>
      <c r="BD90" s="24">
        <v>0</v>
      </c>
      <c r="BE90" s="24">
        <v>82.182736054367439</v>
      </c>
      <c r="BF90" s="24">
        <v>28.313182467278434</v>
      </c>
      <c r="BG90" s="24">
        <v>1.4901660226239126</v>
      </c>
      <c r="BH90" s="24">
        <v>52.379387564465098</v>
      </c>
      <c r="BI90" s="24">
        <v>0</v>
      </c>
      <c r="BJ90" s="24">
        <v>395.49185456306145</v>
      </c>
      <c r="BK90" s="24">
        <v>511.87966790568095</v>
      </c>
      <c r="BL90" s="24">
        <v>2.2799776274726291</v>
      </c>
      <c r="BM90" s="24">
        <v>1.7930263069325754</v>
      </c>
    </row>
    <row r="91" spans="1:65" x14ac:dyDescent="0.35">
      <c r="A91" s="24" t="s">
        <v>10682</v>
      </c>
      <c r="B91" s="24" t="s">
        <v>10504</v>
      </c>
      <c r="C91" s="24" t="s">
        <v>10505</v>
      </c>
      <c r="D91" s="24" t="s">
        <v>10509</v>
      </c>
      <c r="E91" s="24" t="s">
        <v>10774</v>
      </c>
      <c r="F91" s="24">
        <v>169694</v>
      </c>
      <c r="G91" s="24">
        <v>0.89713277614452192</v>
      </c>
      <c r="H91" s="24">
        <v>500</v>
      </c>
      <c r="I91" s="24">
        <v>387.8196189436149</v>
      </c>
      <c r="J91" s="41">
        <v>1.6929686174315044</v>
      </c>
      <c r="K91" s="24">
        <v>35</v>
      </c>
      <c r="L91" s="24">
        <v>130.2788286253018</v>
      </c>
      <c r="M91" s="24">
        <v>21.25684828204891</v>
      </c>
      <c r="N91" s="24">
        <v>60.245107847174069</v>
      </c>
      <c r="O91" s="24">
        <v>8.4656425546848997</v>
      </c>
      <c r="P91" s="24">
        <v>24.313419399423282</v>
      </c>
      <c r="Q91" s="24">
        <v>27.466045893065893</v>
      </c>
      <c r="R91" s="24">
        <v>4.8045473508121317</v>
      </c>
      <c r="S91" s="24">
        <v>11.844489428293659</v>
      </c>
      <c r="T91" s="24">
        <v>10.817009113960102</v>
      </c>
      <c r="U91" s="24">
        <v>0</v>
      </c>
      <c r="V91" s="24">
        <v>0</v>
      </c>
      <c r="W91" s="24">
        <v>0</v>
      </c>
      <c r="X91" s="24">
        <v>0</v>
      </c>
      <c r="Y91" s="24">
        <v>472.02993506200755</v>
      </c>
      <c r="Z91" s="24">
        <v>0</v>
      </c>
      <c r="AA91" s="24">
        <v>197.02600000000001</v>
      </c>
      <c r="AB91" s="24">
        <v>3.145</v>
      </c>
      <c r="AC91" s="24">
        <v>271.8589350620075</v>
      </c>
      <c r="AD91" s="24">
        <v>84.210316118392655</v>
      </c>
      <c r="AE91" s="24">
        <v>-17.250452631607409</v>
      </c>
      <c r="AF91" s="24">
        <v>0</v>
      </c>
      <c r="AG91" s="24">
        <v>0</v>
      </c>
      <c r="AH91" s="24">
        <v>0</v>
      </c>
      <c r="AI91" s="24">
        <v>101.46076874999999</v>
      </c>
      <c r="AJ91" s="24">
        <v>0</v>
      </c>
      <c r="AK91" s="24">
        <v>0</v>
      </c>
      <c r="AL91" s="24">
        <v>0</v>
      </c>
      <c r="AM91" s="24">
        <v>0</v>
      </c>
      <c r="AN91" s="24">
        <v>0.30975739715593814</v>
      </c>
      <c r="AO91" s="24">
        <v>387.8196189436149</v>
      </c>
      <c r="AP91" s="24">
        <v>0</v>
      </c>
      <c r="AQ91" s="24">
        <v>0</v>
      </c>
      <c r="AR91" s="24">
        <v>0</v>
      </c>
      <c r="AS91" s="24">
        <v>0</v>
      </c>
      <c r="AT91" s="24">
        <v>0</v>
      </c>
      <c r="AU91" s="24">
        <v>344.21506303939952</v>
      </c>
      <c r="AV91" s="24">
        <v>83.45606989981512</v>
      </c>
      <c r="AW91" s="24">
        <v>83.45606989981512</v>
      </c>
      <c r="AX91" s="24">
        <v>0</v>
      </c>
      <c r="AY91" s="24">
        <v>0</v>
      </c>
      <c r="AZ91" s="24">
        <v>184.28807971221195</v>
      </c>
      <c r="BA91" s="24">
        <v>77.861174682099417</v>
      </c>
      <c r="BB91" s="24">
        <v>44.344543762546891</v>
      </c>
      <c r="BC91" s="24">
        <v>62.082361267565645</v>
      </c>
      <c r="BD91" s="24">
        <v>0</v>
      </c>
      <c r="BE91" s="24">
        <v>76.470913427372466</v>
      </c>
      <c r="BF91" s="24">
        <v>26.309034177104753</v>
      </c>
      <c r="BG91" s="24">
        <v>1.4901660226239126</v>
      </c>
      <c r="BH91" s="24">
        <v>48.671713227643792</v>
      </c>
      <c r="BI91" s="24">
        <v>0</v>
      </c>
      <c r="BJ91" s="24">
        <v>344.21506303939952</v>
      </c>
      <c r="BK91" s="24">
        <v>428.42537915779218</v>
      </c>
      <c r="BL91" s="24">
        <v>2.4150997426147875</v>
      </c>
      <c r="BM91" s="24">
        <v>1.6929686174315044</v>
      </c>
    </row>
    <row r="92" spans="1:65" x14ac:dyDescent="0.35">
      <c r="A92" s="24" t="s">
        <v>10682</v>
      </c>
      <c r="B92" s="24" t="s">
        <v>10504</v>
      </c>
      <c r="C92" s="24" t="s">
        <v>10505</v>
      </c>
      <c r="D92" s="24" t="s">
        <v>10510</v>
      </c>
      <c r="E92" s="24" t="s">
        <v>10775</v>
      </c>
      <c r="F92" s="24">
        <v>169694</v>
      </c>
      <c r="G92" s="24">
        <v>0.89713277614452192</v>
      </c>
      <c r="H92" s="24">
        <v>500</v>
      </c>
      <c r="I92" s="24">
        <v>441.67632453006303</v>
      </c>
      <c r="J92" s="41">
        <v>1.3665538940927351</v>
      </c>
      <c r="K92" s="24">
        <v>35</v>
      </c>
      <c r="L92" s="24">
        <v>107.22457056121274</v>
      </c>
      <c r="M92" s="24">
        <v>18.326272931883562</v>
      </c>
      <c r="N92" s="24">
        <v>60.245107847174069</v>
      </c>
      <c r="O92" s="24">
        <v>13.500778055782089</v>
      </c>
      <c r="P92" s="24">
        <v>21.074943627098438</v>
      </c>
      <c r="Q92" s="24">
        <v>25.669386164293545</v>
      </c>
      <c r="R92" s="24">
        <v>4.8045473508121317</v>
      </c>
      <c r="S92" s="24">
        <v>0</v>
      </c>
      <c r="T92" s="24">
        <v>20.864838813481413</v>
      </c>
      <c r="U92" s="24">
        <v>0</v>
      </c>
      <c r="V92" s="24">
        <v>0</v>
      </c>
      <c r="W92" s="24">
        <v>0</v>
      </c>
      <c r="X92" s="24">
        <v>0</v>
      </c>
      <c r="Y92" s="24">
        <v>531.08086027933825</v>
      </c>
      <c r="Z92" s="24">
        <v>0</v>
      </c>
      <c r="AA92" s="24">
        <v>197.02600000000001</v>
      </c>
      <c r="AB92" s="24">
        <v>3.145</v>
      </c>
      <c r="AC92" s="24">
        <v>330.90986027933826</v>
      </c>
      <c r="AD92" s="24">
        <v>89.404535749275226</v>
      </c>
      <c r="AE92" s="24">
        <v>-12.056233000724815</v>
      </c>
      <c r="AF92" s="24">
        <v>0</v>
      </c>
      <c r="AG92" s="24">
        <v>0</v>
      </c>
      <c r="AH92" s="24">
        <v>0</v>
      </c>
      <c r="AI92" s="24">
        <v>101.46076874999999</v>
      </c>
      <c r="AJ92" s="24">
        <v>0</v>
      </c>
      <c r="AK92" s="24">
        <v>0</v>
      </c>
      <c r="AL92" s="24">
        <v>0</v>
      </c>
      <c r="AM92" s="24">
        <v>0</v>
      </c>
      <c r="AN92" s="24">
        <v>0.27017791393041052</v>
      </c>
      <c r="AO92" s="24">
        <v>441.67632453006303</v>
      </c>
      <c r="AP92" s="24">
        <v>0</v>
      </c>
      <c r="AQ92" s="24">
        <v>0</v>
      </c>
      <c r="AR92" s="24">
        <v>0</v>
      </c>
      <c r="AS92" s="24">
        <v>0</v>
      </c>
      <c r="AT92" s="24">
        <v>0</v>
      </c>
      <c r="AU92" s="24">
        <v>345.07982574518735</v>
      </c>
      <c r="AV92" s="24">
        <v>94.936306146565485</v>
      </c>
      <c r="AW92" s="24">
        <v>94.936306146565485</v>
      </c>
      <c r="AX92" s="24">
        <v>0</v>
      </c>
      <c r="AY92" s="24">
        <v>0</v>
      </c>
      <c r="AZ92" s="24">
        <v>165.76951211656569</v>
      </c>
      <c r="BA92" s="24">
        <v>77.861174682099417</v>
      </c>
      <c r="BB92" s="24">
        <v>36.628473931027607</v>
      </c>
      <c r="BC92" s="24">
        <v>51.279863503438648</v>
      </c>
      <c r="BD92" s="24">
        <v>0</v>
      </c>
      <c r="BE92" s="24">
        <v>84.374007482056214</v>
      </c>
      <c r="BF92" s="24">
        <v>29.082049634888524</v>
      </c>
      <c r="BG92" s="24">
        <v>1.4901660226239126</v>
      </c>
      <c r="BH92" s="24">
        <v>53.80179182454377</v>
      </c>
      <c r="BI92" s="24">
        <v>0</v>
      </c>
      <c r="BJ92" s="24">
        <v>345.07982574518735</v>
      </c>
      <c r="BK92" s="24">
        <v>434.48436149446258</v>
      </c>
      <c r="BL92" s="24">
        <v>1.8239846364977323</v>
      </c>
      <c r="BM92" s="24">
        <v>1.3665538940927351</v>
      </c>
    </row>
    <row r="93" spans="1:65" x14ac:dyDescent="0.35">
      <c r="A93" s="24" t="s">
        <v>10682</v>
      </c>
      <c r="B93" s="24" t="s">
        <v>10504</v>
      </c>
      <c r="C93" s="24" t="s">
        <v>10505</v>
      </c>
      <c r="D93" s="24" t="s">
        <v>10511</v>
      </c>
      <c r="E93" s="24" t="s">
        <v>10776</v>
      </c>
      <c r="F93" s="24">
        <v>169694</v>
      </c>
      <c r="G93" s="24">
        <v>0.89713277614452192</v>
      </c>
      <c r="H93" s="24">
        <v>500</v>
      </c>
      <c r="I93" s="24">
        <v>448.75894164314917</v>
      </c>
      <c r="J93" s="41">
        <v>1.9428042885798904</v>
      </c>
      <c r="K93" s="24">
        <v>35</v>
      </c>
      <c r="L93" s="24">
        <v>102.56361663287072</v>
      </c>
      <c r="M93" s="24">
        <v>17.66156539834245</v>
      </c>
      <c r="N93" s="24">
        <v>60.245107847174069</v>
      </c>
      <c r="O93" s="24">
        <v>44.027109979097546</v>
      </c>
      <c r="P93" s="24">
        <v>11.08811209927239</v>
      </c>
      <c r="Q93" s="24">
        <v>5.1298857688041313</v>
      </c>
      <c r="R93" s="24">
        <v>5.1298857688041313</v>
      </c>
      <c r="S93" s="24">
        <v>0</v>
      </c>
      <c r="T93" s="24">
        <v>0</v>
      </c>
      <c r="U93" s="24">
        <v>38199.550097927211</v>
      </c>
      <c r="V93" s="24">
        <v>0</v>
      </c>
      <c r="W93" s="24">
        <v>0</v>
      </c>
      <c r="X93" s="24">
        <v>0</v>
      </c>
      <c r="Y93" s="24">
        <v>819.60772169406653</v>
      </c>
      <c r="Z93" s="24">
        <v>0</v>
      </c>
      <c r="AA93" s="24">
        <v>197.02600000000001</v>
      </c>
      <c r="AB93" s="24">
        <v>3.145</v>
      </c>
      <c r="AC93" s="24">
        <v>619.43672169406648</v>
      </c>
      <c r="AD93" s="24">
        <v>370.84878005091736</v>
      </c>
      <c r="AE93" s="24">
        <v>12.187722925411945</v>
      </c>
      <c r="AF93" s="24">
        <v>0</v>
      </c>
      <c r="AG93" s="24">
        <v>0</v>
      </c>
      <c r="AH93" s="24">
        <v>207.69092615096019</v>
      </c>
      <c r="AI93" s="24">
        <v>123.0003582294425</v>
      </c>
      <c r="AJ93" s="24">
        <v>27.969772745102706</v>
      </c>
      <c r="AK93" s="24">
        <v>0</v>
      </c>
      <c r="AL93" s="24">
        <v>0</v>
      </c>
      <c r="AM93" s="24">
        <v>0</v>
      </c>
      <c r="AN93" s="24">
        <v>0.59868710888934962</v>
      </c>
      <c r="AO93" s="24">
        <v>448.75894164314917</v>
      </c>
      <c r="AP93" s="24">
        <v>219.87864907637214</v>
      </c>
      <c r="AQ93" s="24">
        <v>12.187722925411945</v>
      </c>
      <c r="AR93" s="24">
        <v>0</v>
      </c>
      <c r="AS93" s="24">
        <v>0</v>
      </c>
      <c r="AT93" s="24">
        <v>207.69092615096019</v>
      </c>
      <c r="AU93" s="24">
        <v>400.56008892965997</v>
      </c>
      <c r="AV93" s="24">
        <v>137.99819606655078</v>
      </c>
      <c r="AW93" s="24">
        <v>137.99819606655078</v>
      </c>
      <c r="AX93" s="24">
        <v>0</v>
      </c>
      <c r="AY93" s="24">
        <v>0</v>
      </c>
      <c r="AZ93" s="24">
        <v>169.14049087720565</v>
      </c>
      <c r="BA93" s="24">
        <v>83.718984207234882</v>
      </c>
      <c r="BB93" s="24">
        <v>35.592294445821146</v>
      </c>
      <c r="BC93" s="24">
        <v>49.8292122241496</v>
      </c>
      <c r="BD93" s="24">
        <v>0</v>
      </c>
      <c r="BE93" s="24">
        <v>93.421401985903586</v>
      </c>
      <c r="BF93" s="24">
        <v>32.217236763577453</v>
      </c>
      <c r="BG93" s="24">
        <v>1.6022772097078446</v>
      </c>
      <c r="BH93" s="24">
        <v>59.601888012618289</v>
      </c>
      <c r="BI93" s="24">
        <v>0</v>
      </c>
      <c r="BJ93" s="24">
        <v>620.43873800603205</v>
      </c>
      <c r="BK93" s="24">
        <v>991.28751805694947</v>
      </c>
      <c r="BL93" s="24">
        <v>1.407489685110211</v>
      </c>
      <c r="BM93" s="24">
        <v>1.9428042885798904</v>
      </c>
    </row>
    <row r="94" spans="1:65" x14ac:dyDescent="0.35">
      <c r="A94" s="24" t="s">
        <v>10682</v>
      </c>
      <c r="B94" s="24" t="s">
        <v>10504</v>
      </c>
      <c r="C94" s="24" t="s">
        <v>10505</v>
      </c>
      <c r="D94" s="24" t="s">
        <v>10512</v>
      </c>
      <c r="E94" s="24" t="s">
        <v>10777</v>
      </c>
      <c r="F94" s="24">
        <v>169694</v>
      </c>
      <c r="G94" s="24">
        <v>0.89713277614452192</v>
      </c>
      <c r="H94" s="24">
        <v>500</v>
      </c>
      <c r="I94" s="24">
        <v>1390.2951873110708</v>
      </c>
      <c r="J94" s="41">
        <v>0.10809272456776431</v>
      </c>
      <c r="K94" s="24">
        <v>35</v>
      </c>
      <c r="L94" s="24">
        <v>158.48388269124524</v>
      </c>
      <c r="M94" s="24">
        <v>29.010767103566028</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1726.4928708971447</v>
      </c>
      <c r="Z94" s="24">
        <v>0</v>
      </c>
      <c r="AA94" s="24">
        <v>197.02600000000001</v>
      </c>
      <c r="AB94" s="24">
        <v>3.145</v>
      </c>
      <c r="AC94" s="24">
        <v>1526.3218708971447</v>
      </c>
      <c r="AD94" s="24">
        <v>336.19768358607394</v>
      </c>
      <c r="AE94" s="24">
        <v>34.646465120416693</v>
      </c>
      <c r="AF94" s="24">
        <v>0</v>
      </c>
      <c r="AG94" s="24">
        <v>0</v>
      </c>
      <c r="AH94" s="24">
        <v>173.53539128308731</v>
      </c>
      <c r="AI94" s="24">
        <v>123.0003582294425</v>
      </c>
      <c r="AJ94" s="24">
        <v>5.0154689531273826</v>
      </c>
      <c r="AK94" s="24">
        <v>0</v>
      </c>
      <c r="AL94" s="24">
        <v>0</v>
      </c>
      <c r="AM94" s="24">
        <v>0</v>
      </c>
      <c r="AN94" s="24">
        <v>0.22026657024082538</v>
      </c>
      <c r="AO94" s="24">
        <v>1390.2951873110708</v>
      </c>
      <c r="AP94" s="24">
        <v>208.18185640350401</v>
      </c>
      <c r="AQ94" s="24">
        <v>34.646465120416693</v>
      </c>
      <c r="AR94" s="24">
        <v>0</v>
      </c>
      <c r="AS94" s="24">
        <v>0</v>
      </c>
      <c r="AT94" s="24">
        <v>173.53539128308731</v>
      </c>
      <c r="AU94" s="24">
        <v>632.22312565747052</v>
      </c>
      <c r="AV94" s="24">
        <v>137.99819606655078</v>
      </c>
      <c r="AW94" s="24">
        <v>137.99819606655078</v>
      </c>
      <c r="AX94" s="24">
        <v>0</v>
      </c>
      <c r="AY94" s="24">
        <v>0</v>
      </c>
      <c r="AZ94" s="24">
        <v>269.90560088769388</v>
      </c>
      <c r="BA94" s="24">
        <v>83.718984207234882</v>
      </c>
      <c r="BB94" s="24">
        <v>77.577756950191258</v>
      </c>
      <c r="BC94" s="24">
        <v>108.60885973026775</v>
      </c>
      <c r="BD94" s="24">
        <v>0</v>
      </c>
      <c r="BE94" s="24">
        <v>224.31932870322595</v>
      </c>
      <c r="BF94" s="24">
        <v>78.146333857374771</v>
      </c>
      <c r="BG94" s="24">
        <v>1.6022772097078446</v>
      </c>
      <c r="BH94" s="24">
        <v>144.57071763614331</v>
      </c>
      <c r="BI94" s="24">
        <v>0</v>
      </c>
      <c r="BJ94" s="24">
        <v>840.40498206097459</v>
      </c>
      <c r="BK94" s="24">
        <v>1176.6026656470485</v>
      </c>
      <c r="BL94" s="24">
        <v>9.8459438743134495E-2</v>
      </c>
      <c r="BM94" s="24">
        <v>0.10809272456776431</v>
      </c>
    </row>
    <row r="95" spans="1:65" x14ac:dyDescent="0.35">
      <c r="A95" s="24" t="s">
        <v>10682</v>
      </c>
      <c r="B95" s="24" t="s">
        <v>10504</v>
      </c>
      <c r="C95" s="24" t="s">
        <v>10778</v>
      </c>
      <c r="D95" s="24" t="s">
        <v>9780</v>
      </c>
      <c r="E95" s="24" t="s">
        <v>10779</v>
      </c>
      <c r="F95" s="24">
        <v>169694</v>
      </c>
      <c r="G95" s="24">
        <v>0.89713277614452192</v>
      </c>
      <c r="H95" s="24">
        <v>500</v>
      </c>
      <c r="I95" s="39">
        <v>367.08214468577495</v>
      </c>
      <c r="J95" s="42">
        <v>2.0706799959205235</v>
      </c>
      <c r="K95" s="24">
        <v>35</v>
      </c>
      <c r="L95" s="24">
        <v>177.45657473732234</v>
      </c>
      <c r="M95" s="24">
        <v>24.855361738954954</v>
      </c>
      <c r="N95" s="24">
        <v>60.245107847174069</v>
      </c>
      <c r="O95" s="24">
        <v>11.229356754620087</v>
      </c>
      <c r="P95" s="24">
        <v>23.326378613732135</v>
      </c>
      <c r="Q95" s="24">
        <v>25.689372478821845</v>
      </c>
      <c r="R95" s="24">
        <v>4.8045473508121317</v>
      </c>
      <c r="S95" s="24">
        <v>10.067816014049612</v>
      </c>
      <c r="T95" s="24">
        <v>10.817009113960102</v>
      </c>
      <c r="U95" s="24">
        <v>0</v>
      </c>
      <c r="V95" s="24">
        <v>7315.9008184862923</v>
      </c>
      <c r="W95" s="24">
        <v>0</v>
      </c>
      <c r="X95" s="24">
        <v>0</v>
      </c>
      <c r="Y95" s="24">
        <v>508.67300301072783</v>
      </c>
      <c r="Z95" s="24">
        <v>0</v>
      </c>
      <c r="AA95" s="24">
        <v>197.02600000000001</v>
      </c>
      <c r="AB95" s="24">
        <v>3.145</v>
      </c>
      <c r="AC95" s="24">
        <v>308.50200301072783</v>
      </c>
      <c r="AD95" s="24">
        <v>141.59085832495288</v>
      </c>
      <c r="AE95" s="24">
        <v>17.997766284219345</v>
      </c>
      <c r="AF95" s="24">
        <v>0</v>
      </c>
      <c r="AG95" s="24">
        <v>0</v>
      </c>
      <c r="AH95" s="24">
        <v>22.132323290733552</v>
      </c>
      <c r="AI95" s="24">
        <v>101.46076874999999</v>
      </c>
      <c r="AJ95" s="24">
        <v>0</v>
      </c>
      <c r="AK95" s="24">
        <v>0</v>
      </c>
      <c r="AL95" s="24">
        <v>0</v>
      </c>
      <c r="AM95" s="24">
        <v>0</v>
      </c>
      <c r="AN95" s="24">
        <v>0.45896252518019859</v>
      </c>
      <c r="AO95" s="24">
        <v>367.08214468577495</v>
      </c>
      <c r="AP95" s="24">
        <v>40.130089574952898</v>
      </c>
      <c r="AQ95" s="24">
        <v>17.997766284219345</v>
      </c>
      <c r="AR95" s="24">
        <v>0</v>
      </c>
      <c r="AS95" s="24">
        <v>0</v>
      </c>
      <c r="AT95" s="24">
        <v>22.132323290733552</v>
      </c>
      <c r="AU95" s="24">
        <v>386.89070897125953</v>
      </c>
      <c r="AV95" s="24">
        <v>86.822377402310067</v>
      </c>
      <c r="AW95" s="24">
        <v>86.822377402310067</v>
      </c>
      <c r="AX95" s="24">
        <v>0</v>
      </c>
      <c r="AY95" s="24">
        <v>0</v>
      </c>
      <c r="AZ95" s="24">
        <v>226.48674110638393</v>
      </c>
      <c r="BA95" s="24">
        <v>77.861174682099417</v>
      </c>
      <c r="BB95" s="24">
        <v>61.927319343451877</v>
      </c>
      <c r="BC95" s="24">
        <v>86.698247080832616</v>
      </c>
      <c r="BD95" s="24">
        <v>0</v>
      </c>
      <c r="BE95" s="24">
        <v>73.581590462565529</v>
      </c>
      <c r="BF95" s="24">
        <v>25.295236645593551</v>
      </c>
      <c r="BG95" s="24">
        <v>1.4901660226239126</v>
      </c>
      <c r="BH95" s="24">
        <v>46.796187794348064</v>
      </c>
      <c r="BI95" s="24">
        <v>0</v>
      </c>
      <c r="BJ95" s="24">
        <v>427.0207985462124</v>
      </c>
      <c r="BK95" s="24">
        <v>568.61165687116522</v>
      </c>
      <c r="BL95" s="24">
        <v>2.4638726700066367</v>
      </c>
      <c r="BM95" s="24">
        <v>2.0706799959205235</v>
      </c>
    </row>
    <row r="96" spans="1:65" x14ac:dyDescent="0.35">
      <c r="A96" s="24" t="s">
        <v>10682</v>
      </c>
      <c r="B96" s="24" t="s">
        <v>10780</v>
      </c>
      <c r="C96" s="24" t="s">
        <v>9780</v>
      </c>
      <c r="D96" s="24" t="s">
        <v>9780</v>
      </c>
      <c r="E96" s="24" t="s">
        <v>10202</v>
      </c>
      <c r="F96" s="24">
        <f>F87</f>
        <v>1078776</v>
      </c>
      <c r="G96" s="24">
        <f>G87</f>
        <v>0.89712395509431242</v>
      </c>
      <c r="H96" s="24">
        <f>(H87*N87+H95*N95)/(N87+N95)</f>
        <v>499.99999999999994</v>
      </c>
      <c r="I96" s="64">
        <f>(I87*N87+I95*N95)/(N87+N95)</f>
        <v>351.62332043031313</v>
      </c>
      <c r="J96" s="42">
        <f>(J87*N87+J95*N95)/(N87+N95)</f>
        <v>1.7896488449188588</v>
      </c>
      <c r="K96" s="24">
        <f>K87</f>
        <v>35</v>
      </c>
      <c r="L96" s="24">
        <f t="shared" ref="L96:W96" si="6">L87+L95</f>
        <v>802.54801890673457</v>
      </c>
      <c r="M96" s="24">
        <f t="shared" si="6"/>
        <v>85.551545717382794</v>
      </c>
      <c r="N96" s="24">
        <f t="shared" si="6"/>
        <v>443.23058429143794</v>
      </c>
      <c r="O96" s="24">
        <f t="shared" si="6"/>
        <v>82.615743143710418</v>
      </c>
      <c r="P96" s="24">
        <f t="shared" si="6"/>
        <v>171.61500397003221</v>
      </c>
      <c r="Q96" s="24">
        <f t="shared" si="6"/>
        <v>188.99983717769524</v>
      </c>
      <c r="R96" s="24">
        <f t="shared" si="6"/>
        <v>35.347639097242173</v>
      </c>
      <c r="S96" s="24">
        <f t="shared" si="6"/>
        <v>74.070146670925411</v>
      </c>
      <c r="T96" s="24">
        <f t="shared" si="6"/>
        <v>79.582051409527651</v>
      </c>
      <c r="U96" s="24">
        <f t="shared" si="6"/>
        <v>0</v>
      </c>
      <c r="V96" s="24">
        <f t="shared" si="6"/>
        <v>53823.971941781339</v>
      </c>
      <c r="W96" s="24">
        <f t="shared" si="6"/>
        <v>0</v>
      </c>
      <c r="X96" s="24">
        <f>(X87*N87+X95*N95)/(N87+N95)</f>
        <v>0</v>
      </c>
      <c r="Y96" s="24">
        <f>(Y87*N87+Y95*N95)/(N87+N95)</f>
        <v>493.42256482861541</v>
      </c>
      <c r="Z96" s="24">
        <f>(Z87*N87+Z95*N95)/(N87+N95)</f>
        <v>0</v>
      </c>
      <c r="AA96" s="24">
        <f>(AA87*N87+AA95*N95)/(N87+N95)</f>
        <v>182.88278312686597</v>
      </c>
      <c r="AB96" s="24">
        <f>(AB87*N87+AB95*N95)/(N87+N95)</f>
        <v>5.7821638500003045</v>
      </c>
      <c r="AC96" s="24">
        <f>(AC87*N87+AC95*N95)/(N87+N95)</f>
        <v>304.75761785174916</v>
      </c>
      <c r="AD96" s="24">
        <f>(AD87*N87+AD95*N95)/(N87+N95)</f>
        <v>141.79924439830231</v>
      </c>
      <c r="AE96" s="24">
        <f>(AE87*N87+AE95*N95)/(N87+N95)</f>
        <v>14.666353669934919</v>
      </c>
      <c r="AF96" s="24">
        <f>(AF87*N87+AF95*N95)/(N87+N95)</f>
        <v>0</v>
      </c>
      <c r="AG96" s="24">
        <f>(AG87*N87+AG95*N95)/(N87+N95)</f>
        <v>0</v>
      </c>
      <c r="AH96" s="24">
        <f>(AH87*N87+AH95*N95)/(N87+N95)</f>
        <v>25.672121978367372</v>
      </c>
      <c r="AI96" s="24">
        <f>(AI87*N87+AI95*N95)/(N87+N95)</f>
        <v>101.46076874999999</v>
      </c>
      <c r="AJ96" s="24">
        <f>(AJ87*N87+AJ95*N95)/(N87+N95)</f>
        <v>0</v>
      </c>
      <c r="AK96" s="24">
        <f>(AK87*N87+AK95*N95)/(N87+N95)</f>
        <v>0</v>
      </c>
      <c r="AL96" s="24">
        <f>(AL87*N87+AL95*N95)/(N87+N95)</f>
        <v>0</v>
      </c>
      <c r="AM96" s="24">
        <f>(AM87*N87+AM95*N95)/(N87+N95)</f>
        <v>0</v>
      </c>
      <c r="AN96" s="24">
        <f>(AN87*N87+AN95*N95)/(N87+N95)</f>
        <v>0.46529755933055233</v>
      </c>
      <c r="AO96" s="24">
        <f>(AO87*N87+AO95*N95)/(N87+N95)</f>
        <v>351.62332043031313</v>
      </c>
      <c r="AP96" s="24">
        <f>(AP87*N87+AP95*N95)/(N87+N95)</f>
        <v>40.338475648302293</v>
      </c>
      <c r="AQ96" s="24">
        <f>(AQ87*N87+AQ95*N95)/(N87+N95)</f>
        <v>14.666353669934919</v>
      </c>
      <c r="AR96" s="24">
        <f>(AR87*N87+AR95*N95)/(N87+N95)</f>
        <v>0</v>
      </c>
      <c r="AS96" s="24">
        <f>(AS87*N87+AS95*N95)/(N87+N95)</f>
        <v>0</v>
      </c>
      <c r="AT96" s="24">
        <f>(AT87*N87+AT95*N95)/(N87+N95)</f>
        <v>25.672121978367372</v>
      </c>
      <c r="AU96" s="24">
        <f>(AU87*N87+AU95*N95)/(N87+N95)</f>
        <v>252.58555986653042</v>
      </c>
      <c r="AV96" s="24">
        <f>(AV87*N87+AV95*N95)/(N87+N95)</f>
        <v>54.273256846337027</v>
      </c>
      <c r="AW96" s="24">
        <f>(AW87*N87+AW95*N95)/(N87+N95)</f>
        <v>54.273256846337027</v>
      </c>
      <c r="AX96" s="24">
        <f>(AX87*N87+AX95*N95)/(N87+N95)</f>
        <v>0</v>
      </c>
      <c r="AY96" s="24">
        <f>(AY87*N87+AY95*N95)/(N87+N95)</f>
        <v>0</v>
      </c>
      <c r="AZ96" s="24">
        <f>(AZ87*N87+AZ95*N95)/(N87+N95)</f>
        <v>131.12418083084566</v>
      </c>
      <c r="BA96" s="24">
        <f>(BA87*N87+BA95*N95)/(N87+N95)</f>
        <v>77.861174682099403</v>
      </c>
      <c r="BB96" s="24">
        <f>(BB87*N87+BB95*N95)/(N87+N95)</f>
        <v>22.192919228644268</v>
      </c>
      <c r="BC96" s="24">
        <f>(BC87*N87+BC95*N95)/(N87+N95)</f>
        <v>31.070086920101971</v>
      </c>
      <c r="BD96" s="24">
        <f>(BD87*N87+BD95*N95)/(N87+N95)</f>
        <v>0</v>
      </c>
      <c r="BE96" s="24">
        <f>(BE87*N87+BE95*N95)/(N87+N95)</f>
        <v>67.188122189347737</v>
      </c>
      <c r="BF96" s="24">
        <f>(BF87*N87+BF95*N95)/(N87+N95)</f>
        <v>23.051914444464504</v>
      </c>
      <c r="BG96" s="24">
        <f>(BG87*N87+BG95*N95)/(N87+N95)</f>
        <v>1.4901660226239124</v>
      </c>
      <c r="BH96" s="24">
        <f>(BH87*N87+BH95*N95)/(N87+N95)</f>
        <v>42.646041722259326</v>
      </c>
      <c r="BI96" s="24">
        <f>(BI87*N87+BI95*N95)/(N87+N95)</f>
        <v>0</v>
      </c>
      <c r="BJ96" s="24">
        <f>(BJ87*N87+BJ95*N95)/(N87+N95)</f>
        <v>292.92403551483267</v>
      </c>
      <c r="BK96" s="24">
        <f>(BK87*N87+BK95*N95)/(N87+N95)</f>
        <v>434.72327991313495</v>
      </c>
      <c r="BL96" s="24">
        <f>(BL87*N87+BL95*N95)/(N87+N95)</f>
        <v>2.0663355837392841</v>
      </c>
      <c r="BM96" s="24">
        <f>(BM87*N87+BM95*N95)/(N87+N95)</f>
        <v>1.7896488449188588</v>
      </c>
    </row>
    <row r="97" spans="1:65" x14ac:dyDescent="0.35">
      <c r="A97" s="24" t="s">
        <v>10693</v>
      </c>
      <c r="B97" s="24" t="s">
        <v>10504</v>
      </c>
      <c r="C97" s="24" t="s">
        <v>10659</v>
      </c>
      <c r="D97" s="24" t="s">
        <v>10506</v>
      </c>
      <c r="E97" s="24" t="s">
        <v>10781</v>
      </c>
      <c r="F97" s="24">
        <v>1078776</v>
      </c>
      <c r="G97" s="24">
        <v>0.89712395509431242</v>
      </c>
      <c r="H97" s="24">
        <v>500</v>
      </c>
      <c r="I97" s="39">
        <v>329.83412208560077</v>
      </c>
      <c r="J97" s="42">
        <v>1.9065673559944405</v>
      </c>
      <c r="K97" s="24">
        <v>35</v>
      </c>
      <c r="L97" s="24">
        <v>625.09144416941217</v>
      </c>
      <c r="M97" s="24">
        <v>60.696183978427847</v>
      </c>
      <c r="N97" s="24">
        <v>382.98547644426384</v>
      </c>
      <c r="O97" s="24">
        <v>71.386386389090333</v>
      </c>
      <c r="P97" s="24">
        <v>148.28862535630006</v>
      </c>
      <c r="Q97" s="24">
        <v>163.3104646988734</v>
      </c>
      <c r="R97" s="24">
        <v>30.54309174643004</v>
      </c>
      <c r="S97" s="24">
        <v>64.002330656875799</v>
      </c>
      <c r="T97" s="24">
        <v>68.765042295567554</v>
      </c>
      <c r="U97" s="24">
        <v>0</v>
      </c>
      <c r="V97" s="24">
        <v>46508.071123295049</v>
      </c>
      <c r="W97" s="24">
        <v>0</v>
      </c>
      <c r="X97" s="24">
        <v>0</v>
      </c>
      <c r="Y97" s="24">
        <v>491.02361147527142</v>
      </c>
      <c r="Z97" s="24">
        <v>0</v>
      </c>
      <c r="AA97" s="24">
        <v>180.65799999999999</v>
      </c>
      <c r="AB97" s="24">
        <v>6.1970000000000001</v>
      </c>
      <c r="AC97" s="24">
        <v>304.16861147527146</v>
      </c>
      <c r="AD97" s="24">
        <v>161.18948938967065</v>
      </c>
      <c r="AE97" s="24">
        <v>14.142309483992507</v>
      </c>
      <c r="AF97" s="24">
        <v>0</v>
      </c>
      <c r="AG97" s="24">
        <v>0</v>
      </c>
      <c r="AH97" s="24">
        <v>26.228946105678165</v>
      </c>
      <c r="AI97" s="24">
        <v>101.46076875</v>
      </c>
      <c r="AJ97" s="24">
        <v>0</v>
      </c>
      <c r="AK97" s="24">
        <v>0</v>
      </c>
      <c r="AL97" s="24">
        <v>0</v>
      </c>
      <c r="AM97" s="24">
        <v>19.357465049999995</v>
      </c>
      <c r="AN97" s="24">
        <v>0.52993465896389891</v>
      </c>
      <c r="AO97" s="24">
        <v>329.83412208560077</v>
      </c>
      <c r="AP97" s="24">
        <v>40.371255589670675</v>
      </c>
      <c r="AQ97" s="24">
        <v>14.142309483992507</v>
      </c>
      <c r="AR97" s="24">
        <v>0</v>
      </c>
      <c r="AS97" s="24">
        <v>0</v>
      </c>
      <c r="AT97" s="24">
        <v>26.228946105678165</v>
      </c>
      <c r="AU97" s="24">
        <v>231.45883655742159</v>
      </c>
      <c r="AV97" s="24">
        <v>49.153153346770935</v>
      </c>
      <c r="AW97" s="24">
        <v>49.153153346770935</v>
      </c>
      <c r="AX97" s="24">
        <v>0</v>
      </c>
      <c r="AY97" s="24">
        <v>0</v>
      </c>
      <c r="AZ97" s="24">
        <v>116.12327849449157</v>
      </c>
      <c r="BA97" s="24">
        <v>77.861174682099417</v>
      </c>
      <c r="BB97" s="24">
        <v>15.942543255163402</v>
      </c>
      <c r="BC97" s="24">
        <v>22.319560557228758</v>
      </c>
      <c r="BD97" s="24">
        <v>0</v>
      </c>
      <c r="BE97" s="24">
        <v>66.18240471615907</v>
      </c>
      <c r="BF97" s="24">
        <v>22.699031120538649</v>
      </c>
      <c r="BG97" s="24">
        <v>1.4901660226239124</v>
      </c>
      <c r="BH97" s="24">
        <v>41.993207572996504</v>
      </c>
      <c r="BI97" s="24">
        <v>0</v>
      </c>
      <c r="BJ97" s="24">
        <v>271.83009214709227</v>
      </c>
      <c r="BK97" s="24">
        <v>433.01958153676293</v>
      </c>
      <c r="BL97" s="24">
        <v>2.0674420250381957</v>
      </c>
      <c r="BM97" s="24">
        <v>1.9065673559944405</v>
      </c>
    </row>
    <row r="98" spans="1:65" x14ac:dyDescent="0.35">
      <c r="A98" s="24" t="s">
        <v>10693</v>
      </c>
      <c r="B98" s="24" t="s">
        <v>10504</v>
      </c>
      <c r="C98" s="24" t="s">
        <v>10659</v>
      </c>
      <c r="D98" s="24" t="s">
        <v>10507</v>
      </c>
      <c r="E98" s="24" t="s">
        <v>10782</v>
      </c>
      <c r="F98" s="24">
        <v>1078776</v>
      </c>
      <c r="G98" s="24">
        <v>0.89712395509431242</v>
      </c>
      <c r="H98" s="24">
        <v>500</v>
      </c>
      <c r="I98" s="24">
        <v>347.04314622991768</v>
      </c>
      <c r="J98" s="41">
        <v>1.6670267593023425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0</v>
      </c>
      <c r="W98" s="24">
        <v>11627.017780823762</v>
      </c>
      <c r="X98" s="24">
        <v>0</v>
      </c>
      <c r="Y98" s="24">
        <v>491.02361147527142</v>
      </c>
      <c r="Z98" s="24">
        <v>0</v>
      </c>
      <c r="AA98" s="24">
        <v>180.65799999999999</v>
      </c>
      <c r="AB98" s="24">
        <v>6.1970000000000001</v>
      </c>
      <c r="AC98" s="24">
        <v>304.16861147527146</v>
      </c>
      <c r="AD98" s="24">
        <v>143.98046524535374</v>
      </c>
      <c r="AE98" s="24">
        <v>-15.895435323288277</v>
      </c>
      <c r="AF98" s="24">
        <v>1.7440005240341807</v>
      </c>
      <c r="AG98" s="24">
        <v>3.5786828784350129</v>
      </c>
      <c r="AH98" s="24">
        <v>0</v>
      </c>
      <c r="AI98" s="24">
        <v>101.46076875</v>
      </c>
      <c r="AJ98" s="24">
        <v>0</v>
      </c>
      <c r="AK98" s="24">
        <v>33.734983366172862</v>
      </c>
      <c r="AL98" s="24">
        <v>0</v>
      </c>
      <c r="AM98" s="24">
        <v>19.357465049999995</v>
      </c>
      <c r="AN98" s="24">
        <v>0.4733574070875462</v>
      </c>
      <c r="AO98" s="24">
        <v>347.04314622991768</v>
      </c>
      <c r="AP98" s="24">
        <v>0</v>
      </c>
      <c r="AQ98" s="24">
        <v>0</v>
      </c>
      <c r="AR98" s="24">
        <v>0</v>
      </c>
      <c r="AS98" s="24">
        <v>0</v>
      </c>
      <c r="AT98" s="24">
        <v>0</v>
      </c>
      <c r="AU98" s="24">
        <v>238.71835762766636</v>
      </c>
      <c r="AV98" s="24">
        <v>49.153153346770935</v>
      </c>
      <c r="AW98" s="24">
        <v>49.153153346770935</v>
      </c>
      <c r="AX98" s="24">
        <v>0</v>
      </c>
      <c r="AY98" s="24">
        <v>0</v>
      </c>
      <c r="AZ98" s="24">
        <v>116.12327849449157</v>
      </c>
      <c r="BA98" s="24">
        <v>77.861174682099417</v>
      </c>
      <c r="BB98" s="24">
        <v>15.942543255163402</v>
      </c>
      <c r="BC98" s="24">
        <v>22.319560557228758</v>
      </c>
      <c r="BD98" s="24">
        <v>0</v>
      </c>
      <c r="BE98" s="24">
        <v>73.441925786403857</v>
      </c>
      <c r="BF98" s="24">
        <v>25.246231496063139</v>
      </c>
      <c r="BG98" s="24">
        <v>1.4901660226239124</v>
      </c>
      <c r="BH98" s="24">
        <v>46.705528267716801</v>
      </c>
      <c r="BI98" s="24">
        <v>0</v>
      </c>
      <c r="BJ98" s="24">
        <v>238.71835762766636</v>
      </c>
      <c r="BK98" s="24">
        <v>382.69882287302011</v>
      </c>
      <c r="BL98" s="24">
        <v>1.9020049721494108</v>
      </c>
      <c r="BM98" s="24">
        <v>1.6670267593023425</v>
      </c>
    </row>
    <row r="99" spans="1:65" x14ac:dyDescent="0.35">
      <c r="A99" s="24" t="s">
        <v>10693</v>
      </c>
      <c r="B99" s="24" t="s">
        <v>10504</v>
      </c>
      <c r="C99" s="24" t="s">
        <v>10659</v>
      </c>
      <c r="D99" s="24" t="s">
        <v>10508</v>
      </c>
      <c r="E99" s="24" t="s">
        <v>10783</v>
      </c>
      <c r="F99" s="24">
        <v>1078776</v>
      </c>
      <c r="G99" s="24">
        <v>0.89712395509431242</v>
      </c>
      <c r="H99" s="24">
        <v>500</v>
      </c>
      <c r="I99" s="24">
        <v>352.36582963238686</v>
      </c>
      <c r="J99" s="41">
        <v>1.6288923672846871</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0</v>
      </c>
      <c r="X99" s="24">
        <v>11627017.780823762</v>
      </c>
      <c r="Y99" s="24">
        <v>491.02361147527142</v>
      </c>
      <c r="Z99" s="24">
        <v>0</v>
      </c>
      <c r="AA99" s="24">
        <v>180.65799999999999</v>
      </c>
      <c r="AB99" s="24">
        <v>6.1970000000000001</v>
      </c>
      <c r="AC99" s="24">
        <v>304.16861147527146</v>
      </c>
      <c r="AD99" s="24">
        <v>138.65778184288456</v>
      </c>
      <c r="AE99" s="24">
        <v>-15.895435323288277</v>
      </c>
      <c r="AF99" s="24">
        <v>0</v>
      </c>
      <c r="AG99" s="24">
        <v>0</v>
      </c>
      <c r="AH99" s="24">
        <v>0</v>
      </c>
      <c r="AI99" s="24">
        <v>101.46076875</v>
      </c>
      <c r="AJ99" s="24">
        <v>0</v>
      </c>
      <c r="AK99" s="24">
        <v>33.734983366172862</v>
      </c>
      <c r="AL99" s="24">
        <v>0</v>
      </c>
      <c r="AM99" s="24">
        <v>19.357465049999995</v>
      </c>
      <c r="AN99" s="24">
        <v>0.45585828587101684</v>
      </c>
      <c r="AO99" s="24">
        <v>352.36582963238686</v>
      </c>
      <c r="AP99" s="24">
        <v>0</v>
      </c>
      <c r="AQ99" s="24">
        <v>0</v>
      </c>
      <c r="AR99" s="24">
        <v>0</v>
      </c>
      <c r="AS99" s="24">
        <v>0</v>
      </c>
      <c r="AT99" s="24">
        <v>0</v>
      </c>
      <c r="AU99" s="24">
        <v>239.47684001251821</v>
      </c>
      <c r="AV99" s="24">
        <v>49.153153346770935</v>
      </c>
      <c r="AW99" s="24">
        <v>49.153153346770935</v>
      </c>
      <c r="AX99" s="24">
        <v>0</v>
      </c>
      <c r="AY99" s="24">
        <v>0</v>
      </c>
      <c r="AZ99" s="24">
        <v>116.12327849449157</v>
      </c>
      <c r="BA99" s="24">
        <v>77.861174682099417</v>
      </c>
      <c r="BB99" s="24">
        <v>15.942543255163402</v>
      </c>
      <c r="BC99" s="24">
        <v>22.319560557228758</v>
      </c>
      <c r="BD99" s="24">
        <v>0</v>
      </c>
      <c r="BE99" s="24">
        <v>74.200408171255702</v>
      </c>
      <c r="BF99" s="24">
        <v>25.512365666186597</v>
      </c>
      <c r="BG99" s="24">
        <v>1.4901660226239124</v>
      </c>
      <c r="BH99" s="24">
        <v>47.197876482445196</v>
      </c>
      <c r="BI99" s="24">
        <v>0</v>
      </c>
      <c r="BJ99" s="24">
        <v>239.47684001251821</v>
      </c>
      <c r="BK99" s="24">
        <v>378.13462185540277</v>
      </c>
      <c r="BL99" s="24">
        <v>1.8869994757062369</v>
      </c>
      <c r="BM99" s="24">
        <v>1.6288923672846871</v>
      </c>
    </row>
    <row r="100" spans="1:65" x14ac:dyDescent="0.35">
      <c r="A100" s="24" t="s">
        <v>10693</v>
      </c>
      <c r="B100" s="24" t="s">
        <v>10504</v>
      </c>
      <c r="C100" s="24" t="s">
        <v>10659</v>
      </c>
      <c r="D100" s="24" t="s">
        <v>10509</v>
      </c>
      <c r="E100" s="24" t="s">
        <v>10784</v>
      </c>
      <c r="F100" s="24">
        <v>1078776</v>
      </c>
      <c r="G100" s="24">
        <v>0.89712395509431242</v>
      </c>
      <c r="H100" s="24">
        <v>500</v>
      </c>
      <c r="I100" s="24">
        <v>345.78996762387959</v>
      </c>
      <c r="J100" s="41">
        <v>1.6258828114739572</v>
      </c>
      <c r="K100" s="24">
        <v>35</v>
      </c>
      <c r="L100" s="24">
        <v>425.91436606814943</v>
      </c>
      <c r="M100" s="24">
        <v>50.347438535168081</v>
      </c>
      <c r="N100" s="24">
        <v>382.98547644426384</v>
      </c>
      <c r="O100" s="24">
        <v>53.817119149947942</v>
      </c>
      <c r="P100" s="24">
        <v>154.56336365599378</v>
      </c>
      <c r="Q100" s="24">
        <v>174.6049936383221</v>
      </c>
      <c r="R100" s="24">
        <v>30.54309174643004</v>
      </c>
      <c r="S100" s="24">
        <v>75.296859596324481</v>
      </c>
      <c r="T100" s="24">
        <v>68.765042295567554</v>
      </c>
      <c r="U100" s="24">
        <v>0</v>
      </c>
      <c r="V100" s="24">
        <v>0</v>
      </c>
      <c r="W100" s="24">
        <v>0</v>
      </c>
      <c r="X100" s="24">
        <v>0</v>
      </c>
      <c r="Y100" s="24">
        <v>454.03584192713981</v>
      </c>
      <c r="Z100" s="24">
        <v>0</v>
      </c>
      <c r="AA100" s="24">
        <v>180.65799999999999</v>
      </c>
      <c r="AB100" s="24">
        <v>6.1970000000000001</v>
      </c>
      <c r="AC100" s="24">
        <v>267.1808419271398</v>
      </c>
      <c r="AD100" s="24">
        <v>108.24587430326022</v>
      </c>
      <c r="AE100" s="24">
        <v>-12.572359496739727</v>
      </c>
      <c r="AF100" s="24">
        <v>0</v>
      </c>
      <c r="AG100" s="24">
        <v>0</v>
      </c>
      <c r="AH100" s="24">
        <v>0</v>
      </c>
      <c r="AI100" s="24">
        <v>101.46076875</v>
      </c>
      <c r="AJ100" s="24">
        <v>0</v>
      </c>
      <c r="AK100" s="24">
        <v>0</v>
      </c>
      <c r="AL100" s="24">
        <v>0</v>
      </c>
      <c r="AM100" s="24">
        <v>19.357465049999995</v>
      </c>
      <c r="AN100" s="24">
        <v>0.40514085337293332</v>
      </c>
      <c r="AO100" s="24">
        <v>345.78996762387959</v>
      </c>
      <c r="AP100" s="24">
        <v>0</v>
      </c>
      <c r="AQ100" s="24">
        <v>0</v>
      </c>
      <c r="AR100" s="24">
        <v>0</v>
      </c>
      <c r="AS100" s="24">
        <v>0</v>
      </c>
      <c r="AT100" s="24">
        <v>0</v>
      </c>
      <c r="AU100" s="24">
        <v>221.14893236368164</v>
      </c>
      <c r="AV100" s="24">
        <v>47.241818302295663</v>
      </c>
      <c r="AW100" s="24">
        <v>47.241818302295663</v>
      </c>
      <c r="AX100" s="24">
        <v>0</v>
      </c>
      <c r="AY100" s="24">
        <v>0</v>
      </c>
      <c r="AZ100" s="24">
        <v>105.45692996734385</v>
      </c>
      <c r="BA100" s="24">
        <v>77.861174682099417</v>
      </c>
      <c r="BB100" s="24">
        <v>11.498231368851849</v>
      </c>
      <c r="BC100" s="24">
        <v>16.097523916392589</v>
      </c>
      <c r="BD100" s="24">
        <v>0</v>
      </c>
      <c r="BE100" s="24">
        <v>68.450184094042143</v>
      </c>
      <c r="BF100" s="24">
        <v>23.494743182953769</v>
      </c>
      <c r="BG100" s="24">
        <v>1.4901660226239124</v>
      </c>
      <c r="BH100" s="24">
        <v>43.465274888464464</v>
      </c>
      <c r="BI100" s="24">
        <v>0</v>
      </c>
      <c r="BJ100" s="24">
        <v>221.14893236368164</v>
      </c>
      <c r="BK100" s="24">
        <v>329.39480666694186</v>
      </c>
      <c r="BL100" s="24">
        <v>2.1042450524694347</v>
      </c>
      <c r="BM100" s="24">
        <v>1.6258828114739572</v>
      </c>
    </row>
    <row r="101" spans="1:65" x14ac:dyDescent="0.35">
      <c r="A101" s="24" t="s">
        <v>10693</v>
      </c>
      <c r="B101" s="24" t="s">
        <v>10504</v>
      </c>
      <c r="C101" s="24" t="s">
        <v>10659</v>
      </c>
      <c r="D101" s="24" t="s">
        <v>10510</v>
      </c>
      <c r="E101" s="24" t="s">
        <v>10785</v>
      </c>
      <c r="F101" s="24">
        <v>1078776</v>
      </c>
      <c r="G101" s="24">
        <v>0.89712395509431242</v>
      </c>
      <c r="H101" s="24">
        <v>500</v>
      </c>
      <c r="I101" s="24">
        <v>413.86496057641142</v>
      </c>
      <c r="J101" s="41">
        <v>1.249488931469992</v>
      </c>
      <c r="K101" s="24">
        <v>35</v>
      </c>
      <c r="L101" s="24">
        <v>649.39838433508305</v>
      </c>
      <c r="M101" s="24">
        <v>64.079365192721681</v>
      </c>
      <c r="N101" s="24">
        <v>382.98547644426384</v>
      </c>
      <c r="O101" s="24">
        <v>85.826087807468397</v>
      </c>
      <c r="P101" s="24">
        <v>133.97597936973239</v>
      </c>
      <c r="Q101" s="24">
        <v>163.18340926706307</v>
      </c>
      <c r="R101" s="24">
        <v>30.54309174643004</v>
      </c>
      <c r="S101" s="24">
        <v>0</v>
      </c>
      <c r="T101" s="24">
        <v>132.64031752063303</v>
      </c>
      <c r="U101" s="24">
        <v>0</v>
      </c>
      <c r="V101" s="24">
        <v>0</v>
      </c>
      <c r="W101" s="24">
        <v>0</v>
      </c>
      <c r="X101" s="24">
        <v>0</v>
      </c>
      <c r="Y101" s="24">
        <v>529.18640488126243</v>
      </c>
      <c r="Z101" s="24">
        <v>0</v>
      </c>
      <c r="AA101" s="24">
        <v>180.65799999999999</v>
      </c>
      <c r="AB101" s="24">
        <v>6.1970000000000001</v>
      </c>
      <c r="AC101" s="24">
        <v>342.33140488126242</v>
      </c>
      <c r="AD101" s="24">
        <v>115.32144430485101</v>
      </c>
      <c r="AE101" s="24">
        <v>-23.477777602649006</v>
      </c>
      <c r="AF101" s="24">
        <v>0</v>
      </c>
      <c r="AG101" s="24">
        <v>0</v>
      </c>
      <c r="AH101" s="24">
        <v>0</v>
      </c>
      <c r="AI101" s="24">
        <v>101.46076875</v>
      </c>
      <c r="AJ101" s="24">
        <v>0</v>
      </c>
      <c r="AK101" s="24">
        <v>0</v>
      </c>
      <c r="AL101" s="24">
        <v>0</v>
      </c>
      <c r="AM101" s="24">
        <v>37.338453157500005</v>
      </c>
      <c r="AN101" s="24">
        <v>0.33687077101456769</v>
      </c>
      <c r="AO101" s="24">
        <v>413.86496057641142</v>
      </c>
      <c r="AP101" s="24">
        <v>0</v>
      </c>
      <c r="AQ101" s="24">
        <v>0</v>
      </c>
      <c r="AR101" s="24">
        <v>0</v>
      </c>
      <c r="AS101" s="24">
        <v>0</v>
      </c>
      <c r="AT101" s="24">
        <v>0</v>
      </c>
      <c r="AU101" s="24">
        <v>244.1296479399021</v>
      </c>
      <c r="AV101" s="24">
        <v>53.838058253814744</v>
      </c>
      <c r="AW101" s="24">
        <v>53.838058253814744</v>
      </c>
      <c r="AX101" s="24">
        <v>0</v>
      </c>
      <c r="AY101" s="24">
        <v>0</v>
      </c>
      <c r="AZ101" s="24">
        <v>109.55713351364402</v>
      </c>
      <c r="BA101" s="24">
        <v>77.861174682099417</v>
      </c>
      <c r="BB101" s="24">
        <v>13.206649513143583</v>
      </c>
      <c r="BC101" s="24">
        <v>18.489309318401016</v>
      </c>
      <c r="BD101" s="24">
        <v>0</v>
      </c>
      <c r="BE101" s="24">
        <v>80.734456172443359</v>
      </c>
      <c r="BF101" s="24">
        <v>27.805014087655948</v>
      </c>
      <c r="BG101" s="24">
        <v>1.4901660226239124</v>
      </c>
      <c r="BH101" s="24">
        <v>51.439276062163501</v>
      </c>
      <c r="BI101" s="24">
        <v>0</v>
      </c>
      <c r="BJ101" s="24">
        <v>244.1296479399021</v>
      </c>
      <c r="BK101" s="24">
        <v>359.45109224475311</v>
      </c>
      <c r="BL101" s="24">
        <v>1.5105820850495839</v>
      </c>
      <c r="BM101" s="24">
        <v>1.249488931469992</v>
      </c>
    </row>
    <row r="102" spans="1:65" x14ac:dyDescent="0.35">
      <c r="A102" s="24" t="s">
        <v>10693</v>
      </c>
      <c r="B102" s="24" t="s">
        <v>10504</v>
      </c>
      <c r="C102" s="24" t="s">
        <v>10659</v>
      </c>
      <c r="D102" s="24" t="s">
        <v>10511</v>
      </c>
      <c r="E102" s="24" t="s">
        <v>10786</v>
      </c>
      <c r="F102" s="24">
        <v>1078776</v>
      </c>
      <c r="G102" s="24">
        <v>0.89712395509431242</v>
      </c>
      <c r="H102" s="24">
        <v>500</v>
      </c>
      <c r="I102" s="24">
        <v>446.37339158466267</v>
      </c>
      <c r="J102" s="41">
        <v>1.4149778380778408</v>
      </c>
      <c r="K102" s="24">
        <v>35</v>
      </c>
      <c r="L102" s="24">
        <v>1606.3725977848489</v>
      </c>
      <c r="M102" s="24">
        <v>105.48017230418353</v>
      </c>
      <c r="N102" s="24">
        <v>382.98547644426384</v>
      </c>
      <c r="O102" s="24">
        <v>279.88569187364504</v>
      </c>
      <c r="P102" s="24">
        <v>70.488476939566752</v>
      </c>
      <c r="Q102" s="24">
        <v>32.611307631052014</v>
      </c>
      <c r="R102" s="24">
        <v>32.611307631052014</v>
      </c>
      <c r="S102" s="24">
        <v>0</v>
      </c>
      <c r="T102" s="24">
        <v>0</v>
      </c>
      <c r="U102" s="24">
        <v>242839.18507247596</v>
      </c>
      <c r="V102" s="24">
        <v>0</v>
      </c>
      <c r="W102" s="24">
        <v>0</v>
      </c>
      <c r="X102" s="24">
        <v>0</v>
      </c>
      <c r="Y102" s="24">
        <v>831.43648925191837</v>
      </c>
      <c r="Z102" s="24">
        <v>0</v>
      </c>
      <c r="AA102" s="24">
        <v>180.65799999999999</v>
      </c>
      <c r="AB102" s="24">
        <v>6.1970000000000001</v>
      </c>
      <c r="AC102" s="24">
        <v>644.58148925191836</v>
      </c>
      <c r="AD102" s="24">
        <v>385.0630976672557</v>
      </c>
      <c r="AE102" s="24">
        <v>37.332490483263761</v>
      </c>
      <c r="AF102" s="24">
        <v>0</v>
      </c>
      <c r="AG102" s="24">
        <v>0</v>
      </c>
      <c r="AH102" s="24">
        <v>31.334267380824034</v>
      </c>
      <c r="AI102" s="24">
        <v>123.00035822944248</v>
      </c>
      <c r="AJ102" s="24">
        <v>193.39598157372535</v>
      </c>
      <c r="AK102" s="24">
        <v>0</v>
      </c>
      <c r="AL102" s="24">
        <v>0</v>
      </c>
      <c r="AM102" s="24">
        <v>0</v>
      </c>
      <c r="AN102" s="24">
        <v>0.59738466600111062</v>
      </c>
      <c r="AO102" s="24">
        <v>446.37339158466267</v>
      </c>
      <c r="AP102" s="24">
        <v>68.666757864087799</v>
      </c>
      <c r="AQ102" s="24">
        <v>37.332490483263761</v>
      </c>
      <c r="AR102" s="24">
        <v>0</v>
      </c>
      <c r="AS102" s="24">
        <v>0</v>
      </c>
      <c r="AT102" s="24">
        <v>31.334267380824034</v>
      </c>
      <c r="AU102" s="24">
        <v>322.46009032051444</v>
      </c>
      <c r="AV102" s="24">
        <v>83.310374400137036</v>
      </c>
      <c r="AW102" s="24">
        <v>83.310374400137036</v>
      </c>
      <c r="AX102" s="24">
        <v>0</v>
      </c>
      <c r="AY102" s="24">
        <v>0</v>
      </c>
      <c r="AZ102" s="24">
        <v>128.24892711574307</v>
      </c>
      <c r="BA102" s="24">
        <v>83.718984207234882</v>
      </c>
      <c r="BB102" s="24">
        <v>18.554142878545079</v>
      </c>
      <c r="BC102" s="24">
        <v>25.975800029963111</v>
      </c>
      <c r="BD102" s="24">
        <v>0</v>
      </c>
      <c r="BE102" s="24">
        <v>110.90078880463433</v>
      </c>
      <c r="BF102" s="24">
        <v>38.350354945588244</v>
      </c>
      <c r="BG102" s="24">
        <v>1.6022772097078446</v>
      </c>
      <c r="BH102" s="24">
        <v>70.948156649338245</v>
      </c>
      <c r="BI102" s="24">
        <v>0</v>
      </c>
      <c r="BJ102" s="24">
        <v>391.12684818460224</v>
      </c>
      <c r="BK102" s="24">
        <v>776.18994585185794</v>
      </c>
      <c r="BL102" s="24">
        <v>0.97987371206232587</v>
      </c>
      <c r="BM102" s="24">
        <v>1.4149778380778408</v>
      </c>
    </row>
    <row r="103" spans="1:65" x14ac:dyDescent="0.35">
      <c r="A103" s="24" t="s">
        <v>10693</v>
      </c>
      <c r="B103" s="24" t="s">
        <v>10504</v>
      </c>
      <c r="C103" s="24" t="s">
        <v>10659</v>
      </c>
      <c r="D103" s="24" t="s">
        <v>10512</v>
      </c>
      <c r="E103" s="24" t="s">
        <v>10787</v>
      </c>
      <c r="F103" s="24">
        <v>1078776</v>
      </c>
      <c r="G103" s="24">
        <v>0.89712395509431242</v>
      </c>
      <c r="H103" s="24">
        <v>500</v>
      </c>
      <c r="I103" s="24">
        <v>1302.4196742934148</v>
      </c>
      <c r="J103" s="41">
        <v>-6.8732563139654604E-2</v>
      </c>
      <c r="K103" s="24">
        <v>35</v>
      </c>
      <c r="L103" s="24">
        <v>614.65604177473529</v>
      </c>
      <c r="M103" s="24">
        <v>69.357640521848552</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1721.1432079249371</v>
      </c>
      <c r="Z103" s="24">
        <v>0</v>
      </c>
      <c r="AA103" s="24">
        <v>180.65799999999999</v>
      </c>
      <c r="AB103" s="24">
        <v>6.1970000000000001</v>
      </c>
      <c r="AC103" s="24">
        <v>1534.2882079249371</v>
      </c>
      <c r="AD103" s="24">
        <v>418.72353363152229</v>
      </c>
      <c r="AE103" s="24">
        <v>42.612802148209134</v>
      </c>
      <c r="AF103" s="24">
        <v>0</v>
      </c>
      <c r="AG103" s="24">
        <v>0</v>
      </c>
      <c r="AH103" s="24">
        <v>35.541974608248282</v>
      </c>
      <c r="AI103" s="24">
        <v>123.00035822944248</v>
      </c>
      <c r="AJ103" s="24">
        <v>217.56839864562212</v>
      </c>
      <c r="AK103" s="24">
        <v>0</v>
      </c>
      <c r="AL103" s="24">
        <v>0</v>
      </c>
      <c r="AM103" s="24">
        <v>0</v>
      </c>
      <c r="AN103" s="24">
        <v>0.27291061188420979</v>
      </c>
      <c r="AO103" s="24">
        <v>1302.4196742934148</v>
      </c>
      <c r="AP103" s="24">
        <v>78.154776756457409</v>
      </c>
      <c r="AQ103" s="24">
        <v>42.612802148209134</v>
      </c>
      <c r="AR103" s="24">
        <v>0</v>
      </c>
      <c r="AS103" s="24">
        <v>0</v>
      </c>
      <c r="AT103" s="24">
        <v>35.541974608248282</v>
      </c>
      <c r="AU103" s="24">
        <v>447.89125503925692</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236.3319535233768</v>
      </c>
      <c r="BF103" s="24">
        <v>82.361289934620686</v>
      </c>
      <c r="BG103" s="24">
        <v>1.6022772097078446</v>
      </c>
      <c r="BH103" s="24">
        <v>152.36838637904827</v>
      </c>
      <c r="BI103" s="24">
        <v>0</v>
      </c>
      <c r="BJ103" s="24">
        <v>526.04603179571427</v>
      </c>
      <c r="BK103" s="24">
        <v>944.76956542723656</v>
      </c>
      <c r="BL103" s="24">
        <v>-5.8345389109632058E-2</v>
      </c>
      <c r="BM103" s="24">
        <v>-6.8732563139654604E-2</v>
      </c>
    </row>
    <row r="104" spans="1:65" x14ac:dyDescent="0.35">
      <c r="A104" s="24" t="s">
        <v>10693</v>
      </c>
      <c r="B104" s="24" t="s">
        <v>10504</v>
      </c>
      <c r="C104" s="24" t="s">
        <v>10769</v>
      </c>
      <c r="D104" s="24" t="s">
        <v>9780</v>
      </c>
      <c r="E104" s="24" t="s">
        <v>10788</v>
      </c>
      <c r="F104" s="24">
        <v>1078776</v>
      </c>
      <c r="G104" s="24">
        <v>0.89712395509431242</v>
      </c>
      <c r="H104" s="24">
        <v>500</v>
      </c>
      <c r="I104" s="39">
        <v>329.83412208560077</v>
      </c>
      <c r="J104" s="42">
        <v>1.9065673559944405</v>
      </c>
      <c r="K104" s="24">
        <v>35</v>
      </c>
      <c r="L104" s="24">
        <v>625.09144416941217</v>
      </c>
      <c r="M104" s="24">
        <v>60.696183978427847</v>
      </c>
      <c r="N104" s="24">
        <v>382.98547644426384</v>
      </c>
      <c r="O104" s="24">
        <v>71.386386389090333</v>
      </c>
      <c r="P104" s="24">
        <v>148.28862535630006</v>
      </c>
      <c r="Q104" s="24">
        <v>163.3104646988734</v>
      </c>
      <c r="R104" s="24">
        <v>30.54309174643004</v>
      </c>
      <c r="S104" s="24">
        <v>64.002330656875799</v>
      </c>
      <c r="T104" s="24">
        <v>68.765042295567554</v>
      </c>
      <c r="U104" s="24">
        <v>0</v>
      </c>
      <c r="V104" s="24">
        <v>46508.071123295049</v>
      </c>
      <c r="W104" s="24">
        <v>0</v>
      </c>
      <c r="X104" s="24">
        <v>0</v>
      </c>
      <c r="Y104" s="24">
        <v>491.02361147527142</v>
      </c>
      <c r="Z104" s="24">
        <v>0</v>
      </c>
      <c r="AA104" s="24">
        <v>180.65799999999999</v>
      </c>
      <c r="AB104" s="24">
        <v>6.1970000000000001</v>
      </c>
      <c r="AC104" s="24">
        <v>304.16861147527146</v>
      </c>
      <c r="AD104" s="24">
        <v>161.18948938967065</v>
      </c>
      <c r="AE104" s="24">
        <v>14.142309483992507</v>
      </c>
      <c r="AF104" s="24">
        <v>0</v>
      </c>
      <c r="AG104" s="24">
        <v>0</v>
      </c>
      <c r="AH104" s="24">
        <v>26.228946105678165</v>
      </c>
      <c r="AI104" s="24">
        <v>101.46076875</v>
      </c>
      <c r="AJ104" s="24">
        <v>0</v>
      </c>
      <c r="AK104" s="24">
        <v>0</v>
      </c>
      <c r="AL104" s="24">
        <v>0</v>
      </c>
      <c r="AM104" s="24">
        <v>19.357465049999995</v>
      </c>
      <c r="AN104" s="24">
        <v>0.52993465896389891</v>
      </c>
      <c r="AO104" s="24">
        <v>329.83412208560077</v>
      </c>
      <c r="AP104" s="24">
        <v>40.371255589670675</v>
      </c>
      <c r="AQ104" s="24">
        <v>14.142309483992507</v>
      </c>
      <c r="AR104" s="24">
        <v>0</v>
      </c>
      <c r="AS104" s="24">
        <v>0</v>
      </c>
      <c r="AT104" s="24">
        <v>26.228946105678165</v>
      </c>
      <c r="AU104" s="24">
        <v>231.45883655742159</v>
      </c>
      <c r="AV104" s="24">
        <v>49.153153346770935</v>
      </c>
      <c r="AW104" s="24">
        <v>49.153153346770935</v>
      </c>
      <c r="AX104" s="24">
        <v>0</v>
      </c>
      <c r="AY104" s="24">
        <v>0</v>
      </c>
      <c r="AZ104" s="24">
        <v>116.12327849449157</v>
      </c>
      <c r="BA104" s="24">
        <v>77.861174682099417</v>
      </c>
      <c r="BB104" s="24">
        <v>15.942543255163402</v>
      </c>
      <c r="BC104" s="24">
        <v>22.319560557228758</v>
      </c>
      <c r="BD104" s="24">
        <v>0</v>
      </c>
      <c r="BE104" s="24">
        <v>66.18240471615907</v>
      </c>
      <c r="BF104" s="24">
        <v>22.699031120538649</v>
      </c>
      <c r="BG104" s="24">
        <v>1.4901660226239124</v>
      </c>
      <c r="BH104" s="24">
        <v>41.993207572996504</v>
      </c>
      <c r="BI104" s="24">
        <v>0</v>
      </c>
      <c r="BJ104" s="24">
        <v>271.83009214709227</v>
      </c>
      <c r="BK104" s="24">
        <v>433.01958153676293</v>
      </c>
      <c r="BL104" s="24">
        <v>2.0674420250381957</v>
      </c>
      <c r="BM104" s="24">
        <v>1.9065673559944405</v>
      </c>
    </row>
    <row r="105" spans="1:65" x14ac:dyDescent="0.35">
      <c r="A105" s="24" t="s">
        <v>10693</v>
      </c>
      <c r="B105" s="24" t="s">
        <v>10504</v>
      </c>
      <c r="C105" s="24" t="s">
        <v>10505</v>
      </c>
      <c r="D105" s="24" t="s">
        <v>10506</v>
      </c>
      <c r="E105" s="24" t="s">
        <v>10789</v>
      </c>
      <c r="F105" s="24">
        <v>169694</v>
      </c>
      <c r="G105" s="24">
        <v>0.89713277614452192</v>
      </c>
      <c r="H105" s="24">
        <v>500</v>
      </c>
      <c r="I105" s="39">
        <v>347.72467963577498</v>
      </c>
      <c r="J105" s="42">
        <v>2.2416215027558355</v>
      </c>
      <c r="K105" s="24">
        <v>35</v>
      </c>
      <c r="L105" s="24">
        <v>177.45657473732234</v>
      </c>
      <c r="M105" s="24">
        <v>24.855361738954954</v>
      </c>
      <c r="N105" s="24">
        <v>60.245107847174069</v>
      </c>
      <c r="O105" s="24">
        <v>11.229356754620087</v>
      </c>
      <c r="P105" s="24">
        <v>23.326378613732135</v>
      </c>
      <c r="Q105" s="24">
        <v>25.689372478821845</v>
      </c>
      <c r="R105" s="24">
        <v>4.8045473508121317</v>
      </c>
      <c r="S105" s="24">
        <v>10.067816014049612</v>
      </c>
      <c r="T105" s="24">
        <v>10.817009113960102</v>
      </c>
      <c r="U105" s="24">
        <v>0</v>
      </c>
      <c r="V105" s="24">
        <v>7315.9008184862923</v>
      </c>
      <c r="W105" s="24">
        <v>0</v>
      </c>
      <c r="X105" s="24">
        <v>0</v>
      </c>
      <c r="Y105" s="24">
        <v>508.67300301072783</v>
      </c>
      <c r="Z105" s="24">
        <v>0</v>
      </c>
      <c r="AA105" s="24">
        <v>197.02600000000001</v>
      </c>
      <c r="AB105" s="24">
        <v>3.145</v>
      </c>
      <c r="AC105" s="24">
        <v>308.50200301072783</v>
      </c>
      <c r="AD105" s="24">
        <v>160.94832337495285</v>
      </c>
      <c r="AE105" s="24">
        <v>17.997766284219345</v>
      </c>
      <c r="AF105" s="24">
        <v>0</v>
      </c>
      <c r="AG105" s="24">
        <v>0</v>
      </c>
      <c r="AH105" s="24">
        <v>22.132323290733552</v>
      </c>
      <c r="AI105" s="24">
        <v>101.46076874999999</v>
      </c>
      <c r="AJ105" s="24">
        <v>0</v>
      </c>
      <c r="AK105" s="24">
        <v>0</v>
      </c>
      <c r="AL105" s="24">
        <v>0</v>
      </c>
      <c r="AM105" s="24">
        <v>19.357465049999998</v>
      </c>
      <c r="AN105" s="24">
        <v>0.52170916818765689</v>
      </c>
      <c r="AO105" s="24">
        <v>347.72467963577498</v>
      </c>
      <c r="AP105" s="24">
        <v>40.130089574952898</v>
      </c>
      <c r="AQ105" s="24">
        <v>17.997766284219345</v>
      </c>
      <c r="AR105" s="24">
        <v>0</v>
      </c>
      <c r="AS105" s="24">
        <v>0</v>
      </c>
      <c r="AT105" s="24">
        <v>22.132323290733552</v>
      </c>
      <c r="AU105" s="24">
        <v>386.89070897125953</v>
      </c>
      <c r="AV105" s="24">
        <v>86.822377402310067</v>
      </c>
      <c r="AW105" s="24">
        <v>86.822377402310067</v>
      </c>
      <c r="AX105" s="24">
        <v>0</v>
      </c>
      <c r="AY105" s="24">
        <v>0</v>
      </c>
      <c r="AZ105" s="24">
        <v>226.48674110638393</v>
      </c>
      <c r="BA105" s="24">
        <v>77.861174682099417</v>
      </c>
      <c r="BB105" s="24">
        <v>61.927319343451877</v>
      </c>
      <c r="BC105" s="24">
        <v>86.698247080832616</v>
      </c>
      <c r="BD105" s="24">
        <v>0</v>
      </c>
      <c r="BE105" s="24">
        <v>73.581590462565529</v>
      </c>
      <c r="BF105" s="24">
        <v>25.295236645593551</v>
      </c>
      <c r="BG105" s="24">
        <v>1.4901660226239126</v>
      </c>
      <c r="BH105" s="24">
        <v>46.796187794348064</v>
      </c>
      <c r="BI105" s="24">
        <v>0</v>
      </c>
      <c r="BJ105" s="24">
        <v>427.0207985462124</v>
      </c>
      <c r="BK105" s="24">
        <v>587.9691219211652</v>
      </c>
      <c r="BL105" s="24">
        <v>2.5266193130140948</v>
      </c>
      <c r="BM105" s="24">
        <v>2.2416215027558355</v>
      </c>
    </row>
    <row r="106" spans="1:65" x14ac:dyDescent="0.35">
      <c r="A106" s="24" t="s">
        <v>10693</v>
      </c>
      <c r="B106" s="24" t="s">
        <v>10504</v>
      </c>
      <c r="C106" s="24" t="s">
        <v>10505</v>
      </c>
      <c r="D106" s="24" t="s">
        <v>10507</v>
      </c>
      <c r="E106" s="24" t="s">
        <v>10790</v>
      </c>
      <c r="F106" s="24">
        <v>169694</v>
      </c>
      <c r="G106" s="24">
        <v>0.89713277614452192</v>
      </c>
      <c r="H106" s="24">
        <v>500</v>
      </c>
      <c r="I106" s="24">
        <v>314.47664570711191</v>
      </c>
      <c r="J106" s="41">
        <v>2.4687507155185306</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0</v>
      </c>
      <c r="W106" s="24">
        <v>1828.9752046215731</v>
      </c>
      <c r="X106" s="24">
        <v>0</v>
      </c>
      <c r="Y106" s="24">
        <v>508.67300301072783</v>
      </c>
      <c r="Z106" s="24">
        <v>0</v>
      </c>
      <c r="AA106" s="24">
        <v>197.02600000000001</v>
      </c>
      <c r="AB106" s="24">
        <v>3.145</v>
      </c>
      <c r="AC106" s="24">
        <v>308.50200301072783</v>
      </c>
      <c r="AD106" s="24">
        <v>194.19635730361591</v>
      </c>
      <c r="AE106" s="24">
        <v>-20.228826858744661</v>
      </c>
      <c r="AF106" s="24">
        <v>11.086823403331447</v>
      </c>
      <c r="AG106" s="24">
        <v>22.750122229296551</v>
      </c>
      <c r="AH106" s="24">
        <v>0</v>
      </c>
      <c r="AI106" s="24">
        <v>101.46076874999999</v>
      </c>
      <c r="AJ106" s="24">
        <v>0</v>
      </c>
      <c r="AK106" s="24">
        <v>59.770004729732662</v>
      </c>
      <c r="AL106" s="24">
        <v>0</v>
      </c>
      <c r="AM106" s="24">
        <v>19.357465049999998</v>
      </c>
      <c r="AN106" s="24">
        <v>0.6294816740520901</v>
      </c>
      <c r="AO106" s="24">
        <v>314.47664570711191</v>
      </c>
      <c r="AP106" s="24">
        <v>0</v>
      </c>
      <c r="AQ106" s="24">
        <v>0</v>
      </c>
      <c r="AR106" s="24">
        <v>0</v>
      </c>
      <c r="AS106" s="24">
        <v>0</v>
      </c>
      <c r="AT106" s="24">
        <v>0</v>
      </c>
      <c r="AU106" s="24">
        <v>390.67008981041192</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77.360971301717939</v>
      </c>
      <c r="BF106" s="24">
        <v>26.62133518564703</v>
      </c>
      <c r="BG106" s="24">
        <v>1.4901660226239126</v>
      </c>
      <c r="BH106" s="24">
        <v>49.249470093447002</v>
      </c>
      <c r="BI106" s="24">
        <v>0</v>
      </c>
      <c r="BJ106" s="24">
        <v>390.67008981041192</v>
      </c>
      <c r="BK106" s="24">
        <v>584.86644711402778</v>
      </c>
      <c r="BL106" s="24">
        <v>2.5165620855832911</v>
      </c>
      <c r="BM106" s="24">
        <v>2.4687507155185306</v>
      </c>
    </row>
    <row r="107" spans="1:65" x14ac:dyDescent="0.35">
      <c r="A107" s="24" t="s">
        <v>10693</v>
      </c>
      <c r="B107" s="24" t="s">
        <v>10504</v>
      </c>
      <c r="C107" s="24" t="s">
        <v>10505</v>
      </c>
      <c r="D107" s="24" t="s">
        <v>10508</v>
      </c>
      <c r="E107" s="24" t="s">
        <v>10791</v>
      </c>
      <c r="F107" s="24">
        <v>169694</v>
      </c>
      <c r="G107" s="24">
        <v>0.89713277614452192</v>
      </c>
      <c r="H107" s="24">
        <v>500</v>
      </c>
      <c r="I107" s="24">
        <v>324.43848953810829</v>
      </c>
      <c r="J107" s="41">
        <v>2.3771050288235478</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0</v>
      </c>
      <c r="X107" s="24">
        <v>1828975.204621573</v>
      </c>
      <c r="Y107" s="24">
        <v>508.67300301072783</v>
      </c>
      <c r="Z107" s="24">
        <v>0</v>
      </c>
      <c r="AA107" s="24">
        <v>197.02600000000001</v>
      </c>
      <c r="AB107" s="24">
        <v>3.145</v>
      </c>
      <c r="AC107" s="24">
        <v>308.50200301072783</v>
      </c>
      <c r="AD107" s="24">
        <v>184.23451347261954</v>
      </c>
      <c r="AE107" s="24">
        <v>-20.228826858744661</v>
      </c>
      <c r="AF107" s="24">
        <v>0</v>
      </c>
      <c r="AG107" s="24">
        <v>0</v>
      </c>
      <c r="AH107" s="24">
        <v>0</v>
      </c>
      <c r="AI107" s="24">
        <v>101.46076874999999</v>
      </c>
      <c r="AJ107" s="24">
        <v>0</v>
      </c>
      <c r="AK107" s="24">
        <v>83.645106531364235</v>
      </c>
      <c r="AL107" s="24">
        <v>0</v>
      </c>
      <c r="AM107" s="24">
        <v>19.357465049999998</v>
      </c>
      <c r="AN107" s="24">
        <v>0.59719065573202446</v>
      </c>
      <c r="AO107" s="24">
        <v>324.43848953810829</v>
      </c>
      <c r="AP107" s="24">
        <v>0</v>
      </c>
      <c r="AQ107" s="24">
        <v>0</v>
      </c>
      <c r="AR107" s="24">
        <v>0</v>
      </c>
      <c r="AS107" s="24">
        <v>0</v>
      </c>
      <c r="AT107" s="24">
        <v>0</v>
      </c>
      <c r="AU107" s="24">
        <v>395.49185456306145</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82.182736054367439</v>
      </c>
      <c r="BF107" s="24">
        <v>28.313182467278427</v>
      </c>
      <c r="BG107" s="24">
        <v>1.4901660226239126</v>
      </c>
      <c r="BH107" s="24">
        <v>52.379387564465091</v>
      </c>
      <c r="BI107" s="24">
        <v>0</v>
      </c>
      <c r="BJ107" s="24">
        <v>395.49185456306145</v>
      </c>
      <c r="BK107" s="24">
        <v>579.72636803568093</v>
      </c>
      <c r="BL107" s="24">
        <v>2.4999006732482534</v>
      </c>
      <c r="BM107" s="24">
        <v>2.3771050288235478</v>
      </c>
    </row>
    <row r="108" spans="1:65" x14ac:dyDescent="0.35">
      <c r="A108" s="24" t="s">
        <v>10693</v>
      </c>
      <c r="B108" s="24" t="s">
        <v>10504</v>
      </c>
      <c r="C108" s="24" t="s">
        <v>10505</v>
      </c>
      <c r="D108" s="24" t="s">
        <v>10509</v>
      </c>
      <c r="E108" s="24" t="s">
        <v>10792</v>
      </c>
      <c r="F108" s="24">
        <v>169694</v>
      </c>
      <c r="G108" s="24">
        <v>0.89713277614452192</v>
      </c>
      <c r="H108" s="24">
        <v>500</v>
      </c>
      <c r="I108" s="24">
        <v>368.46215389361492</v>
      </c>
      <c r="J108" s="41">
        <v>1.8344459587047366</v>
      </c>
      <c r="K108" s="24">
        <v>35</v>
      </c>
      <c r="L108" s="24">
        <v>130.2788286253018</v>
      </c>
      <c r="M108" s="24">
        <v>21.25684828204891</v>
      </c>
      <c r="N108" s="24">
        <v>60.245107847174069</v>
      </c>
      <c r="O108" s="24">
        <v>8.4656425546848997</v>
      </c>
      <c r="P108" s="24">
        <v>24.313419399423282</v>
      </c>
      <c r="Q108" s="24">
        <v>27.466045893065893</v>
      </c>
      <c r="R108" s="24">
        <v>4.8045473508121317</v>
      </c>
      <c r="S108" s="24">
        <v>11.844489428293659</v>
      </c>
      <c r="T108" s="24">
        <v>10.817009113960102</v>
      </c>
      <c r="U108" s="24">
        <v>0</v>
      </c>
      <c r="V108" s="24">
        <v>0</v>
      </c>
      <c r="W108" s="24">
        <v>0</v>
      </c>
      <c r="X108" s="24">
        <v>0</v>
      </c>
      <c r="Y108" s="24">
        <v>472.02993506200755</v>
      </c>
      <c r="Z108" s="24">
        <v>0</v>
      </c>
      <c r="AA108" s="24">
        <v>197.02600000000001</v>
      </c>
      <c r="AB108" s="24">
        <v>3.145</v>
      </c>
      <c r="AC108" s="24">
        <v>271.8589350620075</v>
      </c>
      <c r="AD108" s="24">
        <v>103.56778116839263</v>
      </c>
      <c r="AE108" s="24">
        <v>-17.250452631607409</v>
      </c>
      <c r="AF108" s="24">
        <v>0</v>
      </c>
      <c r="AG108" s="24">
        <v>0</v>
      </c>
      <c r="AH108" s="24">
        <v>0</v>
      </c>
      <c r="AI108" s="24">
        <v>101.46076874999999</v>
      </c>
      <c r="AJ108" s="24">
        <v>0</v>
      </c>
      <c r="AK108" s="24">
        <v>0</v>
      </c>
      <c r="AL108" s="24">
        <v>0</v>
      </c>
      <c r="AM108" s="24">
        <v>19.357465049999998</v>
      </c>
      <c r="AN108" s="24">
        <v>0.38096147601244063</v>
      </c>
      <c r="AO108" s="24">
        <v>368.46215389361492</v>
      </c>
      <c r="AP108" s="24">
        <v>0</v>
      </c>
      <c r="AQ108" s="24">
        <v>0</v>
      </c>
      <c r="AR108" s="24">
        <v>0</v>
      </c>
      <c r="AS108" s="24">
        <v>0</v>
      </c>
      <c r="AT108" s="24">
        <v>0</v>
      </c>
      <c r="AU108" s="24">
        <v>344.21506303939952</v>
      </c>
      <c r="AV108" s="24">
        <v>83.45606989981512</v>
      </c>
      <c r="AW108" s="24">
        <v>83.45606989981512</v>
      </c>
      <c r="AX108" s="24">
        <v>0</v>
      </c>
      <c r="AY108" s="24">
        <v>0</v>
      </c>
      <c r="AZ108" s="24">
        <v>184.28807971221195</v>
      </c>
      <c r="BA108" s="24">
        <v>77.861174682099417</v>
      </c>
      <c r="BB108" s="24">
        <v>44.344543762546891</v>
      </c>
      <c r="BC108" s="24">
        <v>62.082361267565645</v>
      </c>
      <c r="BD108" s="24">
        <v>0</v>
      </c>
      <c r="BE108" s="24">
        <v>76.470913427372466</v>
      </c>
      <c r="BF108" s="24">
        <v>26.30903417710476</v>
      </c>
      <c r="BG108" s="24">
        <v>1.4901660226239126</v>
      </c>
      <c r="BH108" s="24">
        <v>48.671713227643799</v>
      </c>
      <c r="BI108" s="24">
        <v>0</v>
      </c>
      <c r="BJ108" s="24">
        <v>344.21506303939952</v>
      </c>
      <c r="BK108" s="24">
        <v>447.78284420779215</v>
      </c>
      <c r="BL108" s="24">
        <v>2.48630382147129</v>
      </c>
      <c r="BM108" s="24">
        <v>1.8344459587047366</v>
      </c>
    </row>
    <row r="109" spans="1:65" x14ac:dyDescent="0.35">
      <c r="A109" s="24" t="s">
        <v>10693</v>
      </c>
      <c r="B109" s="24" t="s">
        <v>10504</v>
      </c>
      <c r="C109" s="24" t="s">
        <v>10505</v>
      </c>
      <c r="D109" s="24" t="s">
        <v>10510</v>
      </c>
      <c r="E109" s="24" t="s">
        <v>10793</v>
      </c>
      <c r="F109" s="24">
        <v>169694</v>
      </c>
      <c r="G109" s="24">
        <v>0.89713277614452192</v>
      </c>
      <c r="H109" s="24">
        <v>500</v>
      </c>
      <c r="I109" s="24">
        <v>404.33787137256303</v>
      </c>
      <c r="J109" s="41">
        <v>1.5850925667610227</v>
      </c>
      <c r="K109" s="24">
        <v>35</v>
      </c>
      <c r="L109" s="24">
        <v>107.22457056121274</v>
      </c>
      <c r="M109" s="24">
        <v>18.326272931883562</v>
      </c>
      <c r="N109" s="24">
        <v>60.245107847174069</v>
      </c>
      <c r="O109" s="24">
        <v>13.500778055782089</v>
      </c>
      <c r="P109" s="24">
        <v>21.074943627098438</v>
      </c>
      <c r="Q109" s="24">
        <v>25.669386164293545</v>
      </c>
      <c r="R109" s="24">
        <v>4.8045473508121317</v>
      </c>
      <c r="S109" s="24">
        <v>0</v>
      </c>
      <c r="T109" s="24">
        <v>20.864838813481413</v>
      </c>
      <c r="U109" s="24">
        <v>0</v>
      </c>
      <c r="V109" s="24">
        <v>0</v>
      </c>
      <c r="W109" s="24">
        <v>0</v>
      </c>
      <c r="X109" s="24">
        <v>0</v>
      </c>
      <c r="Y109" s="24">
        <v>531.08086027933825</v>
      </c>
      <c r="Z109" s="24">
        <v>0</v>
      </c>
      <c r="AA109" s="24">
        <v>197.02600000000001</v>
      </c>
      <c r="AB109" s="24">
        <v>3.145</v>
      </c>
      <c r="AC109" s="24">
        <v>330.90986027933826</v>
      </c>
      <c r="AD109" s="24">
        <v>126.74298890677522</v>
      </c>
      <c r="AE109" s="24">
        <v>-12.056233000724815</v>
      </c>
      <c r="AF109" s="24">
        <v>0</v>
      </c>
      <c r="AG109" s="24">
        <v>0</v>
      </c>
      <c r="AH109" s="24">
        <v>0</v>
      </c>
      <c r="AI109" s="24">
        <v>101.46076874999999</v>
      </c>
      <c r="AJ109" s="24">
        <v>0</v>
      </c>
      <c r="AK109" s="24">
        <v>0</v>
      </c>
      <c r="AL109" s="24">
        <v>0</v>
      </c>
      <c r="AM109" s="24">
        <v>37.338453157499998</v>
      </c>
      <c r="AN109" s="24">
        <v>0.38301363640172237</v>
      </c>
      <c r="AO109" s="24">
        <v>404.33787137256303</v>
      </c>
      <c r="AP109" s="24">
        <v>0</v>
      </c>
      <c r="AQ109" s="24">
        <v>0</v>
      </c>
      <c r="AR109" s="24">
        <v>0</v>
      </c>
      <c r="AS109" s="24">
        <v>0</v>
      </c>
      <c r="AT109" s="24">
        <v>0</v>
      </c>
      <c r="AU109" s="24">
        <v>345.07982574518735</v>
      </c>
      <c r="AV109" s="24">
        <v>94.936306146565485</v>
      </c>
      <c r="AW109" s="24">
        <v>94.936306146565485</v>
      </c>
      <c r="AX109" s="24">
        <v>0</v>
      </c>
      <c r="AY109" s="24">
        <v>0</v>
      </c>
      <c r="AZ109" s="24">
        <v>165.76951211656569</v>
      </c>
      <c r="BA109" s="24">
        <v>77.861174682099417</v>
      </c>
      <c r="BB109" s="24">
        <v>36.628473931027607</v>
      </c>
      <c r="BC109" s="24">
        <v>51.279863503438648</v>
      </c>
      <c r="BD109" s="24">
        <v>0</v>
      </c>
      <c r="BE109" s="24">
        <v>84.374007482056214</v>
      </c>
      <c r="BF109" s="24">
        <v>29.082049634888531</v>
      </c>
      <c r="BG109" s="24">
        <v>1.4901660226239126</v>
      </c>
      <c r="BH109" s="24">
        <v>53.801791824543777</v>
      </c>
      <c r="BI109" s="24">
        <v>0</v>
      </c>
      <c r="BJ109" s="24">
        <v>345.07982574518735</v>
      </c>
      <c r="BK109" s="24">
        <v>471.82281465196257</v>
      </c>
      <c r="BL109" s="24">
        <v>1.9368203589690443</v>
      </c>
      <c r="BM109" s="24">
        <v>1.5850925667610227</v>
      </c>
    </row>
    <row r="110" spans="1:65" x14ac:dyDescent="0.35">
      <c r="A110" s="24" t="s">
        <v>10693</v>
      </c>
      <c r="B110" s="24" t="s">
        <v>10504</v>
      </c>
      <c r="C110" s="24" t="s">
        <v>10505</v>
      </c>
      <c r="D110" s="24" t="s">
        <v>10511</v>
      </c>
      <c r="E110" s="24" t="s">
        <v>10794</v>
      </c>
      <c r="F110" s="24">
        <v>169694</v>
      </c>
      <c r="G110" s="24">
        <v>0.89713277614452192</v>
      </c>
      <c r="H110" s="24">
        <v>500</v>
      </c>
      <c r="I110" s="24">
        <v>432.95957930797607</v>
      </c>
      <c r="J110" s="41">
        <v>2.0501917525807785</v>
      </c>
      <c r="K110" s="24">
        <v>35</v>
      </c>
      <c r="L110" s="24">
        <v>102.56361663287072</v>
      </c>
      <c r="M110" s="24">
        <v>17.66156539834245</v>
      </c>
      <c r="N110" s="24">
        <v>60.245107847174069</v>
      </c>
      <c r="O110" s="24">
        <v>44.027109979097546</v>
      </c>
      <c r="P110" s="24">
        <v>11.08811209927239</v>
      </c>
      <c r="Q110" s="24">
        <v>5.1298857688041313</v>
      </c>
      <c r="R110" s="24">
        <v>5.1298857688041313</v>
      </c>
      <c r="S110" s="24">
        <v>0</v>
      </c>
      <c r="T110" s="24">
        <v>0</v>
      </c>
      <c r="U110" s="24">
        <v>38199.550097927211</v>
      </c>
      <c r="V110" s="24">
        <v>0</v>
      </c>
      <c r="W110" s="24">
        <v>0</v>
      </c>
      <c r="X110" s="24">
        <v>0</v>
      </c>
      <c r="Y110" s="24">
        <v>819.60772169406653</v>
      </c>
      <c r="Z110" s="24">
        <v>0</v>
      </c>
      <c r="AA110" s="24">
        <v>197.02600000000001</v>
      </c>
      <c r="AB110" s="24">
        <v>3.145</v>
      </c>
      <c r="AC110" s="24">
        <v>619.43672169406648</v>
      </c>
      <c r="AD110" s="24">
        <v>386.64814238609046</v>
      </c>
      <c r="AE110" s="24">
        <v>12.187722925411945</v>
      </c>
      <c r="AF110" s="24">
        <v>0</v>
      </c>
      <c r="AG110" s="24">
        <v>0</v>
      </c>
      <c r="AH110" s="24">
        <v>207.69092615096019</v>
      </c>
      <c r="AI110" s="24">
        <v>123.0003582294425</v>
      </c>
      <c r="AJ110" s="24">
        <v>43.769135080275753</v>
      </c>
      <c r="AK110" s="24">
        <v>0</v>
      </c>
      <c r="AL110" s="24">
        <v>0</v>
      </c>
      <c r="AM110" s="24">
        <v>0</v>
      </c>
      <c r="AN110" s="24">
        <v>0.62419312392178783</v>
      </c>
      <c r="AO110" s="24">
        <v>432.95957930797607</v>
      </c>
      <c r="AP110" s="24">
        <v>219.87864907637214</v>
      </c>
      <c r="AQ110" s="24">
        <v>12.187722925411945</v>
      </c>
      <c r="AR110" s="24">
        <v>0</v>
      </c>
      <c r="AS110" s="24">
        <v>0</v>
      </c>
      <c r="AT110" s="24">
        <v>207.69092615096019</v>
      </c>
      <c r="AU110" s="24">
        <v>400.56008892965997</v>
      </c>
      <c r="AV110" s="24">
        <v>137.99819606655078</v>
      </c>
      <c r="AW110" s="24">
        <v>137.99819606655078</v>
      </c>
      <c r="AX110" s="24">
        <v>0</v>
      </c>
      <c r="AY110" s="24">
        <v>0</v>
      </c>
      <c r="AZ110" s="24">
        <v>169.14049087720565</v>
      </c>
      <c r="BA110" s="24">
        <v>83.718984207234882</v>
      </c>
      <c r="BB110" s="24">
        <v>35.592294445821146</v>
      </c>
      <c r="BC110" s="24">
        <v>49.8292122241496</v>
      </c>
      <c r="BD110" s="24">
        <v>0</v>
      </c>
      <c r="BE110" s="24">
        <v>93.421401985903586</v>
      </c>
      <c r="BF110" s="24">
        <v>32.217236763577453</v>
      </c>
      <c r="BG110" s="24">
        <v>1.6022772097078446</v>
      </c>
      <c r="BH110" s="24">
        <v>59.601888012618289</v>
      </c>
      <c r="BI110" s="24">
        <v>0</v>
      </c>
      <c r="BJ110" s="24">
        <v>620.43873800603205</v>
      </c>
      <c r="BK110" s="24">
        <v>1007.0868803921226</v>
      </c>
      <c r="BL110" s="24">
        <v>1.4329957001426492</v>
      </c>
      <c r="BM110" s="24">
        <v>2.0501917525807785</v>
      </c>
    </row>
    <row r="111" spans="1:65" x14ac:dyDescent="0.35">
      <c r="A111" s="24" t="s">
        <v>10693</v>
      </c>
      <c r="B111" s="24" t="s">
        <v>10504</v>
      </c>
      <c r="C111" s="24" t="s">
        <v>10505</v>
      </c>
      <c r="D111" s="24" t="s">
        <v>10512</v>
      </c>
      <c r="E111" s="24" t="s">
        <v>10795</v>
      </c>
      <c r="F111" s="24">
        <v>169694</v>
      </c>
      <c r="G111" s="24">
        <v>0.89713277614452192</v>
      </c>
      <c r="H111" s="24">
        <v>500</v>
      </c>
      <c r="I111" s="24">
        <v>1386.5663656312097</v>
      </c>
      <c r="J111" s="41">
        <v>0.11107266139378393</v>
      </c>
      <c r="K111" s="24">
        <v>35</v>
      </c>
      <c r="L111" s="24">
        <v>158.48388269124524</v>
      </c>
      <c r="M111" s="24">
        <v>29.010767103566028</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1726.4928708971447</v>
      </c>
      <c r="Z111" s="24">
        <v>0</v>
      </c>
      <c r="AA111" s="24">
        <v>197.02600000000001</v>
      </c>
      <c r="AB111" s="24">
        <v>3.145</v>
      </c>
      <c r="AC111" s="24">
        <v>1526.3218708971447</v>
      </c>
      <c r="AD111" s="24">
        <v>339.92650526593502</v>
      </c>
      <c r="AE111" s="24">
        <v>34.646465120416693</v>
      </c>
      <c r="AF111" s="24">
        <v>0</v>
      </c>
      <c r="AG111" s="24">
        <v>0</v>
      </c>
      <c r="AH111" s="24">
        <v>173.53539128308731</v>
      </c>
      <c r="AI111" s="24">
        <v>123.0003582294425</v>
      </c>
      <c r="AJ111" s="24">
        <v>8.7442906329884824</v>
      </c>
      <c r="AK111" s="24">
        <v>0</v>
      </c>
      <c r="AL111" s="24">
        <v>0</v>
      </c>
      <c r="AM111" s="24">
        <v>0</v>
      </c>
      <c r="AN111" s="24">
        <v>0.22270958160753623</v>
      </c>
      <c r="AO111" s="24">
        <v>1386.5663656312097</v>
      </c>
      <c r="AP111" s="24">
        <v>208.18185640350401</v>
      </c>
      <c r="AQ111" s="24">
        <v>34.646465120416693</v>
      </c>
      <c r="AR111" s="24">
        <v>0</v>
      </c>
      <c r="AS111" s="24">
        <v>0</v>
      </c>
      <c r="AT111" s="24">
        <v>173.53539128308731</v>
      </c>
      <c r="AU111" s="24">
        <v>632.22312565747052</v>
      </c>
      <c r="AV111" s="24">
        <v>137.99819606655078</v>
      </c>
      <c r="AW111" s="24">
        <v>137.99819606655078</v>
      </c>
      <c r="AX111" s="24">
        <v>0</v>
      </c>
      <c r="AY111" s="24">
        <v>0</v>
      </c>
      <c r="AZ111" s="24">
        <v>269.90560088769388</v>
      </c>
      <c r="BA111" s="24">
        <v>83.718984207234882</v>
      </c>
      <c r="BB111" s="24">
        <v>77.577756950191258</v>
      </c>
      <c r="BC111" s="24">
        <v>108.60885973026775</v>
      </c>
      <c r="BD111" s="24">
        <v>0</v>
      </c>
      <c r="BE111" s="24">
        <v>224.31932870322595</v>
      </c>
      <c r="BF111" s="24">
        <v>78.146333857374771</v>
      </c>
      <c r="BG111" s="24">
        <v>1.6022772097078446</v>
      </c>
      <c r="BH111" s="24">
        <v>144.57071763614331</v>
      </c>
      <c r="BI111" s="24">
        <v>0</v>
      </c>
      <c r="BJ111" s="24">
        <v>840.40498206097459</v>
      </c>
      <c r="BK111" s="24">
        <v>1180.3314873269096</v>
      </c>
      <c r="BL111" s="24">
        <v>0.10090245010984535</v>
      </c>
      <c r="BM111" s="24">
        <v>0.11107266139378393</v>
      </c>
    </row>
    <row r="112" spans="1:65" x14ac:dyDescent="0.35">
      <c r="A112" s="24" t="s">
        <v>10693</v>
      </c>
      <c r="B112" s="24" t="s">
        <v>10504</v>
      </c>
      <c r="C112" s="24" t="s">
        <v>10778</v>
      </c>
      <c r="D112" s="24" t="s">
        <v>9780</v>
      </c>
      <c r="E112" s="24" t="s">
        <v>10796</v>
      </c>
      <c r="F112" s="24">
        <v>169694</v>
      </c>
      <c r="G112" s="24">
        <v>0.89713277614452192</v>
      </c>
      <c r="H112" s="24">
        <v>500</v>
      </c>
      <c r="I112" s="39">
        <v>314.47664570711191</v>
      </c>
      <c r="J112" s="42">
        <v>2.4687507155185306</v>
      </c>
      <c r="K112" s="24">
        <v>35</v>
      </c>
      <c r="L112" s="24">
        <v>177.45657473732234</v>
      </c>
      <c r="M112" s="24">
        <v>24.855361738954954</v>
      </c>
      <c r="N112" s="24">
        <v>60.245107847174069</v>
      </c>
      <c r="O112" s="24">
        <v>11.229356754620087</v>
      </c>
      <c r="P112" s="24">
        <v>23.326378613732135</v>
      </c>
      <c r="Q112" s="24">
        <v>25.689372478821845</v>
      </c>
      <c r="R112" s="24">
        <v>4.8045473508121317</v>
      </c>
      <c r="S112" s="24">
        <v>10.067816014049612</v>
      </c>
      <c r="T112" s="24">
        <v>10.817009113960102</v>
      </c>
      <c r="U112" s="24">
        <v>0</v>
      </c>
      <c r="V112" s="24">
        <v>0</v>
      </c>
      <c r="W112" s="24">
        <v>1828.9752046215731</v>
      </c>
      <c r="X112" s="24">
        <v>0</v>
      </c>
      <c r="Y112" s="24">
        <v>508.67300301072783</v>
      </c>
      <c r="Z112" s="24">
        <v>0</v>
      </c>
      <c r="AA112" s="24">
        <v>197.02600000000001</v>
      </c>
      <c r="AB112" s="24">
        <v>3.145</v>
      </c>
      <c r="AC112" s="24">
        <v>308.50200301072783</v>
      </c>
      <c r="AD112" s="24">
        <v>194.19635730361591</v>
      </c>
      <c r="AE112" s="24">
        <v>-20.228826858744661</v>
      </c>
      <c r="AF112" s="24">
        <v>11.086823403331447</v>
      </c>
      <c r="AG112" s="24">
        <v>22.750122229296551</v>
      </c>
      <c r="AH112" s="24">
        <v>0</v>
      </c>
      <c r="AI112" s="24">
        <v>101.46076874999999</v>
      </c>
      <c r="AJ112" s="24">
        <v>0</v>
      </c>
      <c r="AK112" s="24">
        <v>59.770004729732662</v>
      </c>
      <c r="AL112" s="24">
        <v>0</v>
      </c>
      <c r="AM112" s="24">
        <v>19.357465049999998</v>
      </c>
      <c r="AN112" s="24">
        <v>0.6294816740520901</v>
      </c>
      <c r="AO112" s="24">
        <v>314.47664570711191</v>
      </c>
      <c r="AP112" s="24">
        <v>0</v>
      </c>
      <c r="AQ112" s="24">
        <v>0</v>
      </c>
      <c r="AR112" s="24">
        <v>0</v>
      </c>
      <c r="AS112" s="24">
        <v>0</v>
      </c>
      <c r="AT112" s="24">
        <v>0</v>
      </c>
      <c r="AU112" s="24">
        <v>390.67008981041192</v>
      </c>
      <c r="AV112" s="24">
        <v>86.822377402310067</v>
      </c>
      <c r="AW112" s="24">
        <v>86.822377402310067</v>
      </c>
      <c r="AX112" s="24">
        <v>0</v>
      </c>
      <c r="AY112" s="24">
        <v>0</v>
      </c>
      <c r="AZ112" s="24">
        <v>226.48674110638393</v>
      </c>
      <c r="BA112" s="24">
        <v>77.861174682099417</v>
      </c>
      <c r="BB112" s="24">
        <v>61.927319343451877</v>
      </c>
      <c r="BC112" s="24">
        <v>86.698247080832616</v>
      </c>
      <c r="BD112" s="24">
        <v>0</v>
      </c>
      <c r="BE112" s="24">
        <v>77.360971301717939</v>
      </c>
      <c r="BF112" s="24">
        <v>26.62133518564703</v>
      </c>
      <c r="BG112" s="24">
        <v>1.4901660226239126</v>
      </c>
      <c r="BH112" s="24">
        <v>49.249470093447002</v>
      </c>
      <c r="BI112" s="24">
        <v>0</v>
      </c>
      <c r="BJ112" s="24">
        <v>390.67008981041192</v>
      </c>
      <c r="BK112" s="24">
        <v>584.86644711402778</v>
      </c>
      <c r="BL112" s="24">
        <v>2.5165620855832911</v>
      </c>
      <c r="BM112" s="24">
        <v>2.4687507155185306</v>
      </c>
    </row>
    <row r="113" spans="1:65" x14ac:dyDescent="0.35">
      <c r="A113" s="24" t="s">
        <v>10693</v>
      </c>
      <c r="B113" s="24" t="s">
        <v>10780</v>
      </c>
      <c r="C113" s="24" t="s">
        <v>9780</v>
      </c>
      <c r="D113" s="24" t="s">
        <v>9780</v>
      </c>
      <c r="E113" s="24" t="s">
        <v>10201</v>
      </c>
      <c r="F113" s="24">
        <f>F104</f>
        <v>1078776</v>
      </c>
      <c r="G113" s="24">
        <f>G104</f>
        <v>0.89712395509431242</v>
      </c>
      <c r="H113" s="24">
        <f>(H104*N104+H112*N112)/(N104+N112)</f>
        <v>499.99999999999994</v>
      </c>
      <c r="I113" s="64">
        <f>(I104*N104+I112*N112)/(N104+N112)</f>
        <v>327.74669208082889</v>
      </c>
      <c r="J113" s="42">
        <f>(J104*N104+J112*N112)/(N104+N112)</f>
        <v>1.9829808489364025</v>
      </c>
      <c r="K113" s="24">
        <f>K104</f>
        <v>35</v>
      </c>
      <c r="L113" s="24">
        <f t="shared" ref="L113:W113" si="7">L104+L112</f>
        <v>802.54801890673457</v>
      </c>
      <c r="M113" s="24">
        <f t="shared" si="7"/>
        <v>85.551545717382794</v>
      </c>
      <c r="N113" s="24">
        <f t="shared" si="7"/>
        <v>443.23058429143794</v>
      </c>
      <c r="O113" s="24">
        <f t="shared" si="7"/>
        <v>82.615743143710418</v>
      </c>
      <c r="P113" s="24">
        <f t="shared" si="7"/>
        <v>171.61500397003221</v>
      </c>
      <c r="Q113" s="24">
        <f t="shared" si="7"/>
        <v>188.99983717769524</v>
      </c>
      <c r="R113" s="24">
        <f t="shared" si="7"/>
        <v>35.347639097242173</v>
      </c>
      <c r="S113" s="24">
        <f t="shared" si="7"/>
        <v>74.070146670925411</v>
      </c>
      <c r="T113" s="24">
        <f t="shared" si="7"/>
        <v>79.582051409527651</v>
      </c>
      <c r="U113" s="24">
        <f t="shared" si="7"/>
        <v>0</v>
      </c>
      <c r="V113" s="24">
        <f t="shared" si="7"/>
        <v>46508.071123295049</v>
      </c>
      <c r="W113" s="24">
        <f t="shared" si="7"/>
        <v>1828.9752046215731</v>
      </c>
      <c r="X113" s="24">
        <f>(X104*N104+X112*N112)/(N104+N112)</f>
        <v>0</v>
      </c>
      <c r="Y113" s="24">
        <f>(Y104*N104+Y112*N112)/(N104+N112)</f>
        <v>493.42256482861541</v>
      </c>
      <c r="Z113" s="24">
        <f>(Z104*N104+Z112*N112)/(N104+N112)</f>
        <v>0</v>
      </c>
      <c r="AA113" s="24">
        <f>(AA104*N104+AA112*N112)/(N104+N112)</f>
        <v>182.88278312686597</v>
      </c>
      <c r="AB113" s="24">
        <f>(AB104*N104+AB112*N112)/(N104+N112)</f>
        <v>5.7821638500003045</v>
      </c>
      <c r="AC113" s="24">
        <f>(AC104*N104+AC112*N112)/(N104+N112)</f>
        <v>304.75761785174916</v>
      </c>
      <c r="AD113" s="24">
        <f>(AD104*N104+AD112*N112)/(N104+N112)</f>
        <v>165.67587274778649</v>
      </c>
      <c r="AE113" s="24">
        <f>(AE104*N104+AE112*N112)/(N104+N112)</f>
        <v>9.4704910463989052</v>
      </c>
      <c r="AF113" s="24">
        <f>(AF104*N104+AF112*N112)/(N104+N112)</f>
        <v>1.5069512242347738</v>
      </c>
      <c r="AG113" s="24">
        <f>(AG104*N104+AG112*N112)/(N104+N112)</f>
        <v>3.092258557543857</v>
      </c>
      <c r="AH113" s="24">
        <f>(AH104*N104+AH112*N112)/(N104+N112)</f>
        <v>22.6638363346988</v>
      </c>
      <c r="AI113" s="24">
        <f>(AI104*N104+AI112*N112)/(N104+N112)</f>
        <v>101.46076874999999</v>
      </c>
      <c r="AJ113" s="24">
        <f>(AJ104*N104+AJ112*N112)/(N104+N112)</f>
        <v>0</v>
      </c>
      <c r="AK113" s="24">
        <f>(AK104*N104+AK112*N112)/(N104+N112)</f>
        <v>8.1241017849101684</v>
      </c>
      <c r="AL113" s="24">
        <f>(AL104*N104+AL112*N112)/(N104+N112)</f>
        <v>0</v>
      </c>
      <c r="AM113" s="24">
        <f>(AM104*N104+AM112*N112)/(N104+N112)</f>
        <v>19.357465049999995</v>
      </c>
      <c r="AN113" s="24">
        <f>(AN104*N104+AN112*N112)/(N104+N112)</f>
        <v>0.54346536030175829</v>
      </c>
      <c r="AO113" s="24">
        <f>(AO104*N104+AO112*N112)/(N104+N112)</f>
        <v>327.74669208082889</v>
      </c>
      <c r="AP113" s="24">
        <f>(AP104*N104+AP112*N112)/(N104+N112)</f>
        <v>34.883884606881473</v>
      </c>
      <c r="AQ113" s="24">
        <f>(AQ104*N104+AQ112*N112)/(N104+N112)</f>
        <v>12.220048272182671</v>
      </c>
      <c r="AR113" s="24">
        <f>(AR104*N104+AR112*N112)/(N104+N112)</f>
        <v>0</v>
      </c>
      <c r="AS113" s="24">
        <f>(AS104*N104+AS112*N112)/(N104+N112)</f>
        <v>0</v>
      </c>
      <c r="AT113" s="24">
        <f>(AT104*N104+AT112*N112)/(N104+N112)</f>
        <v>22.6638363346988</v>
      </c>
      <c r="AU113" s="24">
        <f>(AU104*N104+AU112*N112)/(N104+N112)</f>
        <v>253.09926360070364</v>
      </c>
      <c r="AV113" s="24">
        <f>(AV104*N104+AV112*N112)/(N104+N112)</f>
        <v>54.273256846337027</v>
      </c>
      <c r="AW113" s="24">
        <f>(AW104*N104+AW112*N112)/(N104+N112)</f>
        <v>54.273256846337027</v>
      </c>
      <c r="AX113" s="24">
        <f>(AX104*N104+AX112*N112)/(N104+N112)</f>
        <v>0</v>
      </c>
      <c r="AY113" s="24">
        <f>(AY104*N104+AY112*N112)/(N104+N112)</f>
        <v>0</v>
      </c>
      <c r="AZ113" s="24">
        <f>(AZ104*N104+AZ112*N112)/(N104+N112)</f>
        <v>131.12418083084566</v>
      </c>
      <c r="BA113" s="24">
        <f>(BA104*N104+BA112*N112)/(N104+N112)</f>
        <v>77.861174682099403</v>
      </c>
      <c r="BB113" s="24">
        <f>(BB104*N104+BB112*N112)/(N104+N112)</f>
        <v>22.192919228644268</v>
      </c>
      <c r="BC113" s="24">
        <f>(BC104*N104+BC112*N112)/(N104+N112)</f>
        <v>31.070086920101971</v>
      </c>
      <c r="BD113" s="24">
        <f>(BD104*N104+BD112*N112)/(N104+N112)</f>
        <v>0</v>
      </c>
      <c r="BE113" s="24">
        <f>(BE104*N104+BE112*N112)/(N104+N112)</f>
        <v>67.701825923520943</v>
      </c>
      <c r="BF113" s="24">
        <f>(BF104*N104+BF112*N112)/(N104+N112)</f>
        <v>23.232161368735799</v>
      </c>
      <c r="BG113" s="24">
        <f>(BG104*N104+BG112*N112)/(N104+N112)</f>
        <v>1.4901660226239124</v>
      </c>
      <c r="BH113" s="24">
        <f>(BH104*N104+BH112*N112)/(N104+N112)</f>
        <v>42.979498532161237</v>
      </c>
      <c r="BI113" s="24">
        <f>(BI104*N104+BI112*N112)/(N104+N112)</f>
        <v>0</v>
      </c>
      <c r="BJ113" s="24">
        <f>(BJ104*N104+BJ112*N112)/(N104+N112)</f>
        <v>287.98314820758515</v>
      </c>
      <c r="BK113" s="24">
        <f>(BK104*N104+BK112*N112)/(N104+N112)</f>
        <v>453.6590209553716</v>
      </c>
      <c r="BL113" s="24">
        <f>(BL104*N104+BL112*N112)/(N104+N112)</f>
        <v>2.1284876465336597</v>
      </c>
      <c r="BM113" s="24">
        <f>(BM104*N104+BM112*N112)/(N104+N112)</f>
        <v>1.9829808489364025</v>
      </c>
    </row>
    <row r="114" spans="1:65" x14ac:dyDescent="0.35">
      <c r="A114" s="24" t="s">
        <v>10702</v>
      </c>
      <c r="B114" s="24" t="s">
        <v>10504</v>
      </c>
      <c r="C114" s="24" t="s">
        <v>10659</v>
      </c>
      <c r="D114" s="24" t="s">
        <v>10506</v>
      </c>
      <c r="E114" s="24" t="s">
        <v>10797</v>
      </c>
      <c r="F114" s="24">
        <v>1078776</v>
      </c>
      <c r="G114" s="24">
        <v>0.89712395509431242</v>
      </c>
      <c r="H114" s="24">
        <v>500</v>
      </c>
      <c r="I114" s="39">
        <v>349.19158713560074</v>
      </c>
      <c r="J114" s="42">
        <v>1.8974940636774151</v>
      </c>
      <c r="K114" s="24">
        <v>35</v>
      </c>
      <c r="L114" s="24">
        <v>530.99447112868415</v>
      </c>
      <c r="M114" s="24">
        <v>74.156499261458578</v>
      </c>
      <c r="N114" s="24">
        <v>382.98547644426384</v>
      </c>
      <c r="O114" s="24">
        <v>71.386386389090333</v>
      </c>
      <c r="P114" s="24">
        <v>148.28862535630006</v>
      </c>
      <c r="Q114" s="24">
        <v>163.3104646988734</v>
      </c>
      <c r="R114" s="24">
        <v>30.54309174643004</v>
      </c>
      <c r="S114" s="24">
        <v>64.002330656875799</v>
      </c>
      <c r="T114" s="24">
        <v>68.765042295567554</v>
      </c>
      <c r="U114" s="24">
        <v>0</v>
      </c>
      <c r="V114" s="24">
        <v>46508.071123295049</v>
      </c>
      <c r="W114" s="24">
        <v>0</v>
      </c>
      <c r="X114" s="24">
        <v>0</v>
      </c>
      <c r="Y114" s="24">
        <v>491.02361147527142</v>
      </c>
      <c r="Z114" s="24">
        <v>0</v>
      </c>
      <c r="AA114" s="24">
        <v>180.65799999999999</v>
      </c>
      <c r="AB114" s="24">
        <v>6.1970000000000001</v>
      </c>
      <c r="AC114" s="24">
        <v>304.16861147527146</v>
      </c>
      <c r="AD114" s="24">
        <v>141.83202433967068</v>
      </c>
      <c r="AE114" s="24">
        <v>14.142309483992507</v>
      </c>
      <c r="AF114" s="24">
        <v>0</v>
      </c>
      <c r="AG114" s="24">
        <v>0</v>
      </c>
      <c r="AH114" s="24">
        <v>26.228946105678165</v>
      </c>
      <c r="AI114" s="24">
        <v>101.46076875</v>
      </c>
      <c r="AJ114" s="24">
        <v>0</v>
      </c>
      <c r="AK114" s="24">
        <v>0</v>
      </c>
      <c r="AL114" s="24">
        <v>0</v>
      </c>
      <c r="AM114" s="24">
        <v>0</v>
      </c>
      <c r="AN114" s="24">
        <v>0.46629408488851076</v>
      </c>
      <c r="AO114" s="24">
        <v>349.19158713560074</v>
      </c>
      <c r="AP114" s="24">
        <v>40.371255589670675</v>
      </c>
      <c r="AQ114" s="24">
        <v>14.142309483992507</v>
      </c>
      <c r="AR114" s="24">
        <v>0</v>
      </c>
      <c r="AS114" s="24">
        <v>0</v>
      </c>
      <c r="AT114" s="24">
        <v>26.228946105678165</v>
      </c>
      <c r="AU114" s="24">
        <v>284.55429522182737</v>
      </c>
      <c r="AV114" s="24">
        <v>111.03910707375</v>
      </c>
      <c r="AW114" s="24">
        <v>111.03910707375</v>
      </c>
      <c r="AX114" s="24">
        <v>0</v>
      </c>
      <c r="AY114" s="24">
        <v>0</v>
      </c>
      <c r="AZ114" s="24">
        <v>107.80706141175534</v>
      </c>
      <c r="BA114" s="24">
        <v>77.861174682099417</v>
      </c>
      <c r="BB114" s="24">
        <v>12.477452804023301</v>
      </c>
      <c r="BC114" s="24">
        <v>17.46843392563262</v>
      </c>
      <c r="BD114" s="24">
        <v>0</v>
      </c>
      <c r="BE114" s="24">
        <v>65.708126736322015</v>
      </c>
      <c r="BF114" s="24">
        <v>22.532617794280039</v>
      </c>
      <c r="BG114" s="24">
        <v>1.4901660226239124</v>
      </c>
      <c r="BH114" s="24">
        <v>41.685342919418069</v>
      </c>
      <c r="BI114" s="24">
        <v>0</v>
      </c>
      <c r="BJ114" s="24">
        <v>324.92555081149806</v>
      </c>
      <c r="BK114" s="24">
        <v>466.75757515116874</v>
      </c>
      <c r="BL114" s="24">
        <v>2.1783607468970052</v>
      </c>
      <c r="BM114" s="24">
        <v>1.8974940636774151</v>
      </c>
    </row>
    <row r="115" spans="1:65" x14ac:dyDescent="0.35">
      <c r="A115" s="24" t="s">
        <v>10702</v>
      </c>
      <c r="B115" s="24" t="s">
        <v>10504</v>
      </c>
      <c r="C115" s="24" t="s">
        <v>10659</v>
      </c>
      <c r="D115" s="24" t="s">
        <v>10507</v>
      </c>
      <c r="E115" s="24" t="s">
        <v>10798</v>
      </c>
      <c r="F115" s="24">
        <v>1078776</v>
      </c>
      <c r="G115" s="24">
        <v>0.89712395509431242</v>
      </c>
      <c r="H115" s="24">
        <v>500</v>
      </c>
      <c r="I115" s="24">
        <v>406.81298912160679</v>
      </c>
      <c r="J115" s="41">
        <v>1.4132791769000841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0</v>
      </c>
      <c r="W115" s="24">
        <v>11627.017780823762</v>
      </c>
      <c r="X115" s="24">
        <v>0</v>
      </c>
      <c r="Y115" s="24">
        <v>491.02361147527142</v>
      </c>
      <c r="Z115" s="24">
        <v>0</v>
      </c>
      <c r="AA115" s="24">
        <v>180.65799999999999</v>
      </c>
      <c r="AB115" s="24">
        <v>6.1970000000000001</v>
      </c>
      <c r="AC115" s="24">
        <v>304.16861147527146</v>
      </c>
      <c r="AD115" s="24">
        <v>84.210622353664633</v>
      </c>
      <c r="AE115" s="24">
        <v>-15.895435323288277</v>
      </c>
      <c r="AF115" s="24">
        <v>1.7440005240341807</v>
      </c>
      <c r="AG115" s="24">
        <v>-18.066925876526071</v>
      </c>
      <c r="AH115" s="24">
        <v>0</v>
      </c>
      <c r="AI115" s="24">
        <v>101.46076875</v>
      </c>
      <c r="AJ115" s="24">
        <v>0</v>
      </c>
      <c r="AK115" s="24">
        <v>14.968214279444876</v>
      </c>
      <c r="AL115" s="24">
        <v>0</v>
      </c>
      <c r="AM115" s="24">
        <v>0</v>
      </c>
      <c r="AN115" s="24">
        <v>0.27685507043356067</v>
      </c>
      <c r="AO115" s="24">
        <v>406.81298912160679</v>
      </c>
      <c r="AP115" s="24">
        <v>0</v>
      </c>
      <c r="AQ115" s="24">
        <v>0</v>
      </c>
      <c r="AR115" s="24">
        <v>0</v>
      </c>
      <c r="AS115" s="24">
        <v>0</v>
      </c>
      <c r="AT115" s="24">
        <v>0</v>
      </c>
      <c r="AU115" s="24">
        <v>294.89831553965416</v>
      </c>
      <c r="AV115" s="24">
        <v>111.03910707375</v>
      </c>
      <c r="AW115" s="24">
        <v>111.03910707375</v>
      </c>
      <c r="AX115" s="24">
        <v>0</v>
      </c>
      <c r="AY115" s="24">
        <v>0</v>
      </c>
      <c r="AZ115" s="24">
        <v>107.80706141175534</v>
      </c>
      <c r="BA115" s="24">
        <v>77.861174682099417</v>
      </c>
      <c r="BB115" s="24">
        <v>12.477452804023301</v>
      </c>
      <c r="BC115" s="24">
        <v>17.46843392563262</v>
      </c>
      <c r="BD115" s="24">
        <v>0</v>
      </c>
      <c r="BE115" s="24">
        <v>76.052147054148776</v>
      </c>
      <c r="BF115" s="24">
        <v>26.162098607552583</v>
      </c>
      <c r="BG115" s="24">
        <v>1.4901660226239124</v>
      </c>
      <c r="BH115" s="24">
        <v>48.399882423972279</v>
      </c>
      <c r="BI115" s="24">
        <v>0</v>
      </c>
      <c r="BJ115" s="24">
        <v>294.89831553965416</v>
      </c>
      <c r="BK115" s="24">
        <v>379.1089378933188</v>
      </c>
      <c r="BL115" s="24">
        <v>1.8902026860348451</v>
      </c>
      <c r="BM115" s="24">
        <v>1.4132791769000841</v>
      </c>
    </row>
    <row r="116" spans="1:65" x14ac:dyDescent="0.35">
      <c r="A116" s="24" t="s">
        <v>10702</v>
      </c>
      <c r="B116" s="24" t="s">
        <v>10504</v>
      </c>
      <c r="C116" s="24" t="s">
        <v>10659</v>
      </c>
      <c r="D116" s="24" t="s">
        <v>10508</v>
      </c>
      <c r="E116" s="24" t="s">
        <v>10799</v>
      </c>
      <c r="F116" s="24">
        <v>1078776</v>
      </c>
      <c r="G116" s="24">
        <v>0.89712395509431242</v>
      </c>
      <c r="H116" s="24">
        <v>500</v>
      </c>
      <c r="I116" s="24">
        <v>390.49006376911484</v>
      </c>
      <c r="J116" s="41">
        <v>1.508200309178751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0</v>
      </c>
      <c r="X116" s="24">
        <v>11627017.780823762</v>
      </c>
      <c r="Y116" s="24">
        <v>491.02361147527142</v>
      </c>
      <c r="Z116" s="24">
        <v>0</v>
      </c>
      <c r="AA116" s="24">
        <v>180.65799999999999</v>
      </c>
      <c r="AB116" s="24">
        <v>6.1970000000000001</v>
      </c>
      <c r="AC116" s="24">
        <v>304.16861147527146</v>
      </c>
      <c r="AD116" s="24">
        <v>100.53354770615658</v>
      </c>
      <c r="AE116" s="24">
        <v>-15.895435323288277</v>
      </c>
      <c r="AF116" s="24">
        <v>0</v>
      </c>
      <c r="AG116" s="24">
        <v>0</v>
      </c>
      <c r="AH116" s="24">
        <v>0</v>
      </c>
      <c r="AI116" s="24">
        <v>101.46076875</v>
      </c>
      <c r="AJ116" s="24">
        <v>0</v>
      </c>
      <c r="AK116" s="24">
        <v>14.968214279444876</v>
      </c>
      <c r="AL116" s="24">
        <v>0</v>
      </c>
      <c r="AM116" s="24">
        <v>0</v>
      </c>
      <c r="AN116" s="24">
        <v>0.33051913942911837</v>
      </c>
      <c r="AO116" s="24">
        <v>390.49006376911484</v>
      </c>
      <c r="AP116" s="24">
        <v>0</v>
      </c>
      <c r="AQ116" s="24">
        <v>0</v>
      </c>
      <c r="AR116" s="24">
        <v>0</v>
      </c>
      <c r="AS116" s="24">
        <v>0</v>
      </c>
      <c r="AT116" s="24">
        <v>0</v>
      </c>
      <c r="AU116" s="24">
        <v>292.57229867692405</v>
      </c>
      <c r="AV116" s="24">
        <v>111.03910707375</v>
      </c>
      <c r="AW116" s="24">
        <v>111.03910707375</v>
      </c>
      <c r="AX116" s="24">
        <v>0</v>
      </c>
      <c r="AY116" s="24">
        <v>0</v>
      </c>
      <c r="AZ116" s="24">
        <v>107.80706141175534</v>
      </c>
      <c r="BA116" s="24">
        <v>77.861174682099417</v>
      </c>
      <c r="BB116" s="24">
        <v>12.477452804023301</v>
      </c>
      <c r="BC116" s="24">
        <v>17.46843392563262</v>
      </c>
      <c r="BD116" s="24">
        <v>0</v>
      </c>
      <c r="BE116" s="24">
        <v>73.726130191418676</v>
      </c>
      <c r="BF116" s="24">
        <v>25.34595233992799</v>
      </c>
      <c r="BG116" s="24">
        <v>1.4901660226239124</v>
      </c>
      <c r="BH116" s="24">
        <v>46.890011828866776</v>
      </c>
      <c r="BI116" s="24">
        <v>0</v>
      </c>
      <c r="BJ116" s="24">
        <v>292.57229867692405</v>
      </c>
      <c r="BK116" s="24">
        <v>393.10584638308063</v>
      </c>
      <c r="BL116" s="24">
        <v>1.9362196251985357</v>
      </c>
      <c r="BM116" s="24">
        <v>1.508200309178751</v>
      </c>
    </row>
    <row r="117" spans="1:65" x14ac:dyDescent="0.35">
      <c r="A117" s="24" t="s">
        <v>10702</v>
      </c>
      <c r="B117" s="24" t="s">
        <v>10504</v>
      </c>
      <c r="C117" s="24" t="s">
        <v>10659</v>
      </c>
      <c r="D117" s="24" t="s">
        <v>10509</v>
      </c>
      <c r="E117" s="24" t="s">
        <v>10800</v>
      </c>
      <c r="F117" s="24">
        <v>1078776</v>
      </c>
      <c r="G117" s="24">
        <v>0.89712395509431242</v>
      </c>
      <c r="H117" s="24">
        <v>500</v>
      </c>
      <c r="I117" s="24">
        <v>365.14743267387956</v>
      </c>
      <c r="J117" s="41">
        <v>1.628693816902808</v>
      </c>
      <c r="K117" s="24">
        <v>35</v>
      </c>
      <c r="L117" s="24">
        <v>329.36734714574197</v>
      </c>
      <c r="M117" s="24">
        <v>64.558944666903031</v>
      </c>
      <c r="N117" s="24">
        <v>382.98547644426384</v>
      </c>
      <c r="O117" s="24">
        <v>53.817119149947942</v>
      </c>
      <c r="P117" s="24">
        <v>154.56336365599378</v>
      </c>
      <c r="Q117" s="24">
        <v>174.6049936383221</v>
      </c>
      <c r="R117" s="24">
        <v>30.54309174643004</v>
      </c>
      <c r="S117" s="24">
        <v>75.296859596324481</v>
      </c>
      <c r="T117" s="24">
        <v>68.765042295567554</v>
      </c>
      <c r="U117" s="24">
        <v>0</v>
      </c>
      <c r="V117" s="24">
        <v>0</v>
      </c>
      <c r="W117" s="24">
        <v>0</v>
      </c>
      <c r="X117" s="24">
        <v>0</v>
      </c>
      <c r="Y117" s="24">
        <v>454.03584192713981</v>
      </c>
      <c r="Z117" s="24">
        <v>0</v>
      </c>
      <c r="AA117" s="24">
        <v>180.65799999999999</v>
      </c>
      <c r="AB117" s="24">
        <v>6.1970000000000001</v>
      </c>
      <c r="AC117" s="24">
        <v>267.1808419271398</v>
      </c>
      <c r="AD117" s="24">
        <v>88.888409253260249</v>
      </c>
      <c r="AE117" s="24">
        <v>-12.572359496739727</v>
      </c>
      <c r="AF117" s="24">
        <v>0</v>
      </c>
      <c r="AG117" s="24">
        <v>0</v>
      </c>
      <c r="AH117" s="24">
        <v>0</v>
      </c>
      <c r="AI117" s="24">
        <v>101.46076875</v>
      </c>
      <c r="AJ117" s="24">
        <v>0</v>
      </c>
      <c r="AK117" s="24">
        <v>0</v>
      </c>
      <c r="AL117" s="24">
        <v>0</v>
      </c>
      <c r="AM117" s="24">
        <v>0</v>
      </c>
      <c r="AN117" s="24">
        <v>0.33269005596404294</v>
      </c>
      <c r="AO117" s="24">
        <v>365.14743267387956</v>
      </c>
      <c r="AP117" s="24">
        <v>0</v>
      </c>
      <c r="AQ117" s="24">
        <v>0</v>
      </c>
      <c r="AR117" s="24">
        <v>0</v>
      </c>
      <c r="AS117" s="24">
        <v>0</v>
      </c>
      <c r="AT117" s="24">
        <v>0</v>
      </c>
      <c r="AU117" s="24">
        <v>273.00579852776156</v>
      </c>
      <c r="AV117" s="24">
        <v>108.07042072500001</v>
      </c>
      <c r="AW117" s="24">
        <v>108.07042072500001</v>
      </c>
      <c r="AX117" s="24">
        <v>0</v>
      </c>
      <c r="AY117" s="24">
        <v>0</v>
      </c>
      <c r="AZ117" s="24">
        <v>96.953543077234784</v>
      </c>
      <c r="BA117" s="24">
        <v>77.861174682099417</v>
      </c>
      <c r="BB117" s="24">
        <v>7.95515349797307</v>
      </c>
      <c r="BC117" s="24">
        <v>11.137214897162297</v>
      </c>
      <c r="BD117" s="24">
        <v>0</v>
      </c>
      <c r="BE117" s="24">
        <v>67.981834725526753</v>
      </c>
      <c r="BF117" s="24">
        <v>23.330410071193981</v>
      </c>
      <c r="BG117" s="24">
        <v>1.4901660226239124</v>
      </c>
      <c r="BH117" s="24">
        <v>43.161258631708861</v>
      </c>
      <c r="BI117" s="24">
        <v>0</v>
      </c>
      <c r="BJ117" s="24">
        <v>273.00579852776156</v>
      </c>
      <c r="BK117" s="24">
        <v>361.89420778102181</v>
      </c>
      <c r="BL117" s="24">
        <v>2.2258832690409003</v>
      </c>
      <c r="BM117" s="24">
        <v>1.628693816902808</v>
      </c>
    </row>
    <row r="118" spans="1:65" x14ac:dyDescent="0.35">
      <c r="A118" s="24" t="s">
        <v>10702</v>
      </c>
      <c r="B118" s="24" t="s">
        <v>10504</v>
      </c>
      <c r="C118" s="24" t="s">
        <v>10659</v>
      </c>
      <c r="D118" s="24" t="s">
        <v>10510</v>
      </c>
      <c r="E118" s="24" t="s">
        <v>10801</v>
      </c>
      <c r="F118" s="24">
        <v>1078776</v>
      </c>
      <c r="G118" s="24">
        <v>0.89712395509431242</v>
      </c>
      <c r="H118" s="24">
        <v>500</v>
      </c>
      <c r="I118" s="24">
        <v>451.20341373391142</v>
      </c>
      <c r="J118" s="41">
        <v>1.1865488984822994</v>
      </c>
      <c r="K118" s="24">
        <v>35</v>
      </c>
      <c r="L118" s="24">
        <v>560.88995342638907</v>
      </c>
      <c r="M118" s="24">
        <v>75.826217989774491</v>
      </c>
      <c r="N118" s="24">
        <v>382.98547644426384</v>
      </c>
      <c r="O118" s="24">
        <v>85.826087807468397</v>
      </c>
      <c r="P118" s="24">
        <v>133.97597936973239</v>
      </c>
      <c r="Q118" s="24">
        <v>163.18340926706307</v>
      </c>
      <c r="R118" s="24">
        <v>30.54309174643004</v>
      </c>
      <c r="S118" s="24">
        <v>0</v>
      </c>
      <c r="T118" s="24">
        <v>132.64031752063303</v>
      </c>
      <c r="U118" s="24">
        <v>0</v>
      </c>
      <c r="V118" s="24">
        <v>0</v>
      </c>
      <c r="W118" s="24">
        <v>0</v>
      </c>
      <c r="X118" s="24">
        <v>0</v>
      </c>
      <c r="Y118" s="24">
        <v>529.18640488126243</v>
      </c>
      <c r="Z118" s="24">
        <v>0</v>
      </c>
      <c r="AA118" s="24">
        <v>180.65799999999999</v>
      </c>
      <c r="AB118" s="24">
        <v>6.1970000000000001</v>
      </c>
      <c r="AC118" s="24">
        <v>342.33140488126242</v>
      </c>
      <c r="AD118" s="24">
        <v>77.982991147351015</v>
      </c>
      <c r="AE118" s="24">
        <v>-23.477777602649006</v>
      </c>
      <c r="AF118" s="24">
        <v>0</v>
      </c>
      <c r="AG118" s="24">
        <v>0</v>
      </c>
      <c r="AH118" s="24">
        <v>0</v>
      </c>
      <c r="AI118" s="24">
        <v>101.46076875</v>
      </c>
      <c r="AJ118" s="24">
        <v>0</v>
      </c>
      <c r="AK118" s="24">
        <v>0</v>
      </c>
      <c r="AL118" s="24">
        <v>0</v>
      </c>
      <c r="AM118" s="24">
        <v>0</v>
      </c>
      <c r="AN118" s="24">
        <v>0.22779969945906484</v>
      </c>
      <c r="AO118" s="24">
        <v>451.20341373391142</v>
      </c>
      <c r="AP118" s="24">
        <v>0</v>
      </c>
      <c r="AQ118" s="24">
        <v>0</v>
      </c>
      <c r="AR118" s="24">
        <v>0</v>
      </c>
      <c r="AS118" s="24">
        <v>0</v>
      </c>
      <c r="AT118" s="24">
        <v>0</v>
      </c>
      <c r="AU118" s="24">
        <v>299.72332729133711</v>
      </c>
      <c r="AV118" s="24">
        <v>117.81066546000001</v>
      </c>
      <c r="AW118" s="24">
        <v>117.81066546000001</v>
      </c>
      <c r="AX118" s="24">
        <v>0</v>
      </c>
      <c r="AY118" s="24">
        <v>0</v>
      </c>
      <c r="AZ118" s="24">
        <v>101.66784980475578</v>
      </c>
      <c r="BA118" s="24">
        <v>77.861174682099417</v>
      </c>
      <c r="BB118" s="24">
        <v>9.9194479677734808</v>
      </c>
      <c r="BC118" s="24">
        <v>13.887227154882872</v>
      </c>
      <c r="BD118" s="24">
        <v>0</v>
      </c>
      <c r="BE118" s="24">
        <v>80.244812026581286</v>
      </c>
      <c r="BF118" s="24">
        <v>27.633209124195574</v>
      </c>
      <c r="BG118" s="24">
        <v>1.4901660226239124</v>
      </c>
      <c r="BH118" s="24">
        <v>51.121436879761802</v>
      </c>
      <c r="BI118" s="24">
        <v>0</v>
      </c>
      <c r="BJ118" s="24">
        <v>299.72332729133711</v>
      </c>
      <c r="BK118" s="24">
        <v>377.70631843868813</v>
      </c>
      <c r="BL118" s="24">
        <v>1.5639082652762182</v>
      </c>
      <c r="BM118" s="24">
        <v>1.1865488984822994</v>
      </c>
    </row>
    <row r="119" spans="1:65" x14ac:dyDescent="0.35">
      <c r="A119" s="24" t="s">
        <v>10702</v>
      </c>
      <c r="B119" s="24" t="s">
        <v>10504</v>
      </c>
      <c r="C119" s="24" t="s">
        <v>10659</v>
      </c>
      <c r="D119" s="24" t="s">
        <v>10511</v>
      </c>
      <c r="E119" s="24" t="s">
        <v>10802</v>
      </c>
      <c r="F119" s="24">
        <v>1078776</v>
      </c>
      <c r="G119" s="24">
        <v>0.89712395509431242</v>
      </c>
      <c r="H119" s="24">
        <v>500</v>
      </c>
      <c r="I119" s="24">
        <v>520.06430299335022</v>
      </c>
      <c r="J119" s="41">
        <v>1.1843441436574185</v>
      </c>
      <c r="K119" s="24">
        <v>35</v>
      </c>
      <c r="L119" s="24">
        <v>1543.5128781271426</v>
      </c>
      <c r="M119" s="24">
        <v>109.79618375643058</v>
      </c>
      <c r="N119" s="24">
        <v>382.98547644426384</v>
      </c>
      <c r="O119" s="24">
        <v>279.88569187364504</v>
      </c>
      <c r="P119" s="24">
        <v>70.488476939566752</v>
      </c>
      <c r="Q119" s="24">
        <v>32.611307631052014</v>
      </c>
      <c r="R119" s="24">
        <v>32.611307631052014</v>
      </c>
      <c r="S119" s="24">
        <v>0</v>
      </c>
      <c r="T119" s="24">
        <v>0</v>
      </c>
      <c r="U119" s="24">
        <v>242839.18507247596</v>
      </c>
      <c r="V119" s="24">
        <v>0</v>
      </c>
      <c r="W119" s="24">
        <v>0</v>
      </c>
      <c r="X119" s="24">
        <v>0</v>
      </c>
      <c r="Y119" s="24">
        <v>831.23005041384818</v>
      </c>
      <c r="Z119" s="24">
        <v>0</v>
      </c>
      <c r="AA119" s="24">
        <v>180.65799999999999</v>
      </c>
      <c r="AB119" s="24">
        <v>6.1970000000000001</v>
      </c>
      <c r="AC119" s="24">
        <v>644.37505041384816</v>
      </c>
      <c r="AD119" s="24">
        <v>311.16574742049795</v>
      </c>
      <c r="AE119" s="24">
        <v>37.12605164519362</v>
      </c>
      <c r="AF119" s="24">
        <v>0</v>
      </c>
      <c r="AG119" s="24">
        <v>0</v>
      </c>
      <c r="AH119" s="24">
        <v>31.169763039776246</v>
      </c>
      <c r="AI119" s="24">
        <v>123.00035822944248</v>
      </c>
      <c r="AJ119" s="24">
        <v>119.86957450608563</v>
      </c>
      <c r="AK119" s="24">
        <v>0</v>
      </c>
      <c r="AL119" s="24">
        <v>0</v>
      </c>
      <c r="AM119" s="24">
        <v>0</v>
      </c>
      <c r="AN119" s="24">
        <v>0.48289539953580229</v>
      </c>
      <c r="AO119" s="24">
        <v>520.06430299335022</v>
      </c>
      <c r="AP119" s="24">
        <v>68.295814684969869</v>
      </c>
      <c r="AQ119" s="24">
        <v>37.12605164519362</v>
      </c>
      <c r="AR119" s="24">
        <v>0</v>
      </c>
      <c r="AS119" s="24">
        <v>0</v>
      </c>
      <c r="AT119" s="24">
        <v>31.169763039776246</v>
      </c>
      <c r="AU119" s="24">
        <v>380.84859988383198</v>
      </c>
      <c r="AV119" s="24">
        <v>147.84769215</v>
      </c>
      <c r="AW119" s="24">
        <v>147.84769215</v>
      </c>
      <c r="AX119" s="24">
        <v>0</v>
      </c>
      <c r="AY119" s="24">
        <v>0</v>
      </c>
      <c r="AZ119" s="24">
        <v>122.68050193275903</v>
      </c>
      <c r="BA119" s="24">
        <v>83.718984207234882</v>
      </c>
      <c r="BB119" s="24">
        <v>16.233965718968395</v>
      </c>
      <c r="BC119" s="24">
        <v>22.727552006555751</v>
      </c>
      <c r="BD119" s="24">
        <v>0</v>
      </c>
      <c r="BE119" s="24">
        <v>110.32040580107301</v>
      </c>
      <c r="BF119" s="24">
        <v>38.146711786443916</v>
      </c>
      <c r="BG119" s="24">
        <v>1.6022772097078446</v>
      </c>
      <c r="BH119" s="24">
        <v>70.571416804921242</v>
      </c>
      <c r="BI119" s="24">
        <v>0</v>
      </c>
      <c r="BJ119" s="24">
        <v>449.14441456880184</v>
      </c>
      <c r="BK119" s="24">
        <v>760.31016198929979</v>
      </c>
      <c r="BL119" s="24">
        <v>0.95586430787453514</v>
      </c>
      <c r="BM119" s="24">
        <v>1.1843441436574185</v>
      </c>
    </row>
    <row r="120" spans="1:65" x14ac:dyDescent="0.35">
      <c r="A120" s="24" t="s">
        <v>10702</v>
      </c>
      <c r="B120" s="24" t="s">
        <v>10504</v>
      </c>
      <c r="C120" s="24" t="s">
        <v>10659</v>
      </c>
      <c r="D120" s="24" t="s">
        <v>10512</v>
      </c>
      <c r="E120" s="24" t="s">
        <v>10803</v>
      </c>
      <c r="F120" s="24">
        <v>1078776</v>
      </c>
      <c r="G120" s="24">
        <v>0.89712395509431242</v>
      </c>
      <c r="H120" s="24">
        <v>500</v>
      </c>
      <c r="I120" s="24">
        <v>1376.1105857021023</v>
      </c>
      <c r="J120" s="41">
        <v>-7.6441521935185594E-2</v>
      </c>
      <c r="K120" s="24">
        <v>35</v>
      </c>
      <c r="L120" s="24">
        <v>551.79632211702858</v>
      </c>
      <c r="M120" s="24">
        <v>73.673651974095762</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1720.9367690868669</v>
      </c>
      <c r="Z120" s="24">
        <v>0</v>
      </c>
      <c r="AA120" s="24">
        <v>180.65799999999999</v>
      </c>
      <c r="AB120" s="24">
        <v>6.1970000000000001</v>
      </c>
      <c r="AC120" s="24">
        <v>1534.0817690868669</v>
      </c>
      <c r="AD120" s="24">
        <v>344.82618338476459</v>
      </c>
      <c r="AE120" s="24">
        <v>42.406363310138978</v>
      </c>
      <c r="AF120" s="24">
        <v>0</v>
      </c>
      <c r="AG120" s="24">
        <v>0</v>
      </c>
      <c r="AH120" s="24">
        <v>35.377470267200486</v>
      </c>
      <c r="AI120" s="24">
        <v>123.00035822944248</v>
      </c>
      <c r="AJ120" s="24">
        <v>144.0419915779824</v>
      </c>
      <c r="AK120" s="24">
        <v>0</v>
      </c>
      <c r="AL120" s="24">
        <v>0</v>
      </c>
      <c r="AM120" s="24">
        <v>0</v>
      </c>
      <c r="AN120" s="24">
        <v>0.22477692541122879</v>
      </c>
      <c r="AO120" s="24">
        <v>1376.1105857021023</v>
      </c>
      <c r="AP120" s="24">
        <v>77.783833577339465</v>
      </c>
      <c r="AQ120" s="24">
        <v>42.406363310138978</v>
      </c>
      <c r="AR120" s="24">
        <v>0</v>
      </c>
      <c r="AS120" s="24">
        <v>0</v>
      </c>
      <c r="AT120" s="24">
        <v>35.377470267200486</v>
      </c>
      <c r="AU120" s="24">
        <v>506.27976460257446</v>
      </c>
      <c r="AV120" s="24">
        <v>147.84769215</v>
      </c>
      <c r="AW120" s="24">
        <v>147.84769215</v>
      </c>
      <c r="AX120" s="24">
        <v>0</v>
      </c>
      <c r="AY120" s="24">
        <v>0</v>
      </c>
      <c r="AZ120" s="24">
        <v>122.68050193275903</v>
      </c>
      <c r="BA120" s="24">
        <v>83.718984207234882</v>
      </c>
      <c r="BB120" s="24">
        <v>16.233965718968395</v>
      </c>
      <c r="BC120" s="24">
        <v>22.727552006555751</v>
      </c>
      <c r="BD120" s="24">
        <v>0</v>
      </c>
      <c r="BE120" s="24">
        <v>235.75157051981546</v>
      </c>
      <c r="BF120" s="24">
        <v>82.157646775476366</v>
      </c>
      <c r="BG120" s="24">
        <v>1.6022772097078446</v>
      </c>
      <c r="BH120" s="24">
        <v>151.99164653463126</v>
      </c>
      <c r="BI120" s="24">
        <v>0</v>
      </c>
      <c r="BJ120" s="24">
        <v>584.06359817991392</v>
      </c>
      <c r="BK120" s="24">
        <v>928.88978156467851</v>
      </c>
      <c r="BL120" s="24">
        <v>-6.8570000401479189E-2</v>
      </c>
      <c r="BM120" s="24">
        <v>-7.6441521935185594E-2</v>
      </c>
    </row>
    <row r="121" spans="1:65" x14ac:dyDescent="0.35">
      <c r="A121" s="24" t="s">
        <v>10702</v>
      </c>
      <c r="B121" s="24" t="s">
        <v>10504</v>
      </c>
      <c r="C121" s="24" t="s">
        <v>10769</v>
      </c>
      <c r="D121" s="24" t="s">
        <v>9780</v>
      </c>
      <c r="E121" s="24" t="s">
        <v>10804</v>
      </c>
      <c r="F121" s="24">
        <v>1078776</v>
      </c>
      <c r="G121" s="24">
        <v>0.89712395509431242</v>
      </c>
      <c r="H121" s="24">
        <v>500</v>
      </c>
      <c r="I121" s="39">
        <v>349.19158713560074</v>
      </c>
      <c r="J121" s="42">
        <v>1.8974940636774151</v>
      </c>
      <c r="K121" s="24">
        <v>35</v>
      </c>
      <c r="L121" s="24">
        <v>530.99447112868415</v>
      </c>
      <c r="M121" s="24">
        <v>74.156499261458578</v>
      </c>
      <c r="N121" s="24">
        <v>382.98547644426384</v>
      </c>
      <c r="O121" s="24">
        <v>71.386386389090333</v>
      </c>
      <c r="P121" s="24">
        <v>148.28862535630006</v>
      </c>
      <c r="Q121" s="24">
        <v>163.3104646988734</v>
      </c>
      <c r="R121" s="24">
        <v>30.54309174643004</v>
      </c>
      <c r="S121" s="24">
        <v>64.002330656875799</v>
      </c>
      <c r="T121" s="24">
        <v>68.765042295567554</v>
      </c>
      <c r="U121" s="24">
        <v>0</v>
      </c>
      <c r="V121" s="24">
        <v>46508.071123295049</v>
      </c>
      <c r="W121" s="24">
        <v>0</v>
      </c>
      <c r="X121" s="24">
        <v>0</v>
      </c>
      <c r="Y121" s="24">
        <v>491.02361147527142</v>
      </c>
      <c r="Z121" s="24">
        <v>0</v>
      </c>
      <c r="AA121" s="24">
        <v>180.65799999999999</v>
      </c>
      <c r="AB121" s="24">
        <v>6.1970000000000001</v>
      </c>
      <c r="AC121" s="24">
        <v>304.16861147527146</v>
      </c>
      <c r="AD121" s="24">
        <v>141.83202433967068</v>
      </c>
      <c r="AE121" s="24">
        <v>14.142309483992507</v>
      </c>
      <c r="AF121" s="24">
        <v>0</v>
      </c>
      <c r="AG121" s="24">
        <v>0</v>
      </c>
      <c r="AH121" s="24">
        <v>26.228946105678165</v>
      </c>
      <c r="AI121" s="24">
        <v>101.46076875</v>
      </c>
      <c r="AJ121" s="24">
        <v>0</v>
      </c>
      <c r="AK121" s="24">
        <v>0</v>
      </c>
      <c r="AL121" s="24">
        <v>0</v>
      </c>
      <c r="AM121" s="24">
        <v>0</v>
      </c>
      <c r="AN121" s="24">
        <v>0.46629408488851076</v>
      </c>
      <c r="AO121" s="24">
        <v>349.19158713560074</v>
      </c>
      <c r="AP121" s="24">
        <v>40.371255589670675</v>
      </c>
      <c r="AQ121" s="24">
        <v>14.142309483992507</v>
      </c>
      <c r="AR121" s="24">
        <v>0</v>
      </c>
      <c r="AS121" s="24">
        <v>0</v>
      </c>
      <c r="AT121" s="24">
        <v>26.228946105678165</v>
      </c>
      <c r="AU121" s="24">
        <v>284.55429522182737</v>
      </c>
      <c r="AV121" s="24">
        <v>111.03910707375</v>
      </c>
      <c r="AW121" s="24">
        <v>111.03910707375</v>
      </c>
      <c r="AX121" s="24">
        <v>0</v>
      </c>
      <c r="AY121" s="24">
        <v>0</v>
      </c>
      <c r="AZ121" s="24">
        <v>107.80706141175534</v>
      </c>
      <c r="BA121" s="24">
        <v>77.861174682099417</v>
      </c>
      <c r="BB121" s="24">
        <v>12.477452804023301</v>
      </c>
      <c r="BC121" s="24">
        <v>17.46843392563262</v>
      </c>
      <c r="BD121" s="24">
        <v>0</v>
      </c>
      <c r="BE121" s="24">
        <v>65.708126736322015</v>
      </c>
      <c r="BF121" s="24">
        <v>22.532617794280039</v>
      </c>
      <c r="BG121" s="24">
        <v>1.4901660226239124</v>
      </c>
      <c r="BH121" s="24">
        <v>41.685342919418069</v>
      </c>
      <c r="BI121" s="24">
        <v>0</v>
      </c>
      <c r="BJ121" s="24">
        <v>324.92555081149806</v>
      </c>
      <c r="BK121" s="24">
        <v>466.75757515116874</v>
      </c>
      <c r="BL121" s="24">
        <v>2.1783607468970052</v>
      </c>
      <c r="BM121" s="24">
        <v>1.8974940636774151</v>
      </c>
    </row>
    <row r="122" spans="1:65" x14ac:dyDescent="0.35">
      <c r="A122" s="24" t="s">
        <v>10702</v>
      </c>
      <c r="B122" s="24" t="s">
        <v>10504</v>
      </c>
      <c r="C122" s="24" t="s">
        <v>10505</v>
      </c>
      <c r="D122" s="24" t="s">
        <v>10506</v>
      </c>
      <c r="E122" s="24" t="s">
        <v>10805</v>
      </c>
      <c r="F122" s="24">
        <v>169694</v>
      </c>
      <c r="G122" s="24">
        <v>0.89713277614452192</v>
      </c>
      <c r="H122" s="24">
        <v>500</v>
      </c>
      <c r="I122" s="39">
        <v>367.08214468577495</v>
      </c>
      <c r="J122" s="42">
        <v>2.0700595583033556</v>
      </c>
      <c r="K122" s="24">
        <v>35</v>
      </c>
      <c r="L122" s="24">
        <v>135.92535747583057</v>
      </c>
      <c r="M122" s="24">
        <v>24.100588600157796</v>
      </c>
      <c r="N122" s="24">
        <v>60.245107847174069</v>
      </c>
      <c r="O122" s="24">
        <v>11.229356754620087</v>
      </c>
      <c r="P122" s="24">
        <v>23.326378613732135</v>
      </c>
      <c r="Q122" s="24">
        <v>25.689372478821845</v>
      </c>
      <c r="R122" s="24">
        <v>4.8045473508121317</v>
      </c>
      <c r="S122" s="24">
        <v>10.067816014049612</v>
      </c>
      <c r="T122" s="24">
        <v>10.817009113960102</v>
      </c>
      <c r="U122" s="24">
        <v>0</v>
      </c>
      <c r="V122" s="24">
        <v>7315.9008184862923</v>
      </c>
      <c r="W122" s="24">
        <v>0</v>
      </c>
      <c r="X122" s="24">
        <v>0</v>
      </c>
      <c r="Y122" s="24">
        <v>508.67300301072783</v>
      </c>
      <c r="Z122" s="24">
        <v>0</v>
      </c>
      <c r="AA122" s="24">
        <v>197.02600000000001</v>
      </c>
      <c r="AB122" s="24">
        <v>3.145</v>
      </c>
      <c r="AC122" s="24">
        <v>308.50200301072783</v>
      </c>
      <c r="AD122" s="24">
        <v>141.59085832495288</v>
      </c>
      <c r="AE122" s="24">
        <v>17.997766284219345</v>
      </c>
      <c r="AF122" s="24">
        <v>0</v>
      </c>
      <c r="AG122" s="24">
        <v>0</v>
      </c>
      <c r="AH122" s="24">
        <v>22.132323290733552</v>
      </c>
      <c r="AI122" s="24">
        <v>101.46076874999999</v>
      </c>
      <c r="AJ122" s="24">
        <v>0</v>
      </c>
      <c r="AK122" s="24">
        <v>0</v>
      </c>
      <c r="AL122" s="24">
        <v>0</v>
      </c>
      <c r="AM122" s="24">
        <v>0</v>
      </c>
      <c r="AN122" s="24">
        <v>0.45896252518019859</v>
      </c>
      <c r="AO122" s="24">
        <v>367.08214468577495</v>
      </c>
      <c r="AP122" s="24">
        <v>40.130089574952898</v>
      </c>
      <c r="AQ122" s="24">
        <v>17.997766284219345</v>
      </c>
      <c r="AR122" s="24">
        <v>0</v>
      </c>
      <c r="AS122" s="24">
        <v>0</v>
      </c>
      <c r="AT122" s="24">
        <v>22.132323290733552</v>
      </c>
      <c r="AU122" s="24">
        <v>386.66295740010582</v>
      </c>
      <c r="AV122" s="24">
        <v>109.16881476875</v>
      </c>
      <c r="AW122" s="24">
        <v>109.16881476875</v>
      </c>
      <c r="AX122" s="24">
        <v>0</v>
      </c>
      <c r="AY122" s="24">
        <v>0</v>
      </c>
      <c r="AZ122" s="24">
        <v>209.23661144413401</v>
      </c>
      <c r="BA122" s="24">
        <v>77.861174682099417</v>
      </c>
      <c r="BB122" s="24">
        <v>54.739765317514419</v>
      </c>
      <c r="BC122" s="24">
        <v>76.63567144452017</v>
      </c>
      <c r="BD122" s="24">
        <v>0</v>
      </c>
      <c r="BE122" s="24">
        <v>68.257531187221844</v>
      </c>
      <c r="BF122" s="24">
        <v>23.42714567178875</v>
      </c>
      <c r="BG122" s="24">
        <v>1.4901660226239126</v>
      </c>
      <c r="BH122" s="24">
        <v>43.340219492809183</v>
      </c>
      <c r="BI122" s="24">
        <v>0</v>
      </c>
      <c r="BJ122" s="24">
        <v>426.7930469750587</v>
      </c>
      <c r="BK122" s="24">
        <v>568.38390530001152</v>
      </c>
      <c r="BL122" s="24">
        <v>2.4631344201122078</v>
      </c>
      <c r="BM122" s="24">
        <v>2.0700595583033556</v>
      </c>
    </row>
    <row r="123" spans="1:65" x14ac:dyDescent="0.35">
      <c r="A123" s="24" t="s">
        <v>10702</v>
      </c>
      <c r="B123" s="24" t="s">
        <v>10504</v>
      </c>
      <c r="C123" s="24" t="s">
        <v>10505</v>
      </c>
      <c r="D123" s="24" t="s">
        <v>10507</v>
      </c>
      <c r="E123" s="24" t="s">
        <v>10806</v>
      </c>
      <c r="F123" s="24">
        <v>169694</v>
      </c>
      <c r="G123" s="24">
        <v>0.89713277614452192</v>
      </c>
      <c r="H123" s="24">
        <v>500</v>
      </c>
      <c r="I123" s="24">
        <v>500.17956366278594</v>
      </c>
      <c r="J123" s="41">
        <v>1.2196466143157743</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0</v>
      </c>
      <c r="W123" s="24">
        <v>1828.9752046215731</v>
      </c>
      <c r="X123" s="24">
        <v>0</v>
      </c>
      <c r="Y123" s="24">
        <v>508.67300301072783</v>
      </c>
      <c r="Z123" s="24">
        <v>0</v>
      </c>
      <c r="AA123" s="24">
        <v>197.02600000000001</v>
      </c>
      <c r="AB123" s="24">
        <v>3.145</v>
      </c>
      <c r="AC123" s="24">
        <v>308.50200301072783</v>
      </c>
      <c r="AD123" s="24">
        <v>8.4934393479418873</v>
      </c>
      <c r="AE123" s="24">
        <v>-20.228826858744661</v>
      </c>
      <c r="AF123" s="24">
        <v>11.086823403331447</v>
      </c>
      <c r="AG123" s="24">
        <v>-114.85364475165603</v>
      </c>
      <c r="AH123" s="24">
        <v>0</v>
      </c>
      <c r="AI123" s="24">
        <v>101.46076874999999</v>
      </c>
      <c r="AJ123" s="24">
        <v>0</v>
      </c>
      <c r="AK123" s="24">
        <v>31.028318805011111</v>
      </c>
      <c r="AL123" s="24">
        <v>0</v>
      </c>
      <c r="AM123" s="24">
        <v>0</v>
      </c>
      <c r="AN123" s="24">
        <v>2.7531229181829774E-2</v>
      </c>
      <c r="AO123" s="24">
        <v>500.17956366278594</v>
      </c>
      <c r="AP123" s="24">
        <v>0</v>
      </c>
      <c r="AQ123" s="24">
        <v>0</v>
      </c>
      <c r="AR123" s="24">
        <v>0</v>
      </c>
      <c r="AS123" s="24">
        <v>0</v>
      </c>
      <c r="AT123" s="24">
        <v>0</v>
      </c>
      <c r="AU123" s="24">
        <v>410.050875034044</v>
      </c>
      <c r="AV123" s="24">
        <v>109.16881476875</v>
      </c>
      <c r="AW123" s="24">
        <v>109.16881476875</v>
      </c>
      <c r="AX123" s="24">
        <v>0</v>
      </c>
      <c r="AY123" s="24">
        <v>0</v>
      </c>
      <c r="AZ123" s="24">
        <v>209.23661144413401</v>
      </c>
      <c r="BA123" s="24">
        <v>77.861174682099417</v>
      </c>
      <c r="BB123" s="24">
        <v>54.739765317514419</v>
      </c>
      <c r="BC123" s="24">
        <v>76.63567144452017</v>
      </c>
      <c r="BD123" s="24">
        <v>0</v>
      </c>
      <c r="BE123" s="24">
        <v>91.645448821160002</v>
      </c>
      <c r="BF123" s="24">
        <v>31.633432560889858</v>
      </c>
      <c r="BG123" s="24">
        <v>1.4901660226239126</v>
      </c>
      <c r="BH123" s="24">
        <v>58.521850237646234</v>
      </c>
      <c r="BI123" s="24">
        <v>0</v>
      </c>
      <c r="BJ123" s="24">
        <v>410.050875034044</v>
      </c>
      <c r="BK123" s="24">
        <v>418.54431438198588</v>
      </c>
      <c r="BL123" s="24">
        <v>1.9774338753646425</v>
      </c>
      <c r="BM123" s="24">
        <v>1.2196466143157743</v>
      </c>
    </row>
    <row r="124" spans="1:65" x14ac:dyDescent="0.35">
      <c r="A124" s="24" t="s">
        <v>10702</v>
      </c>
      <c r="B124" s="24" t="s">
        <v>10504</v>
      </c>
      <c r="C124" s="24" t="s">
        <v>10505</v>
      </c>
      <c r="D124" s="24" t="s">
        <v>10508</v>
      </c>
      <c r="E124" s="24" t="s">
        <v>10807</v>
      </c>
      <c r="F124" s="24">
        <v>169694</v>
      </c>
      <c r="G124" s="24">
        <v>0.89713277614452192</v>
      </c>
      <c r="H124" s="24">
        <v>500</v>
      </c>
      <c r="I124" s="24">
        <v>392.28518966810833</v>
      </c>
      <c r="J124" s="41">
        <v>1.7924457304103099</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0</v>
      </c>
      <c r="X124" s="24">
        <v>1828975.204621573</v>
      </c>
      <c r="Y124" s="24">
        <v>508.67300301072783</v>
      </c>
      <c r="Z124" s="24">
        <v>0</v>
      </c>
      <c r="AA124" s="24">
        <v>197.02600000000001</v>
      </c>
      <c r="AB124" s="24">
        <v>3.145</v>
      </c>
      <c r="AC124" s="24">
        <v>308.50200301072783</v>
      </c>
      <c r="AD124" s="24">
        <v>116.38781334261949</v>
      </c>
      <c r="AE124" s="24">
        <v>-20.228826858744661</v>
      </c>
      <c r="AF124" s="24">
        <v>0</v>
      </c>
      <c r="AG124" s="24">
        <v>0</v>
      </c>
      <c r="AH124" s="24">
        <v>0</v>
      </c>
      <c r="AI124" s="24">
        <v>101.46076874999999</v>
      </c>
      <c r="AJ124" s="24">
        <v>0</v>
      </c>
      <c r="AK124" s="24">
        <v>35.15587145136422</v>
      </c>
      <c r="AL124" s="24">
        <v>0</v>
      </c>
      <c r="AM124" s="24">
        <v>0</v>
      </c>
      <c r="AN124" s="24">
        <v>0.3772676099564003</v>
      </c>
      <c r="AO124" s="24">
        <v>392.28518966810833</v>
      </c>
      <c r="AP124" s="24">
        <v>0</v>
      </c>
      <c r="AQ124" s="24">
        <v>0</v>
      </c>
      <c r="AR124" s="24">
        <v>0</v>
      </c>
      <c r="AS124" s="24">
        <v>0</v>
      </c>
      <c r="AT124" s="24">
        <v>0</v>
      </c>
      <c r="AU124" s="24">
        <v>395.26410299190775</v>
      </c>
      <c r="AV124" s="24">
        <v>109.16881476875</v>
      </c>
      <c r="AW124" s="24">
        <v>109.16881476875</v>
      </c>
      <c r="AX124" s="24">
        <v>0</v>
      </c>
      <c r="AY124" s="24">
        <v>0</v>
      </c>
      <c r="AZ124" s="24">
        <v>209.23661144413401</v>
      </c>
      <c r="BA124" s="24">
        <v>77.861174682099417</v>
      </c>
      <c r="BB124" s="24">
        <v>54.739765317514419</v>
      </c>
      <c r="BC124" s="24">
        <v>76.63567144452017</v>
      </c>
      <c r="BD124" s="24">
        <v>0</v>
      </c>
      <c r="BE124" s="24">
        <v>76.858676779023753</v>
      </c>
      <c r="BF124" s="24">
        <v>26.445091493473626</v>
      </c>
      <c r="BG124" s="24">
        <v>1.4901660226239126</v>
      </c>
      <c r="BH124" s="24">
        <v>48.92341926292621</v>
      </c>
      <c r="BI124" s="24">
        <v>0</v>
      </c>
      <c r="BJ124" s="24">
        <v>395.26410299190775</v>
      </c>
      <c r="BK124" s="24">
        <v>511.65191633452724</v>
      </c>
      <c r="BL124" s="24">
        <v>2.2792393775782003</v>
      </c>
      <c r="BM124" s="24">
        <v>1.7924457304103099</v>
      </c>
    </row>
    <row r="125" spans="1:65" x14ac:dyDescent="0.35">
      <c r="A125" s="24" t="s">
        <v>10702</v>
      </c>
      <c r="B125" s="24" t="s">
        <v>10504</v>
      </c>
      <c r="C125" s="24" t="s">
        <v>10505</v>
      </c>
      <c r="D125" s="24" t="s">
        <v>10509</v>
      </c>
      <c r="E125" s="24" t="s">
        <v>10808</v>
      </c>
      <c r="F125" s="24">
        <v>169694</v>
      </c>
      <c r="G125" s="24">
        <v>0.89713277614452192</v>
      </c>
      <c r="H125" s="24">
        <v>500</v>
      </c>
      <c r="I125" s="24">
        <v>387.8196189436149</v>
      </c>
      <c r="J125" s="41">
        <v>1.6927257329060887</v>
      </c>
      <c r="K125" s="24">
        <v>35</v>
      </c>
      <c r="L125" s="24">
        <v>88.301233816794849</v>
      </c>
      <c r="M125" s="24">
        <v>20.608200005895387</v>
      </c>
      <c r="N125" s="24">
        <v>60.245107847174069</v>
      </c>
      <c r="O125" s="24">
        <v>8.4656425546848997</v>
      </c>
      <c r="P125" s="24">
        <v>24.313419399423282</v>
      </c>
      <c r="Q125" s="24">
        <v>27.466045893065893</v>
      </c>
      <c r="R125" s="24">
        <v>4.8045473508121317</v>
      </c>
      <c r="S125" s="24">
        <v>11.844489428293659</v>
      </c>
      <c r="T125" s="24">
        <v>10.817009113960102</v>
      </c>
      <c r="U125" s="24">
        <v>0</v>
      </c>
      <c r="V125" s="24">
        <v>0</v>
      </c>
      <c r="W125" s="24">
        <v>0</v>
      </c>
      <c r="X125" s="24">
        <v>0</v>
      </c>
      <c r="Y125" s="24">
        <v>472.02993506200755</v>
      </c>
      <c r="Z125" s="24">
        <v>0</v>
      </c>
      <c r="AA125" s="24">
        <v>197.02600000000001</v>
      </c>
      <c r="AB125" s="24">
        <v>3.145</v>
      </c>
      <c r="AC125" s="24">
        <v>271.8589350620075</v>
      </c>
      <c r="AD125" s="24">
        <v>84.210316118392655</v>
      </c>
      <c r="AE125" s="24">
        <v>-17.250452631607409</v>
      </c>
      <c r="AF125" s="24">
        <v>0</v>
      </c>
      <c r="AG125" s="24">
        <v>0</v>
      </c>
      <c r="AH125" s="24">
        <v>0</v>
      </c>
      <c r="AI125" s="24">
        <v>101.46076874999999</v>
      </c>
      <c r="AJ125" s="24">
        <v>0</v>
      </c>
      <c r="AK125" s="24">
        <v>0</v>
      </c>
      <c r="AL125" s="24">
        <v>0</v>
      </c>
      <c r="AM125" s="24">
        <v>0</v>
      </c>
      <c r="AN125" s="24">
        <v>0.30975739715593814</v>
      </c>
      <c r="AO125" s="24">
        <v>387.8196189436149</v>
      </c>
      <c r="AP125" s="24">
        <v>0</v>
      </c>
      <c r="AQ125" s="24">
        <v>0</v>
      </c>
      <c r="AR125" s="24">
        <v>0</v>
      </c>
      <c r="AS125" s="24">
        <v>0</v>
      </c>
      <c r="AT125" s="24">
        <v>0</v>
      </c>
      <c r="AU125" s="24">
        <v>344.12086765530546</v>
      </c>
      <c r="AV125" s="24">
        <v>106.25013162499999</v>
      </c>
      <c r="AW125" s="24">
        <v>106.25013162499999</v>
      </c>
      <c r="AX125" s="24">
        <v>0</v>
      </c>
      <c r="AY125" s="24">
        <v>0</v>
      </c>
      <c r="AZ125" s="24">
        <v>166.65811476134144</v>
      </c>
      <c r="BA125" s="24">
        <v>77.861174682099417</v>
      </c>
      <c r="BB125" s="24">
        <v>36.998725033017507</v>
      </c>
      <c r="BC125" s="24">
        <v>51.798215046224513</v>
      </c>
      <c r="BD125" s="24">
        <v>0</v>
      </c>
      <c r="BE125" s="24">
        <v>71.212621268964043</v>
      </c>
      <c r="BF125" s="24">
        <v>24.464019384680746</v>
      </c>
      <c r="BG125" s="24">
        <v>1.4901660226239126</v>
      </c>
      <c r="BH125" s="24">
        <v>45.258435861659379</v>
      </c>
      <c r="BI125" s="24">
        <v>0</v>
      </c>
      <c r="BJ125" s="24">
        <v>344.12086765530546</v>
      </c>
      <c r="BK125" s="24">
        <v>428.33118377369811</v>
      </c>
      <c r="BL125" s="24">
        <v>2.4147532563605378</v>
      </c>
      <c r="BM125" s="24">
        <v>1.6927257329060887</v>
      </c>
    </row>
    <row r="126" spans="1:65" x14ac:dyDescent="0.35">
      <c r="A126" s="24" t="s">
        <v>10702</v>
      </c>
      <c r="B126" s="24" t="s">
        <v>10504</v>
      </c>
      <c r="C126" s="24" t="s">
        <v>10505</v>
      </c>
      <c r="D126" s="24" t="s">
        <v>10510</v>
      </c>
      <c r="E126" s="24" t="s">
        <v>10809</v>
      </c>
      <c r="F126" s="24">
        <v>169694</v>
      </c>
      <c r="G126" s="24">
        <v>0.89713277614452192</v>
      </c>
      <c r="H126" s="24">
        <v>500</v>
      </c>
      <c r="I126" s="24">
        <v>441.67632453006303</v>
      </c>
      <c r="J126" s="41">
        <v>1.3643338905071458</v>
      </c>
      <c r="K126" s="24">
        <v>35</v>
      </c>
      <c r="L126" s="24">
        <v>66.711538202682235</v>
      </c>
      <c r="M126" s="24">
        <v>17.329429523882411</v>
      </c>
      <c r="N126" s="24">
        <v>60.245107847174069</v>
      </c>
      <c r="O126" s="24">
        <v>13.500778055782089</v>
      </c>
      <c r="P126" s="24">
        <v>21.074943627098438</v>
      </c>
      <c r="Q126" s="24">
        <v>25.669386164293545</v>
      </c>
      <c r="R126" s="24">
        <v>4.8045473508121317</v>
      </c>
      <c r="S126" s="24">
        <v>0</v>
      </c>
      <c r="T126" s="24">
        <v>20.864838813481413</v>
      </c>
      <c r="U126" s="24">
        <v>0</v>
      </c>
      <c r="V126" s="24">
        <v>0</v>
      </c>
      <c r="W126" s="24">
        <v>0</v>
      </c>
      <c r="X126" s="24">
        <v>0</v>
      </c>
      <c r="Y126" s="24">
        <v>531.08086027933825</v>
      </c>
      <c r="Z126" s="24">
        <v>0</v>
      </c>
      <c r="AA126" s="24">
        <v>197.02600000000001</v>
      </c>
      <c r="AB126" s="24">
        <v>3.145</v>
      </c>
      <c r="AC126" s="24">
        <v>330.90986027933826</v>
      </c>
      <c r="AD126" s="24">
        <v>89.404535749275226</v>
      </c>
      <c r="AE126" s="24">
        <v>-12.056233000724815</v>
      </c>
      <c r="AF126" s="24">
        <v>0</v>
      </c>
      <c r="AG126" s="24">
        <v>0</v>
      </c>
      <c r="AH126" s="24">
        <v>0</v>
      </c>
      <c r="AI126" s="24">
        <v>101.46076874999999</v>
      </c>
      <c r="AJ126" s="24">
        <v>0</v>
      </c>
      <c r="AK126" s="24">
        <v>0</v>
      </c>
      <c r="AL126" s="24">
        <v>0</v>
      </c>
      <c r="AM126" s="24">
        <v>0</v>
      </c>
      <c r="AN126" s="24">
        <v>0.27017791393041052</v>
      </c>
      <c r="AO126" s="24">
        <v>441.67632453006303</v>
      </c>
      <c r="AP126" s="24">
        <v>0</v>
      </c>
      <c r="AQ126" s="24">
        <v>0</v>
      </c>
      <c r="AR126" s="24">
        <v>0</v>
      </c>
      <c r="AS126" s="24">
        <v>0</v>
      </c>
      <c r="AT126" s="24">
        <v>0</v>
      </c>
      <c r="AU126" s="24">
        <v>344.09930272106078</v>
      </c>
      <c r="AV126" s="24">
        <v>115.82631610000001</v>
      </c>
      <c r="AW126" s="24">
        <v>115.82631610000001</v>
      </c>
      <c r="AX126" s="24">
        <v>0</v>
      </c>
      <c r="AY126" s="24">
        <v>0</v>
      </c>
      <c r="AZ126" s="24">
        <v>149.38578480602791</v>
      </c>
      <c r="BA126" s="24">
        <v>77.861174682099417</v>
      </c>
      <c r="BB126" s="24">
        <v>29.801920884970205</v>
      </c>
      <c r="BC126" s="24">
        <v>41.722689238958282</v>
      </c>
      <c r="BD126" s="24">
        <v>0</v>
      </c>
      <c r="BE126" s="24">
        <v>78.887201815032896</v>
      </c>
      <c r="BF126" s="24">
        <v>27.156854664003152</v>
      </c>
      <c r="BG126" s="24">
        <v>1.4901660226239126</v>
      </c>
      <c r="BH126" s="24">
        <v>50.24018112840583</v>
      </c>
      <c r="BI126" s="24">
        <v>0</v>
      </c>
      <c r="BJ126" s="24">
        <v>344.09930272106078</v>
      </c>
      <c r="BK126" s="24">
        <v>433.50383847033601</v>
      </c>
      <c r="BL126" s="24">
        <v>1.8210215243580734</v>
      </c>
      <c r="BM126" s="24">
        <v>1.3643338905071458</v>
      </c>
    </row>
    <row r="127" spans="1:65" x14ac:dyDescent="0.35">
      <c r="A127" s="24" t="s">
        <v>10702</v>
      </c>
      <c r="B127" s="24" t="s">
        <v>10504</v>
      </c>
      <c r="C127" s="24" t="s">
        <v>10505</v>
      </c>
      <c r="D127" s="24" t="s">
        <v>10511</v>
      </c>
      <c r="E127" s="24" t="s">
        <v>10810</v>
      </c>
      <c r="F127" s="24">
        <v>169694</v>
      </c>
      <c r="G127" s="24">
        <v>0.89713277614452192</v>
      </c>
      <c r="H127" s="24">
        <v>500</v>
      </c>
      <c r="I127" s="24">
        <v>439.29584843382696</v>
      </c>
      <c r="J127" s="41">
        <v>1.9933876721370314</v>
      </c>
      <c r="K127" s="24">
        <v>35</v>
      </c>
      <c r="L127" s="24">
        <v>66.711538202682235</v>
      </c>
      <c r="M127" s="24">
        <v>15.68847838381468</v>
      </c>
      <c r="N127" s="24">
        <v>60.245107847174069</v>
      </c>
      <c r="O127" s="24">
        <v>44.027109979097546</v>
      </c>
      <c r="P127" s="24">
        <v>11.08811209927239</v>
      </c>
      <c r="Q127" s="24">
        <v>5.1298857688041313</v>
      </c>
      <c r="R127" s="24">
        <v>5.1298857688041313</v>
      </c>
      <c r="S127" s="24">
        <v>0</v>
      </c>
      <c r="T127" s="24">
        <v>0</v>
      </c>
      <c r="U127" s="24">
        <v>38199.550097927211</v>
      </c>
      <c r="V127" s="24">
        <v>0</v>
      </c>
      <c r="W127" s="24">
        <v>0</v>
      </c>
      <c r="X127" s="24">
        <v>0</v>
      </c>
      <c r="Y127" s="24">
        <v>820.09541858088573</v>
      </c>
      <c r="Z127" s="24">
        <v>0</v>
      </c>
      <c r="AA127" s="24">
        <v>197.02600000000001</v>
      </c>
      <c r="AB127" s="24">
        <v>3.145</v>
      </c>
      <c r="AC127" s="24">
        <v>619.92441858088569</v>
      </c>
      <c r="AD127" s="24">
        <v>380.79957014705877</v>
      </c>
      <c r="AE127" s="24">
        <v>12.675419812231153</v>
      </c>
      <c r="AF127" s="24">
        <v>0</v>
      </c>
      <c r="AG127" s="24">
        <v>0</v>
      </c>
      <c r="AH127" s="24">
        <v>215.59851101476357</v>
      </c>
      <c r="AI127" s="24">
        <v>123.0003582294425</v>
      </c>
      <c r="AJ127" s="24">
        <v>29.525281090621512</v>
      </c>
      <c r="AK127" s="24">
        <v>0</v>
      </c>
      <c r="AL127" s="24">
        <v>0</v>
      </c>
      <c r="AM127" s="24">
        <v>0</v>
      </c>
      <c r="AN127" s="24">
        <v>0.61426773770062959</v>
      </c>
      <c r="AO127" s="24">
        <v>439.29584843382696</v>
      </c>
      <c r="AP127" s="24">
        <v>228.27393082699473</v>
      </c>
      <c r="AQ127" s="24">
        <v>12.675419812231153</v>
      </c>
      <c r="AR127" s="24">
        <v>0</v>
      </c>
      <c r="AS127" s="24">
        <v>0</v>
      </c>
      <c r="AT127" s="24">
        <v>215.59851101476357</v>
      </c>
      <c r="AU127" s="24">
        <v>386.5378462958007</v>
      </c>
      <c r="AV127" s="24">
        <v>145.35741275000001</v>
      </c>
      <c r="AW127" s="24">
        <v>145.35741275000001</v>
      </c>
      <c r="AX127" s="24">
        <v>0</v>
      </c>
      <c r="AY127" s="24">
        <v>0</v>
      </c>
      <c r="AZ127" s="24">
        <v>155.24359433116337</v>
      </c>
      <c r="BA127" s="24">
        <v>83.718984207234882</v>
      </c>
      <c r="BB127" s="24">
        <v>29.801920884970205</v>
      </c>
      <c r="BC127" s="24">
        <v>41.722689238958282</v>
      </c>
      <c r="BD127" s="24">
        <v>0</v>
      </c>
      <c r="BE127" s="24">
        <v>85.936839214637317</v>
      </c>
      <c r="BF127" s="24">
        <v>29.591074387694551</v>
      </c>
      <c r="BG127" s="24">
        <v>1.6022772097078446</v>
      </c>
      <c r="BH127" s="24">
        <v>54.743487617234919</v>
      </c>
      <c r="BI127" s="24">
        <v>0</v>
      </c>
      <c r="BJ127" s="24">
        <v>614.81177712279543</v>
      </c>
      <c r="BK127" s="24">
        <v>995.61134726985415</v>
      </c>
      <c r="BL127" s="24">
        <v>1.4125704722094468</v>
      </c>
      <c r="BM127" s="24">
        <v>1.9933876721370314</v>
      </c>
    </row>
    <row r="128" spans="1:65" x14ac:dyDescent="0.35">
      <c r="A128" s="24" t="s">
        <v>10702</v>
      </c>
      <c r="B128" s="24" t="s">
        <v>10504</v>
      </c>
      <c r="C128" s="24" t="s">
        <v>10505</v>
      </c>
      <c r="D128" s="24" t="s">
        <v>10512</v>
      </c>
      <c r="E128" s="24" t="s">
        <v>10811</v>
      </c>
      <c r="F128" s="24">
        <v>169694</v>
      </c>
      <c r="G128" s="24">
        <v>0.89713277614452192</v>
      </c>
      <c r="H128" s="24">
        <v>500</v>
      </c>
      <c r="I128" s="24">
        <v>1382.0204855270445</v>
      </c>
      <c r="J128" s="41">
        <v>0.11151566036100814</v>
      </c>
      <c r="K128" s="24">
        <v>35</v>
      </c>
      <c r="L128" s="24">
        <v>122.63180426105674</v>
      </c>
      <c r="M128" s="24">
        <v>27.037680089038233</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1728.1689592092598</v>
      </c>
      <c r="Z128" s="24">
        <v>0</v>
      </c>
      <c r="AA128" s="24">
        <v>197.02600000000001</v>
      </c>
      <c r="AB128" s="24">
        <v>3.145</v>
      </c>
      <c r="AC128" s="24">
        <v>1527.9979592092598</v>
      </c>
      <c r="AD128" s="24">
        <v>346.14847368221535</v>
      </c>
      <c r="AE128" s="24">
        <v>36.322553432531755</v>
      </c>
      <c r="AF128" s="24">
        <v>0</v>
      </c>
      <c r="AG128" s="24">
        <v>0</v>
      </c>
      <c r="AH128" s="24">
        <v>181.44297614689077</v>
      </c>
      <c r="AI128" s="24">
        <v>123.0003582294425</v>
      </c>
      <c r="AJ128" s="24">
        <v>5.3825858733503482</v>
      </c>
      <c r="AK128" s="24">
        <v>0</v>
      </c>
      <c r="AL128" s="24">
        <v>0</v>
      </c>
      <c r="AM128" s="24">
        <v>0</v>
      </c>
      <c r="AN128" s="24">
        <v>0.22653726177837796</v>
      </c>
      <c r="AO128" s="24">
        <v>1382.0204855270445</v>
      </c>
      <c r="AP128" s="24">
        <v>217.76552957942252</v>
      </c>
      <c r="AQ128" s="24">
        <v>36.322553432531755</v>
      </c>
      <c r="AR128" s="24">
        <v>0</v>
      </c>
      <c r="AS128" s="24">
        <v>0</v>
      </c>
      <c r="AT128" s="24">
        <v>181.44297614689077</v>
      </c>
      <c r="AU128" s="24">
        <v>618.20088302361137</v>
      </c>
      <c r="AV128" s="24">
        <v>145.35741275000001</v>
      </c>
      <c r="AW128" s="24">
        <v>145.35741275000001</v>
      </c>
      <c r="AX128" s="24">
        <v>0</v>
      </c>
      <c r="AY128" s="24">
        <v>0</v>
      </c>
      <c r="AZ128" s="24">
        <v>256.00870434165165</v>
      </c>
      <c r="BA128" s="24">
        <v>83.718984207234882</v>
      </c>
      <c r="BB128" s="24">
        <v>71.78738338934032</v>
      </c>
      <c r="BC128" s="24">
        <v>100.50233674507643</v>
      </c>
      <c r="BD128" s="24">
        <v>0</v>
      </c>
      <c r="BE128" s="24">
        <v>216.83476593195968</v>
      </c>
      <c r="BF128" s="24">
        <v>75.520171481491872</v>
      </c>
      <c r="BG128" s="24">
        <v>1.6022772097078446</v>
      </c>
      <c r="BH128" s="24">
        <v>139.71231724075994</v>
      </c>
      <c r="BI128" s="24">
        <v>0</v>
      </c>
      <c r="BJ128" s="24">
        <v>835.96641260303386</v>
      </c>
      <c r="BK128" s="24">
        <v>1182.1148862852492</v>
      </c>
      <c r="BL128" s="24">
        <v>0.10086199798051111</v>
      </c>
      <c r="BM128" s="24">
        <v>0.11151566036100814</v>
      </c>
    </row>
    <row r="129" spans="1:65" x14ac:dyDescent="0.35">
      <c r="A129" s="24" t="s">
        <v>10702</v>
      </c>
      <c r="B129" s="24" t="s">
        <v>10504</v>
      </c>
      <c r="C129" s="24" t="s">
        <v>10778</v>
      </c>
      <c r="D129" s="24" t="s">
        <v>9780</v>
      </c>
      <c r="E129" s="24" t="s">
        <v>10812</v>
      </c>
      <c r="F129" s="24">
        <v>169694</v>
      </c>
      <c r="G129" s="24">
        <v>0.89713277614452192</v>
      </c>
      <c r="H129" s="24">
        <v>500</v>
      </c>
      <c r="I129" s="39">
        <v>367.08214468577495</v>
      </c>
      <c r="J129" s="42">
        <v>2.0700595583033556</v>
      </c>
      <c r="K129" s="24">
        <v>35</v>
      </c>
      <c r="L129" s="24">
        <v>135.92535747583057</v>
      </c>
      <c r="M129" s="24">
        <v>24.100588600157796</v>
      </c>
      <c r="N129" s="24">
        <v>60.245107847174069</v>
      </c>
      <c r="O129" s="24">
        <v>11.229356754620087</v>
      </c>
      <c r="P129" s="24">
        <v>23.326378613732135</v>
      </c>
      <c r="Q129" s="24">
        <v>25.689372478821845</v>
      </c>
      <c r="R129" s="24">
        <v>4.8045473508121317</v>
      </c>
      <c r="S129" s="24">
        <v>10.067816014049612</v>
      </c>
      <c r="T129" s="24">
        <v>10.817009113960102</v>
      </c>
      <c r="U129" s="24">
        <v>0</v>
      </c>
      <c r="V129" s="24">
        <v>7315.9008184862923</v>
      </c>
      <c r="W129" s="24">
        <v>0</v>
      </c>
      <c r="X129" s="24">
        <v>0</v>
      </c>
      <c r="Y129" s="24">
        <v>508.67300301072783</v>
      </c>
      <c r="Z129" s="24">
        <v>0</v>
      </c>
      <c r="AA129" s="24">
        <v>197.02600000000001</v>
      </c>
      <c r="AB129" s="24">
        <v>3.145</v>
      </c>
      <c r="AC129" s="24">
        <v>308.50200301072783</v>
      </c>
      <c r="AD129" s="24">
        <v>141.59085832495288</v>
      </c>
      <c r="AE129" s="24">
        <v>17.997766284219345</v>
      </c>
      <c r="AF129" s="24">
        <v>0</v>
      </c>
      <c r="AG129" s="24">
        <v>0</v>
      </c>
      <c r="AH129" s="24">
        <v>22.132323290733552</v>
      </c>
      <c r="AI129" s="24">
        <v>101.46076874999999</v>
      </c>
      <c r="AJ129" s="24">
        <v>0</v>
      </c>
      <c r="AK129" s="24">
        <v>0</v>
      </c>
      <c r="AL129" s="24">
        <v>0</v>
      </c>
      <c r="AM129" s="24">
        <v>0</v>
      </c>
      <c r="AN129" s="24">
        <v>0.45896252518019859</v>
      </c>
      <c r="AO129" s="24">
        <v>367.08214468577495</v>
      </c>
      <c r="AP129" s="24">
        <v>40.130089574952898</v>
      </c>
      <c r="AQ129" s="24">
        <v>17.997766284219345</v>
      </c>
      <c r="AR129" s="24">
        <v>0</v>
      </c>
      <c r="AS129" s="24">
        <v>0</v>
      </c>
      <c r="AT129" s="24">
        <v>22.132323290733552</v>
      </c>
      <c r="AU129" s="24">
        <v>386.66295740010582</v>
      </c>
      <c r="AV129" s="24">
        <v>109.16881476875</v>
      </c>
      <c r="AW129" s="24">
        <v>109.16881476875</v>
      </c>
      <c r="AX129" s="24">
        <v>0</v>
      </c>
      <c r="AY129" s="24">
        <v>0</v>
      </c>
      <c r="AZ129" s="24">
        <v>209.23661144413401</v>
      </c>
      <c r="BA129" s="24">
        <v>77.861174682099417</v>
      </c>
      <c r="BB129" s="24">
        <v>54.739765317514419</v>
      </c>
      <c r="BC129" s="24">
        <v>76.63567144452017</v>
      </c>
      <c r="BD129" s="24">
        <v>0</v>
      </c>
      <c r="BE129" s="24">
        <v>68.257531187221844</v>
      </c>
      <c r="BF129" s="24">
        <v>23.42714567178875</v>
      </c>
      <c r="BG129" s="24">
        <v>1.4901660226239126</v>
      </c>
      <c r="BH129" s="24">
        <v>43.340219492809183</v>
      </c>
      <c r="BI129" s="24">
        <v>0</v>
      </c>
      <c r="BJ129" s="24">
        <v>426.7930469750587</v>
      </c>
      <c r="BK129" s="24">
        <v>568.38390530001152</v>
      </c>
      <c r="BL129" s="24">
        <v>2.4631344201122078</v>
      </c>
      <c r="BM129" s="24">
        <v>2.0700595583033556</v>
      </c>
    </row>
    <row r="130" spans="1:65" x14ac:dyDescent="0.35">
      <c r="A130" s="24" t="s">
        <v>10702</v>
      </c>
      <c r="B130" s="24" t="s">
        <v>10780</v>
      </c>
      <c r="C130" s="24" t="s">
        <v>9780</v>
      </c>
      <c r="D130" s="24" t="s">
        <v>9780</v>
      </c>
      <c r="E130" s="24" t="s">
        <v>10200</v>
      </c>
      <c r="F130" s="24">
        <f>F121</f>
        <v>1078776</v>
      </c>
      <c r="G130" s="24">
        <f>G121</f>
        <v>0.89712395509431242</v>
      </c>
      <c r="H130" s="24">
        <f>(H121*N121+H129*N129)/(N121+N129)</f>
        <v>499.99999999999994</v>
      </c>
      <c r="I130" s="24">
        <f>(I121*N121+I129*N129)/(N121+N129)</f>
        <v>351.62332043031313</v>
      </c>
      <c r="J130" s="41">
        <f>(J121*N121+J129*N129)/(N121+N129)</f>
        <v>1.9209496355690985</v>
      </c>
      <c r="K130" s="24">
        <f>K121</f>
        <v>35</v>
      </c>
      <c r="L130" s="24">
        <f t="shared" ref="L130:W130" si="8">L121+L129</f>
        <v>666.91982860451469</v>
      </c>
      <c r="M130" s="24">
        <f t="shared" si="8"/>
        <v>98.25708786161637</v>
      </c>
      <c r="N130" s="24">
        <f t="shared" si="8"/>
        <v>443.23058429143794</v>
      </c>
      <c r="O130" s="24">
        <f t="shared" si="8"/>
        <v>82.615743143710418</v>
      </c>
      <c r="P130" s="24">
        <f t="shared" si="8"/>
        <v>171.61500397003221</v>
      </c>
      <c r="Q130" s="24">
        <f t="shared" si="8"/>
        <v>188.99983717769524</v>
      </c>
      <c r="R130" s="24">
        <f t="shared" si="8"/>
        <v>35.347639097242173</v>
      </c>
      <c r="S130" s="24">
        <f t="shared" si="8"/>
        <v>74.070146670925411</v>
      </c>
      <c r="T130" s="24">
        <f t="shared" si="8"/>
        <v>79.582051409527651</v>
      </c>
      <c r="U130" s="24">
        <f t="shared" si="8"/>
        <v>0</v>
      </c>
      <c r="V130" s="24">
        <f t="shared" si="8"/>
        <v>53823.971941781339</v>
      </c>
      <c r="W130" s="24">
        <f t="shared" si="8"/>
        <v>0</v>
      </c>
      <c r="X130" s="24">
        <f>(X121*N121+X129*N129)/(N121+N129)</f>
        <v>0</v>
      </c>
      <c r="Y130" s="24">
        <f>(Y121*N121+Y129*N129)/(N121+N129)</f>
        <v>493.42256482861541</v>
      </c>
      <c r="Z130" s="24">
        <f>(Z121*N121+Z129*N129)/(N121+N129)</f>
        <v>0</v>
      </c>
      <c r="AA130" s="24">
        <f>(AA121*N121+AA129*N129)/(N121+N129)</f>
        <v>182.88278312686597</v>
      </c>
      <c r="AB130" s="24">
        <f>(AB121*N121+AB129*N129)/(N121+N129)</f>
        <v>5.7821638500003045</v>
      </c>
      <c r="AC130" s="24">
        <f>(AC121*N121+AC129*N129)/(N121+N129)</f>
        <v>304.75761785174916</v>
      </c>
      <c r="AD130" s="24">
        <f>(AD121*N121+AD129*N129)/(N121+N129)</f>
        <v>141.79924439830231</v>
      </c>
      <c r="AE130" s="24">
        <f>(AE121*N121+AE129*N129)/(N121+N129)</f>
        <v>14.666353669934919</v>
      </c>
      <c r="AF130" s="24">
        <f>(AF121*N121+AF129*N129)/(N121+N129)</f>
        <v>0</v>
      </c>
      <c r="AG130" s="24">
        <f>(AG121*N121+AG129*N129)/(N121+N129)</f>
        <v>0</v>
      </c>
      <c r="AH130" s="24">
        <f>(AH121*N121+AH129*N129)/(N121+N129)</f>
        <v>25.672121978367372</v>
      </c>
      <c r="AI130" s="24">
        <f>(AI121*N121+AI129*N129)/(N121+N129)</f>
        <v>101.46076874999999</v>
      </c>
      <c r="AJ130" s="24">
        <f>(AJ121*N121+AJ129*N129)/(N121+N129)</f>
        <v>0</v>
      </c>
      <c r="AK130" s="24">
        <f>(AK121*N121+AK129*N129)/(N121+N129)</f>
        <v>0</v>
      </c>
      <c r="AL130" s="24">
        <f>(AL121*N121+AL129*N129)/(N121+N129)</f>
        <v>0</v>
      </c>
      <c r="AM130" s="24">
        <f>(AM121*N121+AM129*N129)/(N121+N129)</f>
        <v>0</v>
      </c>
      <c r="AN130" s="24">
        <f>(AN121*N121+AN129*N129)/(N121+N129)</f>
        <v>0.46529755933055233</v>
      </c>
      <c r="AO130" s="24">
        <f>(AO121*N121+AO129*N129)/(N121+N129)</f>
        <v>351.62332043031313</v>
      </c>
      <c r="AP130" s="24">
        <f>(AP121*N121+AP129*N129)/(N121+N129)</f>
        <v>40.338475648302293</v>
      </c>
      <c r="AQ130" s="24">
        <f>(AQ121*N121+AQ129*N129)/(N121+N129)</f>
        <v>14.666353669934919</v>
      </c>
      <c r="AR130" s="24">
        <f>(AR121*N121+AR129*N129)/(N121+N129)</f>
        <v>0</v>
      </c>
      <c r="AS130" s="24">
        <f>(AS121*N121+AS129*N129)/(N121+N129)</f>
        <v>0</v>
      </c>
      <c r="AT130" s="24">
        <f>(AT121*N121+AT129*N129)/(N121+N129)</f>
        <v>25.672121978367372</v>
      </c>
      <c r="AU130" s="24">
        <f>(AU121*N121+AU129*N129)/(N121+N129)</f>
        <v>298.43318260703592</v>
      </c>
      <c r="AV130" s="24">
        <f>(AV121*N121+AV129*N129)/(N121+N129)</f>
        <v>110.78489185121387</v>
      </c>
      <c r="AW130" s="24">
        <f>(AW121*N121+AW129*N129)/(N121+N129)</f>
        <v>110.78489185121387</v>
      </c>
      <c r="AX130" s="24">
        <f>(AX121*N121+AX129*N129)/(N121+N129)</f>
        <v>0</v>
      </c>
      <c r="AY130" s="24">
        <f>(AY121*N121+AY129*N129)/(N121+N129)</f>
        <v>0</v>
      </c>
      <c r="AZ130" s="24">
        <f>(AZ121*N121+AZ129*N129)/(N121+N129)</f>
        <v>121.59364202500349</v>
      </c>
      <c r="BA130" s="24">
        <f>(BA121*N121+BA129*N129)/(N121+N129)</f>
        <v>77.861174682099403</v>
      </c>
      <c r="BB130" s="24">
        <f>(BB121*N121+BB129*N129)/(N121+N129)</f>
        <v>18.221861392876701</v>
      </c>
      <c r="BC130" s="24">
        <f>(BC121*N121+BC129*N129)/(N121+N129)</f>
        <v>25.510605950027376</v>
      </c>
      <c r="BD130" s="24">
        <f>(BD121*N121+BD129*N129)/(N121+N129)</f>
        <v>0</v>
      </c>
      <c r="BE130" s="24">
        <f>(BE121*N121+BE129*N129)/(N121+N129)</f>
        <v>66.054648730818528</v>
      </c>
      <c r="BF130" s="24">
        <f>(BF121*N121+BF129*N129)/(N121+N129)</f>
        <v>22.654204459015656</v>
      </c>
      <c r="BG130" s="24">
        <f>(BG121*N121+BG129*N129)/(N121+N129)</f>
        <v>1.4901660226239124</v>
      </c>
      <c r="BH130" s="24">
        <f>(BH121*N121+BH129*N129)/(N121+N129)</f>
        <v>41.910278249178958</v>
      </c>
      <c r="BI130" s="24">
        <f>(BI121*N121+BI129*N129)/(N121+N129)</f>
        <v>0</v>
      </c>
      <c r="BJ130" s="24">
        <f>(BJ121*N121+BJ129*N129)/(N121+N129)</f>
        <v>338.7716582553382</v>
      </c>
      <c r="BK130" s="24">
        <f>(BK121*N121+BK129*N129)/(N121+N129)</f>
        <v>480.57090265364053</v>
      </c>
      <c r="BL130" s="24">
        <f>(BL121*N121+BL129*N129)/(N121+N129)</f>
        <v>2.2170679599434879</v>
      </c>
      <c r="BM130" s="24">
        <f>(BM121*N121+BM129*N129)/(N121+N129)</f>
        <v>1.9209496355690985</v>
      </c>
    </row>
    <row r="131" spans="1:65" x14ac:dyDescent="0.35">
      <c r="A131" s="24" t="s">
        <v>10682</v>
      </c>
      <c r="B131" s="24" t="s">
        <v>10660</v>
      </c>
      <c r="C131" s="24" t="s">
        <v>10661</v>
      </c>
      <c r="D131" s="24" t="s">
        <v>10506</v>
      </c>
      <c r="E131" s="24" t="s">
        <v>10908</v>
      </c>
      <c r="F131" s="24">
        <v>1080840</v>
      </c>
      <c r="G131" s="24">
        <v>0.89712458042527043</v>
      </c>
      <c r="H131" s="24">
        <v>500</v>
      </c>
      <c r="I131" s="39">
        <v>348.40751621599395</v>
      </c>
      <c r="J131" s="42">
        <v>1.7487985424801087</v>
      </c>
      <c r="K131" s="24">
        <v>35</v>
      </c>
      <c r="L131" s="24">
        <v>626.20708464099619</v>
      </c>
      <c r="M131" s="24">
        <v>60.769153667841586</v>
      </c>
      <c r="N131" s="24">
        <v>383.7185021698707</v>
      </c>
      <c r="O131" s="24">
        <v>71.523018352701953</v>
      </c>
      <c r="P131" s="24">
        <v>148.57244650327996</v>
      </c>
      <c r="Q131" s="24">
        <v>163.62303731388877</v>
      </c>
      <c r="R131" s="24">
        <v>30.601550548047186</v>
      </c>
      <c r="S131" s="24">
        <v>64.124829701241296</v>
      </c>
      <c r="T131" s="24">
        <v>68.896657064600291</v>
      </c>
      <c r="U131" s="24">
        <v>0</v>
      </c>
      <c r="V131" s="24">
        <v>46597.086542099547</v>
      </c>
      <c r="W131" s="24">
        <v>0</v>
      </c>
      <c r="X131" s="24">
        <v>0</v>
      </c>
      <c r="Y131" s="24">
        <v>490.23964973243687</v>
      </c>
      <c r="Z131" s="24">
        <v>0</v>
      </c>
      <c r="AA131" s="24">
        <v>179.874</v>
      </c>
      <c r="AB131" s="24">
        <v>6.1989999999999998</v>
      </c>
      <c r="AC131" s="24">
        <v>304.16664973243689</v>
      </c>
      <c r="AD131" s="24">
        <v>141.83213351644292</v>
      </c>
      <c r="AE131" s="24">
        <v>14.140564104030894</v>
      </c>
      <c r="AF131" s="24">
        <v>0</v>
      </c>
      <c r="AG131" s="24">
        <v>0</v>
      </c>
      <c r="AH131" s="24">
        <v>26.230800662412154</v>
      </c>
      <c r="AI131" s="24">
        <v>101.46076874999996</v>
      </c>
      <c r="AJ131" s="24">
        <v>0</v>
      </c>
      <c r="AK131" s="24">
        <v>0</v>
      </c>
      <c r="AL131" s="24">
        <v>0</v>
      </c>
      <c r="AM131" s="24">
        <v>0</v>
      </c>
      <c r="AN131" s="24">
        <v>0.46629745122026667</v>
      </c>
      <c r="AO131" s="24">
        <v>348.40751621599395</v>
      </c>
      <c r="AP131" s="24">
        <v>40.371364766443051</v>
      </c>
      <c r="AQ131" s="24">
        <v>14.140564104030894</v>
      </c>
      <c r="AR131" s="24">
        <v>0</v>
      </c>
      <c r="AS131" s="24">
        <v>0</v>
      </c>
      <c r="AT131" s="24">
        <v>26.230800662412154</v>
      </c>
      <c r="AU131" s="24">
        <v>231.25770799719595</v>
      </c>
      <c r="AV131" s="24">
        <v>49.124394759328943</v>
      </c>
      <c r="AW131" s="24">
        <v>49.124394759328943</v>
      </c>
      <c r="AX131" s="24">
        <v>0</v>
      </c>
      <c r="AY131" s="24">
        <v>0</v>
      </c>
      <c r="AZ131" s="24">
        <v>116.0638219835994</v>
      </c>
      <c r="BA131" s="24">
        <v>77.861174682099431</v>
      </c>
      <c r="BB131" s="24">
        <v>15.917769708958323</v>
      </c>
      <c r="BC131" s="24">
        <v>22.284877592541651</v>
      </c>
      <c r="BD131" s="24">
        <v>0</v>
      </c>
      <c r="BE131" s="24">
        <v>66.069491254267589</v>
      </c>
      <c r="BF131" s="24">
        <v>22.659412361980237</v>
      </c>
      <c r="BG131" s="24">
        <v>1.4901660226239128</v>
      </c>
      <c r="BH131" s="24">
        <v>41.919912869663435</v>
      </c>
      <c r="BI131" s="24">
        <v>0</v>
      </c>
      <c r="BJ131" s="24">
        <v>271.62907276363899</v>
      </c>
      <c r="BK131" s="24">
        <v>413.46120628008191</v>
      </c>
      <c r="BL131" s="24">
        <v>2.003160297434373</v>
      </c>
      <c r="BM131" s="24">
        <v>1.7487985424801087</v>
      </c>
    </row>
    <row r="132" spans="1:65" x14ac:dyDescent="0.35">
      <c r="A132" s="24" t="s">
        <v>10682</v>
      </c>
      <c r="B132" s="24" t="s">
        <v>10660</v>
      </c>
      <c r="C132" s="24" t="s">
        <v>10661</v>
      </c>
      <c r="D132" s="24" t="s">
        <v>10507</v>
      </c>
      <c r="E132" s="24" t="s">
        <v>10909</v>
      </c>
      <c r="F132" s="24">
        <v>1080840</v>
      </c>
      <c r="G132" s="24">
        <v>0.89712458042527043</v>
      </c>
      <c r="H132" s="24">
        <v>500</v>
      </c>
      <c r="I132" s="24">
        <v>406.02447770217452</v>
      </c>
      <c r="J132" s="41">
        <v>1.2847637810759533</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0</v>
      </c>
      <c r="W132" s="24">
        <v>11649.271635524887</v>
      </c>
      <c r="X132" s="24">
        <v>0</v>
      </c>
      <c r="Y132" s="24">
        <v>490.23964973243687</v>
      </c>
      <c r="Z132" s="24">
        <v>0</v>
      </c>
      <c r="AA132" s="24">
        <v>179.874</v>
      </c>
      <c r="AB132" s="24">
        <v>6.1989999999999998</v>
      </c>
      <c r="AC132" s="24">
        <v>304.16664973243689</v>
      </c>
      <c r="AD132" s="24">
        <v>84.215172030262352</v>
      </c>
      <c r="AE132" s="24">
        <v>-15.89347358045371</v>
      </c>
      <c r="AF132" s="24">
        <v>1.7406689222418259</v>
      </c>
      <c r="AG132" s="24">
        <v>-18.03241223859817</v>
      </c>
      <c r="AH132" s="24">
        <v>0</v>
      </c>
      <c r="AI132" s="24">
        <v>101.46076874999996</v>
      </c>
      <c r="AJ132" s="24">
        <v>0</v>
      </c>
      <c r="AK132" s="24">
        <v>14.939620177072475</v>
      </c>
      <c r="AL132" s="24">
        <v>0</v>
      </c>
      <c r="AM132" s="24">
        <v>0</v>
      </c>
      <c r="AN132" s="24">
        <v>0.27687181387026827</v>
      </c>
      <c r="AO132" s="24">
        <v>406.02447770217452</v>
      </c>
      <c r="AP132" s="24">
        <v>0</v>
      </c>
      <c r="AQ132" s="24">
        <v>0</v>
      </c>
      <c r="AR132" s="24">
        <v>0</v>
      </c>
      <c r="AS132" s="24">
        <v>0</v>
      </c>
      <c r="AT132" s="24">
        <v>0</v>
      </c>
      <c r="AU132" s="24">
        <v>241.59702088420948</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76.408804141281152</v>
      </c>
      <c r="BF132" s="24">
        <v>26.28724144514289</v>
      </c>
      <c r="BG132" s="24">
        <v>1.4901660226239128</v>
      </c>
      <c r="BH132" s="24">
        <v>48.631396673514345</v>
      </c>
      <c r="BI132" s="24">
        <v>0</v>
      </c>
      <c r="BJ132" s="24">
        <v>241.59702088420948</v>
      </c>
      <c r="BK132" s="24">
        <v>325.81219291447184</v>
      </c>
      <c r="BL132" s="24">
        <v>1.7149991415590939</v>
      </c>
      <c r="BM132" s="24">
        <v>1.2847637810759533</v>
      </c>
    </row>
    <row r="133" spans="1:65" x14ac:dyDescent="0.35">
      <c r="A133" s="24" t="s">
        <v>10682</v>
      </c>
      <c r="B133" s="24" t="s">
        <v>10660</v>
      </c>
      <c r="C133" s="24" t="s">
        <v>10661</v>
      </c>
      <c r="D133" s="24" t="s">
        <v>10508</v>
      </c>
      <c r="E133" s="24" t="s">
        <v>10910</v>
      </c>
      <c r="F133" s="24">
        <v>1080840</v>
      </c>
      <c r="G133" s="24">
        <v>0.89712458042527043</v>
      </c>
      <c r="H133" s="24">
        <v>500</v>
      </c>
      <c r="I133" s="24">
        <v>389.73273438581822</v>
      </c>
      <c r="J133" s="41">
        <v>1.3743154367566532</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0</v>
      </c>
      <c r="X133" s="24">
        <v>11649271.635524888</v>
      </c>
      <c r="Y133" s="24">
        <v>490.23964973243687</v>
      </c>
      <c r="Z133" s="24">
        <v>0</v>
      </c>
      <c r="AA133" s="24">
        <v>179.874</v>
      </c>
      <c r="AB133" s="24">
        <v>6.1989999999999998</v>
      </c>
      <c r="AC133" s="24">
        <v>304.16664973243689</v>
      </c>
      <c r="AD133" s="24">
        <v>100.50691534661865</v>
      </c>
      <c r="AE133" s="24">
        <v>-15.89347358045371</v>
      </c>
      <c r="AF133" s="24">
        <v>0</v>
      </c>
      <c r="AG133" s="24">
        <v>0</v>
      </c>
      <c r="AH133" s="24">
        <v>0</v>
      </c>
      <c r="AI133" s="24">
        <v>101.46076874999996</v>
      </c>
      <c r="AJ133" s="24">
        <v>0</v>
      </c>
      <c r="AK133" s="24">
        <v>14.939620177072475</v>
      </c>
      <c r="AL133" s="24">
        <v>0</v>
      </c>
      <c r="AM133" s="24">
        <v>0</v>
      </c>
      <c r="AN133" s="24">
        <v>0.33043371268687916</v>
      </c>
      <c r="AO133" s="24">
        <v>389.73273438581822</v>
      </c>
      <c r="AP133" s="24">
        <v>0</v>
      </c>
      <c r="AQ133" s="24">
        <v>0</v>
      </c>
      <c r="AR133" s="24">
        <v>0</v>
      </c>
      <c r="AS133" s="24">
        <v>0</v>
      </c>
      <c r="AT133" s="24">
        <v>0</v>
      </c>
      <c r="AU133" s="24">
        <v>239.27544746162872</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74.087230718700368</v>
      </c>
      <c r="BF133" s="24">
        <v>25.472654279325074</v>
      </c>
      <c r="BG133" s="24">
        <v>1.4901660226239128</v>
      </c>
      <c r="BH133" s="24">
        <v>47.124410416751381</v>
      </c>
      <c r="BI133" s="24">
        <v>0</v>
      </c>
      <c r="BJ133" s="24">
        <v>239.27544746162872</v>
      </c>
      <c r="BK133" s="24">
        <v>339.7823628082474</v>
      </c>
      <c r="BL133" s="24">
        <v>1.7609284697943381</v>
      </c>
      <c r="BM133" s="24">
        <v>1.3743154367566532</v>
      </c>
    </row>
    <row r="134" spans="1:65" x14ac:dyDescent="0.35">
      <c r="A134" s="24" t="s">
        <v>10682</v>
      </c>
      <c r="B134" s="24" t="s">
        <v>10660</v>
      </c>
      <c r="C134" s="24" t="s">
        <v>10661</v>
      </c>
      <c r="D134" s="24" t="s">
        <v>10509</v>
      </c>
      <c r="E134" s="24" t="s">
        <v>10911</v>
      </c>
      <c r="F134" s="24">
        <v>1080840</v>
      </c>
      <c r="G134" s="24">
        <v>0.89712458042527043</v>
      </c>
      <c r="H134" s="24">
        <v>500</v>
      </c>
      <c r="I134" s="24">
        <v>364.36119709275948</v>
      </c>
      <c r="J134" s="41">
        <v>1.4894084512654349</v>
      </c>
      <c r="K134" s="24">
        <v>35</v>
      </c>
      <c r="L134" s="24">
        <v>426.52689686223147</v>
      </c>
      <c r="M134" s="24">
        <v>50.406194980097375</v>
      </c>
      <c r="N134" s="24">
        <v>383.7185021698707</v>
      </c>
      <c r="O134" s="24">
        <v>53.920123924910214</v>
      </c>
      <c r="P134" s="24">
        <v>154.85919451320558</v>
      </c>
      <c r="Q134" s="24">
        <v>174.93918373175489</v>
      </c>
      <c r="R134" s="24">
        <v>30.601550548047186</v>
      </c>
      <c r="S134" s="24">
        <v>75.440976119107432</v>
      </c>
      <c r="T134" s="24">
        <v>68.896657064600291</v>
      </c>
      <c r="U134" s="24">
        <v>0</v>
      </c>
      <c r="V134" s="24">
        <v>0</v>
      </c>
      <c r="W134" s="24">
        <v>0</v>
      </c>
      <c r="X134" s="24">
        <v>0</v>
      </c>
      <c r="Y134" s="24">
        <v>453.25172413657981</v>
      </c>
      <c r="Z134" s="24">
        <v>0</v>
      </c>
      <c r="AA134" s="24">
        <v>179.874</v>
      </c>
      <c r="AB134" s="24">
        <v>6.1989999999999998</v>
      </c>
      <c r="AC134" s="24">
        <v>267.17872413657977</v>
      </c>
      <c r="AD134" s="24">
        <v>88.890527043820327</v>
      </c>
      <c r="AE134" s="24">
        <v>-12.570241706179681</v>
      </c>
      <c r="AF134" s="24">
        <v>0</v>
      </c>
      <c r="AG134" s="24">
        <v>0</v>
      </c>
      <c r="AH134" s="24">
        <v>0</v>
      </c>
      <c r="AI134" s="24">
        <v>101.46076874999996</v>
      </c>
      <c r="AJ134" s="24">
        <v>0</v>
      </c>
      <c r="AK134" s="24">
        <v>0</v>
      </c>
      <c r="AL134" s="24">
        <v>0</v>
      </c>
      <c r="AM134" s="24">
        <v>0</v>
      </c>
      <c r="AN134" s="24">
        <v>0.33270061952380664</v>
      </c>
      <c r="AO134" s="24">
        <v>364.36119709275948</v>
      </c>
      <c r="AP134" s="24">
        <v>0</v>
      </c>
      <c r="AQ134" s="24">
        <v>0</v>
      </c>
      <c r="AR134" s="24">
        <v>0</v>
      </c>
      <c r="AS134" s="24">
        <v>0</v>
      </c>
      <c r="AT134" s="24">
        <v>0</v>
      </c>
      <c r="AU134" s="24">
        <v>220.97084335590625</v>
      </c>
      <c r="AV134" s="24">
        <v>47.214738424453344</v>
      </c>
      <c r="AW134" s="24">
        <v>47.214738424453344</v>
      </c>
      <c r="AX134" s="24">
        <v>0</v>
      </c>
      <c r="AY134" s="24">
        <v>0</v>
      </c>
      <c r="AZ134" s="24">
        <v>105.41912242303971</v>
      </c>
      <c r="BA134" s="24">
        <v>77.861174682099431</v>
      </c>
      <c r="BB134" s="24">
        <v>11.482478225391782</v>
      </c>
      <c r="BC134" s="24">
        <v>16.075469515548491</v>
      </c>
      <c r="BD134" s="24">
        <v>0</v>
      </c>
      <c r="BE134" s="24">
        <v>68.3369825084132</v>
      </c>
      <c r="BF134" s="24">
        <v>23.455023328347117</v>
      </c>
      <c r="BG134" s="24">
        <v>1.4901660226239128</v>
      </c>
      <c r="BH134" s="24">
        <v>43.391793157442166</v>
      </c>
      <c r="BI134" s="24">
        <v>0</v>
      </c>
      <c r="BJ134" s="24">
        <v>220.97084335590625</v>
      </c>
      <c r="BK134" s="24">
        <v>309.86137039972658</v>
      </c>
      <c r="BL134" s="24">
        <v>2.0311596592014993</v>
      </c>
      <c r="BM134" s="24">
        <v>1.4894084512654349</v>
      </c>
    </row>
    <row r="135" spans="1:65" x14ac:dyDescent="0.35">
      <c r="A135" s="24" t="s">
        <v>10682</v>
      </c>
      <c r="B135" s="24" t="s">
        <v>10660</v>
      </c>
      <c r="C135" s="24" t="s">
        <v>10661</v>
      </c>
      <c r="D135" s="24" t="s">
        <v>10510</v>
      </c>
      <c r="E135" s="24" t="s">
        <v>10912</v>
      </c>
      <c r="F135" s="24">
        <v>1080840</v>
      </c>
      <c r="G135" s="24">
        <v>0.89712458042527043</v>
      </c>
      <c r="H135" s="24">
        <v>500</v>
      </c>
      <c r="I135" s="24">
        <v>450.42141373391144</v>
      </c>
      <c r="J135" s="41">
        <v>1.0647420268579111</v>
      </c>
      <c r="K135" s="24">
        <v>35</v>
      </c>
      <c r="L135" s="24">
        <v>650.47978624132156</v>
      </c>
      <c r="M135" s="24">
        <v>64.155525255141441</v>
      </c>
      <c r="N135" s="24">
        <v>383.7185021698707</v>
      </c>
      <c r="O135" s="24">
        <v>85.990357040012611</v>
      </c>
      <c r="P135" s="24">
        <v>134.23240642906416</v>
      </c>
      <c r="Q135" s="24">
        <v>163.49573870079394</v>
      </c>
      <c r="R135" s="24">
        <v>30.601550548047186</v>
      </c>
      <c r="S135" s="24">
        <v>0</v>
      </c>
      <c r="T135" s="24">
        <v>132.89418815274675</v>
      </c>
      <c r="U135" s="24">
        <v>0</v>
      </c>
      <c r="V135" s="24">
        <v>0</v>
      </c>
      <c r="W135" s="24">
        <v>0</v>
      </c>
      <c r="X135" s="24">
        <v>0</v>
      </c>
      <c r="Y135" s="24">
        <v>528.40440488126239</v>
      </c>
      <c r="Z135" s="24">
        <v>0</v>
      </c>
      <c r="AA135" s="24">
        <v>179.874</v>
      </c>
      <c r="AB135" s="24">
        <v>6.1989999999999998</v>
      </c>
      <c r="AC135" s="24">
        <v>342.33140488126242</v>
      </c>
      <c r="AD135" s="24">
        <v>77.982991147350958</v>
      </c>
      <c r="AE135" s="24">
        <v>-23.477777602648995</v>
      </c>
      <c r="AF135" s="24">
        <v>0</v>
      </c>
      <c r="AG135" s="24">
        <v>0</v>
      </c>
      <c r="AH135" s="24">
        <v>0</v>
      </c>
      <c r="AI135" s="24">
        <v>101.46076874999996</v>
      </c>
      <c r="AJ135" s="24">
        <v>0</v>
      </c>
      <c r="AK135" s="24">
        <v>0</v>
      </c>
      <c r="AL135" s="24">
        <v>0</v>
      </c>
      <c r="AM135" s="24">
        <v>0</v>
      </c>
      <c r="AN135" s="24">
        <v>0.22779969945906467</v>
      </c>
      <c r="AO135" s="24">
        <v>450.42141373391144</v>
      </c>
      <c r="AP135" s="24">
        <v>0</v>
      </c>
      <c r="AQ135" s="24">
        <v>0</v>
      </c>
      <c r="AR135" s="24">
        <v>0</v>
      </c>
      <c r="AS135" s="24">
        <v>0</v>
      </c>
      <c r="AT135" s="24">
        <v>0</v>
      </c>
      <c r="AU135" s="24">
        <v>243.93102273316202</v>
      </c>
      <c r="AV135" s="24">
        <v>53.80501882250325</v>
      </c>
      <c r="AW135" s="24">
        <v>53.80501882250325</v>
      </c>
      <c r="AX135" s="24">
        <v>0</v>
      </c>
      <c r="AY135" s="24">
        <v>0</v>
      </c>
      <c r="AZ135" s="24">
        <v>109.50421841711656</v>
      </c>
      <c r="BA135" s="24">
        <v>77.861174682099431</v>
      </c>
      <c r="BB135" s="24">
        <v>13.184601556257139</v>
      </c>
      <c r="BC135" s="24">
        <v>18.458442178759995</v>
      </c>
      <c r="BD135" s="24">
        <v>0</v>
      </c>
      <c r="BE135" s="24">
        <v>80.621785493542191</v>
      </c>
      <c r="BF135" s="24">
        <v>27.76548051611168</v>
      </c>
      <c r="BG135" s="24">
        <v>1.4901660226239128</v>
      </c>
      <c r="BH135" s="24">
        <v>51.366138954806601</v>
      </c>
      <c r="BI135" s="24">
        <v>0</v>
      </c>
      <c r="BJ135" s="24">
        <v>243.93102273316202</v>
      </c>
      <c r="BK135" s="24">
        <v>321.91401388051298</v>
      </c>
      <c r="BL135" s="24">
        <v>1.4009308002740612</v>
      </c>
      <c r="BM135" s="24">
        <v>1.0647420268579111</v>
      </c>
    </row>
    <row r="136" spans="1:65" x14ac:dyDescent="0.35">
      <c r="A136" s="24" t="s">
        <v>10682</v>
      </c>
      <c r="B136" s="24" t="s">
        <v>10660</v>
      </c>
      <c r="C136" s="24" t="s">
        <v>10661</v>
      </c>
      <c r="D136" s="24" t="s">
        <v>10511</v>
      </c>
      <c r="E136" s="24" t="s">
        <v>10913</v>
      </c>
      <c r="F136" s="24">
        <v>1080840</v>
      </c>
      <c r="G136" s="24">
        <v>0.89712458042527043</v>
      </c>
      <c r="H136" s="24">
        <v>500</v>
      </c>
      <c r="I136" s="24">
        <v>518.1567835224007</v>
      </c>
      <c r="J136" s="41">
        <v>1.0784273545741772</v>
      </c>
      <c r="K136" s="24">
        <v>35</v>
      </c>
      <c r="L136" s="24">
        <v>1608.8453493445058</v>
      </c>
      <c r="M136" s="24">
        <v>105.61811785541617</v>
      </c>
      <c r="N136" s="24">
        <v>383.7185021698707</v>
      </c>
      <c r="O136" s="24">
        <v>280.42138689340771</v>
      </c>
      <c r="P136" s="24">
        <v>70.623390324364706</v>
      </c>
      <c r="Q136" s="24">
        <v>32.673724952098176</v>
      </c>
      <c r="R136" s="24">
        <v>32.673724952098176</v>
      </c>
      <c r="S136" s="24">
        <v>0</v>
      </c>
      <c r="T136" s="24">
        <v>0</v>
      </c>
      <c r="U136" s="24">
        <v>243303.97389814167</v>
      </c>
      <c r="V136" s="24">
        <v>0</v>
      </c>
      <c r="W136" s="24">
        <v>0</v>
      </c>
      <c r="X136" s="24">
        <v>0</v>
      </c>
      <c r="Y136" s="24">
        <v>830.6611231570871</v>
      </c>
      <c r="Z136" s="24">
        <v>0</v>
      </c>
      <c r="AA136" s="24">
        <v>179.874</v>
      </c>
      <c r="AB136" s="24">
        <v>6.1989999999999998</v>
      </c>
      <c r="AC136" s="24">
        <v>644.58812315708713</v>
      </c>
      <c r="AD136" s="24">
        <v>312.5043396346864</v>
      </c>
      <c r="AE136" s="24">
        <v>37.33912438843258</v>
      </c>
      <c r="AF136" s="24">
        <v>0</v>
      </c>
      <c r="AG136" s="24">
        <v>0</v>
      </c>
      <c r="AH136" s="24">
        <v>31.279685097342782</v>
      </c>
      <c r="AI136" s="24">
        <v>123.0003582294425</v>
      </c>
      <c r="AJ136" s="24">
        <v>120.88517191946868</v>
      </c>
      <c r="AK136" s="24">
        <v>0</v>
      </c>
      <c r="AL136" s="24">
        <v>0</v>
      </c>
      <c r="AM136" s="24">
        <v>0</v>
      </c>
      <c r="AN136" s="24">
        <v>0.48481243821882924</v>
      </c>
      <c r="AO136" s="24">
        <v>518.1567835224007</v>
      </c>
      <c r="AP136" s="24">
        <v>68.618809485775358</v>
      </c>
      <c r="AQ136" s="24">
        <v>37.33912438843258</v>
      </c>
      <c r="AR136" s="24">
        <v>0</v>
      </c>
      <c r="AS136" s="24">
        <v>0</v>
      </c>
      <c r="AT136" s="24">
        <v>31.279685097342782</v>
      </c>
      <c r="AU136" s="24">
        <v>322.25942334535256</v>
      </c>
      <c r="AV136" s="24">
        <v>83.267812842155735</v>
      </c>
      <c r="AW136" s="24">
        <v>83.267812842155735</v>
      </c>
      <c r="AX136" s="24">
        <v>0</v>
      </c>
      <c r="AY136" s="24">
        <v>0</v>
      </c>
      <c r="AZ136" s="24">
        <v>128.19593960826427</v>
      </c>
      <c r="BA136" s="24">
        <v>83.718984207234911</v>
      </c>
      <c r="BB136" s="24">
        <v>18.532064750428905</v>
      </c>
      <c r="BC136" s="24">
        <v>25.944890650600467</v>
      </c>
      <c r="BD136" s="24">
        <v>0</v>
      </c>
      <c r="BE136" s="24">
        <v>110.79567089493257</v>
      </c>
      <c r="BF136" s="24">
        <v>38.313471468499905</v>
      </c>
      <c r="BG136" s="24">
        <v>1.6022772097078453</v>
      </c>
      <c r="BH136" s="24">
        <v>70.879922216724822</v>
      </c>
      <c r="BI136" s="24">
        <v>0</v>
      </c>
      <c r="BJ136" s="24">
        <v>390.87823283112789</v>
      </c>
      <c r="BK136" s="24">
        <v>703.38257246581429</v>
      </c>
      <c r="BL136" s="24">
        <v>0.86690155966858873</v>
      </c>
      <c r="BM136" s="24">
        <v>1.0784273545741772</v>
      </c>
    </row>
    <row r="137" spans="1:65" x14ac:dyDescent="0.35">
      <c r="A137" s="24" t="s">
        <v>10682</v>
      </c>
      <c r="B137" s="24" t="s">
        <v>10660</v>
      </c>
      <c r="C137" s="24" t="s">
        <v>10661</v>
      </c>
      <c r="D137" s="24" t="s">
        <v>10512</v>
      </c>
      <c r="E137" s="24" t="s">
        <v>10914</v>
      </c>
      <c r="F137" s="24">
        <v>1080840</v>
      </c>
      <c r="G137" s="24">
        <v>0.89712458042527043</v>
      </c>
      <c r="H137" s="24">
        <v>500</v>
      </c>
      <c r="I137" s="24">
        <v>1374.2457844211444</v>
      </c>
      <c r="J137" s="41">
        <v>-0.11817073123137892</v>
      </c>
      <c r="K137" s="24">
        <v>35</v>
      </c>
      <c r="L137" s="24">
        <v>616.85931790490406</v>
      </c>
      <c r="M137" s="24">
        <v>69.477123324972638</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1720.3598938255611</v>
      </c>
      <c r="Z137" s="24">
        <v>0</v>
      </c>
      <c r="AA137" s="24">
        <v>179.874</v>
      </c>
      <c r="AB137" s="24">
        <v>6.1989999999999998</v>
      </c>
      <c r="AC137" s="24">
        <v>1534.286893825561</v>
      </c>
      <c r="AD137" s="24">
        <v>346.11410940441669</v>
      </c>
      <c r="AE137" s="24">
        <v>42.611488048833003</v>
      </c>
      <c r="AF137" s="24">
        <v>0</v>
      </c>
      <c r="AG137" s="24">
        <v>0</v>
      </c>
      <c r="AH137" s="24">
        <v>35.473032845773112</v>
      </c>
      <c r="AI137" s="24">
        <v>123.0003582294425</v>
      </c>
      <c r="AJ137" s="24">
        <v>145.02923028036793</v>
      </c>
      <c r="AK137" s="24">
        <v>0</v>
      </c>
      <c r="AL137" s="24">
        <v>0</v>
      </c>
      <c r="AM137" s="24">
        <v>0</v>
      </c>
      <c r="AN137" s="24">
        <v>0.2255863038374932</v>
      </c>
      <c r="AO137" s="24">
        <v>1374.2457844211444</v>
      </c>
      <c r="AP137" s="24">
        <v>78.084520894606115</v>
      </c>
      <c r="AQ137" s="24">
        <v>42.611488048833003</v>
      </c>
      <c r="AR137" s="24">
        <v>0</v>
      </c>
      <c r="AS137" s="24">
        <v>0</v>
      </c>
      <c r="AT137" s="24">
        <v>35.473032845773112</v>
      </c>
      <c r="AU137" s="24">
        <v>447.6926342898517</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236.22888183943169</v>
      </c>
      <c r="BF137" s="24">
        <v>82.325124431482053</v>
      </c>
      <c r="BG137" s="24">
        <v>1.6022772097078453</v>
      </c>
      <c r="BH137" s="24">
        <v>152.30148019824179</v>
      </c>
      <c r="BI137" s="24">
        <v>0</v>
      </c>
      <c r="BJ137" s="24">
        <v>525.7771551844578</v>
      </c>
      <c r="BK137" s="24">
        <v>871.89126458887449</v>
      </c>
      <c r="BL137" s="24">
        <v>-0.10584436971352369</v>
      </c>
      <c r="BM137" s="24">
        <v>-0.11817073123137892</v>
      </c>
    </row>
    <row r="138" spans="1:65" x14ac:dyDescent="0.35">
      <c r="A138" s="24" t="s">
        <v>10682</v>
      </c>
      <c r="B138" s="24" t="s">
        <v>10660</v>
      </c>
      <c r="C138" s="24" t="s">
        <v>10915</v>
      </c>
      <c r="D138" s="24" t="s">
        <v>9780</v>
      </c>
      <c r="E138" s="24" t="s">
        <v>10916</v>
      </c>
      <c r="F138" s="24">
        <v>1080840</v>
      </c>
      <c r="G138" s="24">
        <v>0.89712458042527043</v>
      </c>
      <c r="H138" s="24">
        <v>500</v>
      </c>
      <c r="I138" s="39">
        <v>348.40751621599395</v>
      </c>
      <c r="J138" s="42">
        <v>1.7487985424801087</v>
      </c>
      <c r="K138" s="24">
        <v>35</v>
      </c>
      <c r="L138" s="24">
        <v>626.20708464099619</v>
      </c>
      <c r="M138" s="24">
        <v>60.769153667841586</v>
      </c>
      <c r="N138" s="24">
        <v>383.7185021698707</v>
      </c>
      <c r="O138" s="24">
        <v>71.523018352701953</v>
      </c>
      <c r="P138" s="24">
        <v>148.57244650327996</v>
      </c>
      <c r="Q138" s="24">
        <v>163.62303731388877</v>
      </c>
      <c r="R138" s="24">
        <v>30.601550548047186</v>
      </c>
      <c r="S138" s="24">
        <v>64.124829701241296</v>
      </c>
      <c r="T138" s="24">
        <v>68.896657064600291</v>
      </c>
      <c r="U138" s="24">
        <v>0</v>
      </c>
      <c r="V138" s="24">
        <v>46597.086542099547</v>
      </c>
      <c r="W138" s="24">
        <v>0</v>
      </c>
      <c r="X138" s="24">
        <v>0</v>
      </c>
      <c r="Y138" s="24">
        <v>490.23964973243687</v>
      </c>
      <c r="Z138" s="24">
        <v>0</v>
      </c>
      <c r="AA138" s="24">
        <v>179.874</v>
      </c>
      <c r="AB138" s="24">
        <v>6.1989999999999998</v>
      </c>
      <c r="AC138" s="24">
        <v>304.16664973243689</v>
      </c>
      <c r="AD138" s="24">
        <v>141.83213351644292</v>
      </c>
      <c r="AE138" s="24">
        <v>14.140564104030894</v>
      </c>
      <c r="AF138" s="24">
        <v>0</v>
      </c>
      <c r="AG138" s="24">
        <v>0</v>
      </c>
      <c r="AH138" s="24">
        <v>26.230800662412154</v>
      </c>
      <c r="AI138" s="24">
        <v>101.46076874999996</v>
      </c>
      <c r="AJ138" s="24">
        <v>0</v>
      </c>
      <c r="AK138" s="24">
        <v>0</v>
      </c>
      <c r="AL138" s="24">
        <v>0</v>
      </c>
      <c r="AM138" s="24">
        <v>0</v>
      </c>
      <c r="AN138" s="24">
        <v>0.46629745122026667</v>
      </c>
      <c r="AO138" s="24">
        <v>348.40751621599395</v>
      </c>
      <c r="AP138" s="24">
        <v>40.371364766443051</v>
      </c>
      <c r="AQ138" s="24">
        <v>14.140564104030894</v>
      </c>
      <c r="AR138" s="24">
        <v>0</v>
      </c>
      <c r="AS138" s="24">
        <v>0</v>
      </c>
      <c r="AT138" s="24">
        <v>26.230800662412154</v>
      </c>
      <c r="AU138" s="24">
        <v>231.25770799719595</v>
      </c>
      <c r="AV138" s="24">
        <v>49.124394759328943</v>
      </c>
      <c r="AW138" s="24">
        <v>49.124394759328943</v>
      </c>
      <c r="AX138" s="24">
        <v>0</v>
      </c>
      <c r="AY138" s="24">
        <v>0</v>
      </c>
      <c r="AZ138" s="24">
        <v>116.0638219835994</v>
      </c>
      <c r="BA138" s="24">
        <v>77.861174682099431</v>
      </c>
      <c r="BB138" s="24">
        <v>15.917769708958323</v>
      </c>
      <c r="BC138" s="24">
        <v>22.284877592541651</v>
      </c>
      <c r="BD138" s="24">
        <v>0</v>
      </c>
      <c r="BE138" s="24">
        <v>66.069491254267589</v>
      </c>
      <c r="BF138" s="24">
        <v>22.659412361980237</v>
      </c>
      <c r="BG138" s="24">
        <v>1.4901660226239128</v>
      </c>
      <c r="BH138" s="24">
        <v>41.919912869663435</v>
      </c>
      <c r="BI138" s="24">
        <v>0</v>
      </c>
      <c r="BJ138" s="24">
        <v>271.62907276363899</v>
      </c>
      <c r="BK138" s="24">
        <v>413.46120628008191</v>
      </c>
      <c r="BL138" s="24">
        <v>2.003160297434373</v>
      </c>
      <c r="BM138" s="24">
        <v>1.7487985424801087</v>
      </c>
    </row>
    <row r="139" spans="1:65" x14ac:dyDescent="0.35">
      <c r="A139" s="24" t="s">
        <v>10682</v>
      </c>
      <c r="B139" s="24" t="s">
        <v>10660</v>
      </c>
      <c r="C139" s="24" t="s">
        <v>10662</v>
      </c>
      <c r="D139" s="24" t="s">
        <v>10506</v>
      </c>
      <c r="E139" s="24" t="s">
        <v>10917</v>
      </c>
      <c r="F139" s="24">
        <v>167630</v>
      </c>
      <c r="G139" s="24">
        <v>0.89712885276526333</v>
      </c>
      <c r="H139" s="24">
        <v>500</v>
      </c>
      <c r="I139" s="39">
        <v>372.53814468577502</v>
      </c>
      <c r="J139" s="42">
        <v>2.047962673169275</v>
      </c>
      <c r="K139" s="24">
        <v>35</v>
      </c>
      <c r="L139" s="24">
        <v>176.48989401153864</v>
      </c>
      <c r="M139" s="24">
        <v>24.784470076192804</v>
      </c>
      <c r="N139" s="24">
        <v>59.512082121567389</v>
      </c>
      <c r="O139" s="24">
        <v>9.9277757834788147</v>
      </c>
      <c r="P139" s="24">
        <v>23.042557466752324</v>
      </c>
      <c r="Q139" s="24">
        <v>26.541748871336239</v>
      </c>
      <c r="R139" s="24">
        <v>5.9110375567246791</v>
      </c>
      <c r="S139" s="24">
        <v>9.945316969684141</v>
      </c>
      <c r="T139" s="24">
        <v>10.685394344927424</v>
      </c>
      <c r="U139" s="24">
        <v>0</v>
      </c>
      <c r="V139" s="24">
        <v>7226.8853996818088</v>
      </c>
      <c r="W139" s="24">
        <v>0</v>
      </c>
      <c r="X139" s="24">
        <v>0</v>
      </c>
      <c r="Y139" s="24">
        <v>514.12900301072784</v>
      </c>
      <c r="Z139" s="24">
        <v>0</v>
      </c>
      <c r="AA139" s="24">
        <v>202.48400000000001</v>
      </c>
      <c r="AB139" s="24">
        <v>3.1429999999999998</v>
      </c>
      <c r="AC139" s="24">
        <v>308.50200301072783</v>
      </c>
      <c r="AD139" s="24">
        <v>141.59085832495282</v>
      </c>
      <c r="AE139" s="24">
        <v>17.997766284219349</v>
      </c>
      <c r="AF139" s="24">
        <v>0</v>
      </c>
      <c r="AG139" s="24">
        <v>0</v>
      </c>
      <c r="AH139" s="24">
        <v>22.132323290733545</v>
      </c>
      <c r="AI139" s="24">
        <v>101.46076874999996</v>
      </c>
      <c r="AJ139" s="24">
        <v>0</v>
      </c>
      <c r="AK139" s="24">
        <v>0</v>
      </c>
      <c r="AL139" s="24">
        <v>0</v>
      </c>
      <c r="AM139" s="24">
        <v>0</v>
      </c>
      <c r="AN139" s="24">
        <v>0.45896252518019842</v>
      </c>
      <c r="AO139" s="24">
        <v>372.53814468577502</v>
      </c>
      <c r="AP139" s="24">
        <v>40.130089574952891</v>
      </c>
      <c r="AQ139" s="24">
        <v>17.997766284219349</v>
      </c>
      <c r="AR139" s="24">
        <v>0</v>
      </c>
      <c r="AS139" s="24">
        <v>0</v>
      </c>
      <c r="AT139" s="24">
        <v>22.132323290733545</v>
      </c>
      <c r="AU139" s="24">
        <v>389.725269759024</v>
      </c>
      <c r="AV139" s="24">
        <v>87.140918164189117</v>
      </c>
      <c r="AW139" s="24">
        <v>87.140918164189117</v>
      </c>
      <c r="AX139" s="24">
        <v>0</v>
      </c>
      <c r="AY139" s="24">
        <v>0</v>
      </c>
      <c r="AZ139" s="24">
        <v>228.13995286719293</v>
      </c>
      <c r="BA139" s="24">
        <v>77.861174682099417</v>
      </c>
      <c r="BB139" s="24">
        <v>62.616157577122294</v>
      </c>
      <c r="BC139" s="24">
        <v>87.662620607971206</v>
      </c>
      <c r="BD139" s="24">
        <v>0</v>
      </c>
      <c r="BE139" s="24">
        <v>74.444398727641968</v>
      </c>
      <c r="BF139" s="24">
        <v>25.597976387725637</v>
      </c>
      <c r="BG139" s="24">
        <v>1.4901660226239124</v>
      </c>
      <c r="BH139" s="24">
        <v>47.35625631729242</v>
      </c>
      <c r="BI139" s="24">
        <v>0</v>
      </c>
      <c r="BJ139" s="24">
        <v>429.85535933397688</v>
      </c>
      <c r="BK139" s="24">
        <v>571.44621765892975</v>
      </c>
      <c r="BL139" s="24">
        <v>2.4730608138763732</v>
      </c>
      <c r="BM139" s="24">
        <v>2.047962673169275</v>
      </c>
    </row>
    <row r="140" spans="1:65" x14ac:dyDescent="0.35">
      <c r="A140" s="24" t="s">
        <v>10682</v>
      </c>
      <c r="B140" s="24" t="s">
        <v>10660</v>
      </c>
      <c r="C140" s="24" t="s">
        <v>10662</v>
      </c>
      <c r="D140" s="24" t="s">
        <v>10507</v>
      </c>
      <c r="E140" s="24" t="s">
        <v>10918</v>
      </c>
      <c r="F140" s="24">
        <v>167630</v>
      </c>
      <c r="G140" s="24">
        <v>0.89712885276526333</v>
      </c>
      <c r="H140" s="24">
        <v>500</v>
      </c>
      <c r="I140" s="24">
        <v>507.03754533200902</v>
      </c>
      <c r="J140" s="41">
        <v>1.2067839555361404</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0</v>
      </c>
      <c r="W140" s="24">
        <v>1806.7213499204522</v>
      </c>
      <c r="X140" s="24">
        <v>0</v>
      </c>
      <c r="Y140" s="24">
        <v>514.12900301072784</v>
      </c>
      <c r="Z140" s="24">
        <v>0</v>
      </c>
      <c r="AA140" s="24">
        <v>202.48400000000001</v>
      </c>
      <c r="AB140" s="24">
        <v>3.1429999999999998</v>
      </c>
      <c r="AC140" s="24">
        <v>308.50200301072783</v>
      </c>
      <c r="AD140" s="24">
        <v>7.0914576787188253</v>
      </c>
      <c r="AE140" s="24">
        <v>-20.228826858744661</v>
      </c>
      <c r="AF140" s="24">
        <v>11.223382678022915</v>
      </c>
      <c r="AG140" s="24">
        <v>-116.26832683437456</v>
      </c>
      <c r="AH140" s="24">
        <v>0</v>
      </c>
      <c r="AI140" s="24">
        <v>101.46076874999996</v>
      </c>
      <c r="AJ140" s="24">
        <v>0</v>
      </c>
      <c r="AK140" s="24">
        <v>30.904459943815304</v>
      </c>
      <c r="AL140" s="24">
        <v>0</v>
      </c>
      <c r="AM140" s="24">
        <v>0</v>
      </c>
      <c r="AN140" s="24">
        <v>2.2986747604592465E-2</v>
      </c>
      <c r="AO140" s="24">
        <v>507.03754533200902</v>
      </c>
      <c r="AP140" s="24">
        <v>0</v>
      </c>
      <c r="AQ140" s="24">
        <v>0</v>
      </c>
      <c r="AR140" s="24">
        <v>0</v>
      </c>
      <c r="AS140" s="24">
        <v>0</v>
      </c>
      <c r="AT140" s="24">
        <v>0</v>
      </c>
      <c r="AU140" s="24">
        <v>413.29531989310601</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98.014448861723992</v>
      </c>
      <c r="BF140" s="24">
        <v>33.868169417228103</v>
      </c>
      <c r="BG140" s="24">
        <v>1.4901660226239124</v>
      </c>
      <c r="BH140" s="24">
        <v>62.656113421871986</v>
      </c>
      <c r="BI140" s="24">
        <v>0</v>
      </c>
      <c r="BJ140" s="24">
        <v>413.29531989310601</v>
      </c>
      <c r="BK140" s="24">
        <v>420.38677757182484</v>
      </c>
      <c r="BL140" s="24">
        <v>1.9834061645940733</v>
      </c>
      <c r="BM140" s="24">
        <v>1.2067839555361404</v>
      </c>
    </row>
    <row r="141" spans="1:65" x14ac:dyDescent="0.35">
      <c r="A141" s="24" t="s">
        <v>10682</v>
      </c>
      <c r="B141" s="24" t="s">
        <v>10660</v>
      </c>
      <c r="C141" s="24" t="s">
        <v>10662</v>
      </c>
      <c r="D141" s="24" t="s">
        <v>10508</v>
      </c>
      <c r="E141" s="24" t="s">
        <v>10919</v>
      </c>
      <c r="F141" s="24">
        <v>167630</v>
      </c>
      <c r="G141" s="24">
        <v>0.89712885276526333</v>
      </c>
      <c r="H141" s="24">
        <v>500</v>
      </c>
      <c r="I141" s="24">
        <v>397.81420839456666</v>
      </c>
      <c r="J141" s="41">
        <v>1.775047728450877</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0</v>
      </c>
      <c r="X141" s="24">
        <v>1806721.3499204521</v>
      </c>
      <c r="Y141" s="24">
        <v>514.12900301072784</v>
      </c>
      <c r="Z141" s="24">
        <v>0</v>
      </c>
      <c r="AA141" s="24">
        <v>202.48400000000001</v>
      </c>
      <c r="AB141" s="24">
        <v>3.1429999999999998</v>
      </c>
      <c r="AC141" s="24">
        <v>308.50200301072783</v>
      </c>
      <c r="AD141" s="24">
        <v>116.31479461616118</v>
      </c>
      <c r="AE141" s="24">
        <v>-20.228826858744661</v>
      </c>
      <c r="AF141" s="24">
        <v>0</v>
      </c>
      <c r="AG141" s="24">
        <v>0</v>
      </c>
      <c r="AH141" s="24">
        <v>0</v>
      </c>
      <c r="AI141" s="24">
        <v>101.46076874999996</v>
      </c>
      <c r="AJ141" s="24">
        <v>0</v>
      </c>
      <c r="AK141" s="24">
        <v>35.082852724905962</v>
      </c>
      <c r="AL141" s="24">
        <v>0</v>
      </c>
      <c r="AM141" s="24">
        <v>0</v>
      </c>
      <c r="AN141" s="24">
        <v>0.37703092194223597</v>
      </c>
      <c r="AO141" s="24">
        <v>397.81420839456666</v>
      </c>
      <c r="AP141" s="24">
        <v>0</v>
      </c>
      <c r="AQ141" s="24">
        <v>0</v>
      </c>
      <c r="AR141" s="24">
        <v>0</v>
      </c>
      <c r="AS141" s="24">
        <v>0</v>
      </c>
      <c r="AT141" s="24">
        <v>0</v>
      </c>
      <c r="AU141" s="24">
        <v>398.32641535082593</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83.045544319443891</v>
      </c>
      <c r="BF141" s="24">
        <v>28.61592220941052</v>
      </c>
      <c r="BG141" s="24">
        <v>1.4901660226239124</v>
      </c>
      <c r="BH141" s="24">
        <v>52.939456087409461</v>
      </c>
      <c r="BI141" s="24">
        <v>0</v>
      </c>
      <c r="BJ141" s="24">
        <v>398.32641535082593</v>
      </c>
      <c r="BK141" s="24">
        <v>514.64120996698716</v>
      </c>
      <c r="BL141" s="24">
        <v>2.2889290833282017</v>
      </c>
      <c r="BM141" s="24">
        <v>1.775047728450877</v>
      </c>
    </row>
    <row r="142" spans="1:65" x14ac:dyDescent="0.35">
      <c r="A142" s="24" t="s">
        <v>10682</v>
      </c>
      <c r="B142" s="24" t="s">
        <v>10660</v>
      </c>
      <c r="C142" s="24" t="s">
        <v>10662</v>
      </c>
      <c r="D142" s="24" t="s">
        <v>10509</v>
      </c>
      <c r="E142" s="24" t="s">
        <v>10920</v>
      </c>
      <c r="F142" s="24">
        <v>167630</v>
      </c>
      <c r="G142" s="24">
        <v>0.89712885276526333</v>
      </c>
      <c r="H142" s="24">
        <v>500</v>
      </c>
      <c r="I142" s="24">
        <v>393.27561894361497</v>
      </c>
      <c r="J142" s="41">
        <v>1.6752963877961509</v>
      </c>
      <c r="K142" s="24">
        <v>35</v>
      </c>
      <c r="L142" s="24">
        <v>129.68644131748496</v>
      </c>
      <c r="M142" s="24">
        <v>21.194125315602662</v>
      </c>
      <c r="N142" s="24">
        <v>59.512082121567389</v>
      </c>
      <c r="O142" s="24">
        <v>7.1976887721929739</v>
      </c>
      <c r="P142" s="24">
        <v>24.017588542211556</v>
      </c>
      <c r="Q142" s="24">
        <v>28.29680480716285</v>
      </c>
      <c r="R142" s="24">
        <v>5.9110375567246791</v>
      </c>
      <c r="S142" s="24">
        <v>11.700372905510754</v>
      </c>
      <c r="T142" s="24">
        <v>10.685394344927424</v>
      </c>
      <c r="U142" s="24">
        <v>0</v>
      </c>
      <c r="V142" s="24">
        <v>0</v>
      </c>
      <c r="W142" s="24">
        <v>0</v>
      </c>
      <c r="X142" s="24">
        <v>0</v>
      </c>
      <c r="Y142" s="24">
        <v>477.48593506200751</v>
      </c>
      <c r="Z142" s="24">
        <v>0</v>
      </c>
      <c r="AA142" s="24">
        <v>202.48400000000001</v>
      </c>
      <c r="AB142" s="24">
        <v>3.1429999999999998</v>
      </c>
      <c r="AC142" s="24">
        <v>271.8589350620075</v>
      </c>
      <c r="AD142" s="24">
        <v>84.210316118392541</v>
      </c>
      <c r="AE142" s="24">
        <v>-17.250452631607413</v>
      </c>
      <c r="AF142" s="24">
        <v>0</v>
      </c>
      <c r="AG142" s="24">
        <v>0</v>
      </c>
      <c r="AH142" s="24">
        <v>0</v>
      </c>
      <c r="AI142" s="24">
        <v>101.46076874999996</v>
      </c>
      <c r="AJ142" s="24">
        <v>0</v>
      </c>
      <c r="AK142" s="24">
        <v>0</v>
      </c>
      <c r="AL142" s="24">
        <v>0</v>
      </c>
      <c r="AM142" s="24">
        <v>0</v>
      </c>
      <c r="AN142" s="24">
        <v>0.3097573971559377</v>
      </c>
      <c r="AO142" s="24">
        <v>393.27561894361497</v>
      </c>
      <c r="AP142" s="24">
        <v>0</v>
      </c>
      <c r="AQ142" s="24">
        <v>0</v>
      </c>
      <c r="AR142" s="24">
        <v>0</v>
      </c>
      <c r="AS142" s="24">
        <v>0</v>
      </c>
      <c r="AT142" s="24">
        <v>0</v>
      </c>
      <c r="AU142" s="24">
        <v>346.50184276814855</v>
      </c>
      <c r="AV142" s="24">
        <v>83.764024572384329</v>
      </c>
      <c r="AW142" s="24">
        <v>83.764024572384329</v>
      </c>
      <c r="AX142" s="24">
        <v>0</v>
      </c>
      <c r="AY142" s="24">
        <v>0</v>
      </c>
      <c r="AZ142" s="24">
        <v>185.40503842912261</v>
      </c>
      <c r="BA142" s="24">
        <v>77.861174682099417</v>
      </c>
      <c r="BB142" s="24">
        <v>44.80994322792634</v>
      </c>
      <c r="BC142" s="24">
        <v>62.73392051909687</v>
      </c>
      <c r="BD142" s="24">
        <v>0</v>
      </c>
      <c r="BE142" s="24">
        <v>77.332779766641551</v>
      </c>
      <c r="BF142" s="24">
        <v>26.611443418953559</v>
      </c>
      <c r="BG142" s="24">
        <v>1.4901660226239124</v>
      </c>
      <c r="BH142" s="24">
        <v>49.231170325064085</v>
      </c>
      <c r="BI142" s="24">
        <v>0</v>
      </c>
      <c r="BJ142" s="24">
        <v>346.50184276814855</v>
      </c>
      <c r="BK142" s="24">
        <v>430.71215888654109</v>
      </c>
      <c r="BL142" s="24">
        <v>2.4235113834837092</v>
      </c>
      <c r="BM142" s="24">
        <v>1.6752963877961509</v>
      </c>
    </row>
    <row r="143" spans="1:65" x14ac:dyDescent="0.35">
      <c r="A143" s="24" t="s">
        <v>10682</v>
      </c>
      <c r="B143" s="24" t="s">
        <v>10660</v>
      </c>
      <c r="C143" s="24" t="s">
        <v>10662</v>
      </c>
      <c r="D143" s="24" t="s">
        <v>10510</v>
      </c>
      <c r="E143" s="24" t="s">
        <v>10921</v>
      </c>
      <c r="F143" s="24">
        <v>167630</v>
      </c>
      <c r="G143" s="24">
        <v>0.89712885276526333</v>
      </c>
      <c r="H143" s="24">
        <v>500</v>
      </c>
      <c r="I143" s="24">
        <v>447.1323245300631</v>
      </c>
      <c r="J143" s="41">
        <v>1.3547774780320689</v>
      </c>
      <c r="K143" s="24">
        <v>35</v>
      </c>
      <c r="L143" s="24">
        <v>106.89232040759106</v>
      </c>
      <c r="M143" s="24">
        <v>18.285545896548935</v>
      </c>
      <c r="N143" s="24">
        <v>59.512082121567389</v>
      </c>
      <c r="O143" s="24">
        <v>12.171559815708269</v>
      </c>
      <c r="P143" s="24">
        <v>20.8185165677667</v>
      </c>
      <c r="Q143" s="24">
        <v>26.522005738092425</v>
      </c>
      <c r="R143" s="24">
        <v>5.9110375567246791</v>
      </c>
      <c r="S143" s="24">
        <v>0</v>
      </c>
      <c r="T143" s="24">
        <v>20.610968181367742</v>
      </c>
      <c r="U143" s="24">
        <v>0</v>
      </c>
      <c r="V143" s="24">
        <v>0</v>
      </c>
      <c r="W143" s="24">
        <v>0</v>
      </c>
      <c r="X143" s="24">
        <v>0</v>
      </c>
      <c r="Y143" s="24">
        <v>536.53686027933827</v>
      </c>
      <c r="Z143" s="24">
        <v>0</v>
      </c>
      <c r="AA143" s="24">
        <v>202.48400000000001</v>
      </c>
      <c r="AB143" s="24">
        <v>3.1429999999999998</v>
      </c>
      <c r="AC143" s="24">
        <v>330.90986027933826</v>
      </c>
      <c r="AD143" s="24">
        <v>89.404535749275169</v>
      </c>
      <c r="AE143" s="24">
        <v>-12.056233000724815</v>
      </c>
      <c r="AF143" s="24">
        <v>0</v>
      </c>
      <c r="AG143" s="24">
        <v>0</v>
      </c>
      <c r="AH143" s="24">
        <v>0</v>
      </c>
      <c r="AI143" s="24">
        <v>101.46076874999996</v>
      </c>
      <c r="AJ143" s="24">
        <v>0</v>
      </c>
      <c r="AK143" s="24">
        <v>0</v>
      </c>
      <c r="AL143" s="24">
        <v>0</v>
      </c>
      <c r="AM143" s="24">
        <v>0</v>
      </c>
      <c r="AN143" s="24">
        <v>0.27017791393041035</v>
      </c>
      <c r="AO143" s="24">
        <v>447.1323245300631</v>
      </c>
      <c r="AP143" s="24">
        <v>0</v>
      </c>
      <c r="AQ143" s="24">
        <v>0</v>
      </c>
      <c r="AR143" s="24">
        <v>0</v>
      </c>
      <c r="AS143" s="24">
        <v>0</v>
      </c>
      <c r="AT143" s="24">
        <v>0</v>
      </c>
      <c r="AU143" s="24">
        <v>347.27012750351855</v>
      </c>
      <c r="AV143" s="24">
        <v>95.278644129438177</v>
      </c>
      <c r="AW143" s="24">
        <v>95.278644129438177</v>
      </c>
      <c r="AX143" s="24">
        <v>0</v>
      </c>
      <c r="AY143" s="24">
        <v>0</v>
      </c>
      <c r="AZ143" s="24">
        <v>166.7524075725018</v>
      </c>
      <c r="BA143" s="24">
        <v>77.861174682099417</v>
      </c>
      <c r="BB143" s="24">
        <v>37.038013704334318</v>
      </c>
      <c r="BC143" s="24">
        <v>51.853219186068046</v>
      </c>
      <c r="BD143" s="24">
        <v>0</v>
      </c>
      <c r="BE143" s="24">
        <v>85.239075801578593</v>
      </c>
      <c r="BF143" s="24">
        <v>29.385582378580594</v>
      </c>
      <c r="BG143" s="24">
        <v>1.4901660226239124</v>
      </c>
      <c r="BH143" s="24">
        <v>54.363327400374089</v>
      </c>
      <c r="BI143" s="24">
        <v>0</v>
      </c>
      <c r="BJ143" s="24">
        <v>347.27012750351855</v>
      </c>
      <c r="BK143" s="24">
        <v>436.67466325279372</v>
      </c>
      <c r="BL143" s="24">
        <v>1.8306036648835362</v>
      </c>
      <c r="BM143" s="24">
        <v>1.3547774780320689</v>
      </c>
    </row>
    <row r="144" spans="1:65" x14ac:dyDescent="0.35">
      <c r="A144" s="24" t="s">
        <v>10682</v>
      </c>
      <c r="B144" s="24" t="s">
        <v>10660</v>
      </c>
      <c r="C144" s="24" t="s">
        <v>10662</v>
      </c>
      <c r="D144" s="24" t="s">
        <v>10511</v>
      </c>
      <c r="E144" s="24" t="s">
        <v>10922</v>
      </c>
      <c r="F144" s="24">
        <v>167630</v>
      </c>
      <c r="G144" s="24">
        <v>0.89712885276526333</v>
      </c>
      <c r="H144" s="24">
        <v>500</v>
      </c>
      <c r="I144" s="24">
        <v>454.06774456582372</v>
      </c>
      <c r="J144" s="41">
        <v>1.9289864135449659</v>
      </c>
      <c r="K144" s="24">
        <v>35</v>
      </c>
      <c r="L144" s="24">
        <v>102.28287225518467</v>
      </c>
      <c r="M144" s="24">
        <v>17.625431551702288</v>
      </c>
      <c r="N144" s="24">
        <v>59.512082121567389</v>
      </c>
      <c r="O144" s="24">
        <v>43.491414959334925</v>
      </c>
      <c r="P144" s="24">
        <v>10.95319871447448</v>
      </c>
      <c r="Q144" s="24">
        <v>5.0674684477579817</v>
      </c>
      <c r="R144" s="24">
        <v>5.0674684477579817</v>
      </c>
      <c r="S144" s="24">
        <v>0</v>
      </c>
      <c r="T144" s="24">
        <v>0</v>
      </c>
      <c r="U144" s="24">
        <v>37734.761272261669</v>
      </c>
      <c r="V144" s="24">
        <v>0</v>
      </c>
      <c r="W144" s="24">
        <v>0</v>
      </c>
      <c r="X144" s="24">
        <v>0</v>
      </c>
      <c r="Y144" s="24">
        <v>825.02972654745554</v>
      </c>
      <c r="Z144" s="24">
        <v>0</v>
      </c>
      <c r="AA144" s="24">
        <v>202.48400000000001</v>
      </c>
      <c r="AB144" s="24">
        <v>3.1429999999999998</v>
      </c>
      <c r="AC144" s="24">
        <v>619.40272654745547</v>
      </c>
      <c r="AD144" s="24">
        <v>370.96198198163182</v>
      </c>
      <c r="AE144" s="24">
        <v>12.153727778800896</v>
      </c>
      <c r="AF144" s="24">
        <v>0</v>
      </c>
      <c r="AG144" s="24">
        <v>0</v>
      </c>
      <c r="AH144" s="24">
        <v>209.69111775497544</v>
      </c>
      <c r="AI144" s="24">
        <v>123.00035822944251</v>
      </c>
      <c r="AJ144" s="24">
        <v>26.116778218413003</v>
      </c>
      <c r="AK144" s="24">
        <v>0</v>
      </c>
      <c r="AL144" s="24">
        <v>0</v>
      </c>
      <c r="AM144" s="24">
        <v>0</v>
      </c>
      <c r="AN144" s="24">
        <v>0.5989027269049495</v>
      </c>
      <c r="AO144" s="24">
        <v>454.06774456582372</v>
      </c>
      <c r="AP144" s="24">
        <v>221.84484553377632</v>
      </c>
      <c r="AQ144" s="24">
        <v>12.153727778800896</v>
      </c>
      <c r="AR144" s="24">
        <v>0</v>
      </c>
      <c r="AS144" s="24">
        <v>0</v>
      </c>
      <c r="AT144" s="24">
        <v>209.69111775497544</v>
      </c>
      <c r="AU144" s="24">
        <v>402.48640912852727</v>
      </c>
      <c r="AV144" s="24">
        <v>138.3069231312449</v>
      </c>
      <c r="AW144" s="24">
        <v>138.3069231312449</v>
      </c>
      <c r="AX144" s="24">
        <v>0</v>
      </c>
      <c r="AY144" s="24">
        <v>0</v>
      </c>
      <c r="AZ144" s="24">
        <v>170.17284287955761</v>
      </c>
      <c r="BA144" s="24">
        <v>83.718984207234882</v>
      </c>
      <c r="BB144" s="24">
        <v>36.022441113467799</v>
      </c>
      <c r="BC144" s="24">
        <v>50.431417558854918</v>
      </c>
      <c r="BD144" s="24">
        <v>0</v>
      </c>
      <c r="BE144" s="24">
        <v>94.006643117724778</v>
      </c>
      <c r="BF144" s="24">
        <v>32.422584529128748</v>
      </c>
      <c r="BG144" s="24">
        <v>1.6022772097078446</v>
      </c>
      <c r="BH144" s="24">
        <v>59.981781378888186</v>
      </c>
      <c r="BI144" s="24">
        <v>0</v>
      </c>
      <c r="BJ144" s="24">
        <v>624.33125466230354</v>
      </c>
      <c r="BK144" s="24">
        <v>995.29323664393542</v>
      </c>
      <c r="BL144" s="24">
        <v>1.4140888836229133</v>
      </c>
      <c r="BM144" s="24">
        <v>1.9289864135449659</v>
      </c>
    </row>
    <row r="145" spans="1:65" x14ac:dyDescent="0.35">
      <c r="A145" s="24" t="s">
        <v>10682</v>
      </c>
      <c r="B145" s="24" t="s">
        <v>10660</v>
      </c>
      <c r="C145" s="24" t="s">
        <v>10662</v>
      </c>
      <c r="D145" s="24" t="s">
        <v>10512</v>
      </c>
      <c r="E145" s="24" t="s">
        <v>10923</v>
      </c>
      <c r="F145" s="24">
        <v>167630</v>
      </c>
      <c r="G145" s="24">
        <v>0.89712885276526333</v>
      </c>
      <c r="H145" s="24">
        <v>500</v>
      </c>
      <c r="I145" s="24">
        <v>1395.6929177381865</v>
      </c>
      <c r="J145" s="41">
        <v>0.11083926824228031</v>
      </c>
      <c r="K145" s="24">
        <v>35</v>
      </c>
      <c r="L145" s="24">
        <v>157.06625876452625</v>
      </c>
      <c r="M145" s="24">
        <v>28.911048406882728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1731.7972463872009</v>
      </c>
      <c r="Z145" s="24">
        <v>0</v>
      </c>
      <c r="AA145" s="24">
        <v>202.48400000000001</v>
      </c>
      <c r="AB145" s="24">
        <v>3.1429999999999998</v>
      </c>
      <c r="AC145" s="24">
        <v>1526.1702463872009</v>
      </c>
      <c r="AD145" s="24">
        <v>336.10432864901441</v>
      </c>
      <c r="AE145" s="24">
        <v>34.494840610472998</v>
      </c>
      <c r="AF145" s="24">
        <v>0</v>
      </c>
      <c r="AG145" s="24">
        <v>0</v>
      </c>
      <c r="AH145" s="24">
        <v>174.94871416254432</v>
      </c>
      <c r="AI145" s="24">
        <v>123.00035822944251</v>
      </c>
      <c r="AJ145" s="24">
        <v>3.6604156465546489</v>
      </c>
      <c r="AK145" s="24">
        <v>0</v>
      </c>
      <c r="AL145" s="24">
        <v>0</v>
      </c>
      <c r="AM145" s="24">
        <v>0</v>
      </c>
      <c r="AN145" s="24">
        <v>0.22022728423952134</v>
      </c>
      <c r="AO145" s="24">
        <v>1395.6929177381865</v>
      </c>
      <c r="AP145" s="24">
        <v>209.44355477301733</v>
      </c>
      <c r="AQ145" s="24">
        <v>34.494840610472998</v>
      </c>
      <c r="AR145" s="24">
        <v>0</v>
      </c>
      <c r="AS145" s="24">
        <v>0</v>
      </c>
      <c r="AT145" s="24">
        <v>174.94871416254432</v>
      </c>
      <c r="AU145" s="24">
        <v>635.31994465820276</v>
      </c>
      <c r="AV145" s="24">
        <v>138.3069231312449</v>
      </c>
      <c r="AW145" s="24">
        <v>138.3069231312449</v>
      </c>
      <c r="AX145" s="24">
        <v>0</v>
      </c>
      <c r="AY145" s="24">
        <v>0</v>
      </c>
      <c r="AZ145" s="24">
        <v>272.02482289866123</v>
      </c>
      <c r="BA145" s="24">
        <v>83.718984207234882</v>
      </c>
      <c r="BB145" s="24">
        <v>78.460766121427639</v>
      </c>
      <c r="BC145" s="24">
        <v>109.84507256999869</v>
      </c>
      <c r="BD145" s="24">
        <v>0</v>
      </c>
      <c r="BE145" s="24">
        <v>224.98819862829666</v>
      </c>
      <c r="BF145" s="24">
        <v>78.38102505915397</v>
      </c>
      <c r="BG145" s="24">
        <v>1.6022772097078446</v>
      </c>
      <c r="BH145" s="24">
        <v>145.00489635943484</v>
      </c>
      <c r="BI145" s="24">
        <v>0</v>
      </c>
      <c r="BJ145" s="24">
        <v>844.76349943122011</v>
      </c>
      <c r="BK145" s="24">
        <v>1180.8678280802346</v>
      </c>
      <c r="BL145" s="24">
        <v>0.10136325358146563</v>
      </c>
      <c r="BM145" s="24">
        <v>0.11083926824228031</v>
      </c>
    </row>
    <row r="146" spans="1:65" x14ac:dyDescent="0.35">
      <c r="A146" s="24" t="s">
        <v>10682</v>
      </c>
      <c r="B146" s="24" t="s">
        <v>10660</v>
      </c>
      <c r="C146" s="24" t="s">
        <v>10924</v>
      </c>
      <c r="D146" s="24" t="s">
        <v>9780</v>
      </c>
      <c r="E146" s="24" t="s">
        <v>10925</v>
      </c>
      <c r="F146" s="24">
        <v>167630</v>
      </c>
      <c r="G146" s="24">
        <v>0.89712885276526333</v>
      </c>
      <c r="H146" s="24">
        <v>500</v>
      </c>
      <c r="I146" s="39">
        <v>372.53814468577502</v>
      </c>
      <c r="J146" s="42">
        <v>2.047962673169275</v>
      </c>
      <c r="K146" s="24">
        <v>35</v>
      </c>
      <c r="L146" s="24">
        <v>176.48989401153864</v>
      </c>
      <c r="M146" s="24">
        <v>24.784470076192804</v>
      </c>
      <c r="N146" s="24">
        <v>59.512082121567389</v>
      </c>
      <c r="O146" s="24">
        <v>9.9277757834788147</v>
      </c>
      <c r="P146" s="24">
        <v>23.042557466752324</v>
      </c>
      <c r="Q146" s="24">
        <v>26.541748871336239</v>
      </c>
      <c r="R146" s="24">
        <v>5.9110375567246791</v>
      </c>
      <c r="S146" s="24">
        <v>9.945316969684141</v>
      </c>
      <c r="T146" s="24">
        <v>10.685394344927424</v>
      </c>
      <c r="U146" s="24">
        <v>0</v>
      </c>
      <c r="V146" s="24">
        <v>7226.8853996818088</v>
      </c>
      <c r="W146" s="24">
        <v>0</v>
      </c>
      <c r="X146" s="24">
        <v>0</v>
      </c>
      <c r="Y146" s="24">
        <v>514.12900301072784</v>
      </c>
      <c r="Z146" s="24">
        <v>0</v>
      </c>
      <c r="AA146" s="24">
        <v>202.48400000000001</v>
      </c>
      <c r="AB146" s="24">
        <v>3.1429999999999998</v>
      </c>
      <c r="AC146" s="24">
        <v>308.50200301072783</v>
      </c>
      <c r="AD146" s="24">
        <v>141.59085832495282</v>
      </c>
      <c r="AE146" s="24">
        <v>17.997766284219349</v>
      </c>
      <c r="AF146" s="24">
        <v>0</v>
      </c>
      <c r="AG146" s="24">
        <v>0</v>
      </c>
      <c r="AH146" s="24">
        <v>22.132323290733545</v>
      </c>
      <c r="AI146" s="24">
        <v>101.46076874999996</v>
      </c>
      <c r="AJ146" s="24">
        <v>0</v>
      </c>
      <c r="AK146" s="24">
        <v>0</v>
      </c>
      <c r="AL146" s="24">
        <v>0</v>
      </c>
      <c r="AM146" s="24">
        <v>0</v>
      </c>
      <c r="AN146" s="24">
        <v>0.45896252518019842</v>
      </c>
      <c r="AO146" s="24">
        <v>372.53814468577502</v>
      </c>
      <c r="AP146" s="24">
        <v>40.130089574952891</v>
      </c>
      <c r="AQ146" s="24">
        <v>17.997766284219349</v>
      </c>
      <c r="AR146" s="24">
        <v>0</v>
      </c>
      <c r="AS146" s="24">
        <v>0</v>
      </c>
      <c r="AT146" s="24">
        <v>22.132323290733545</v>
      </c>
      <c r="AU146" s="24">
        <v>389.725269759024</v>
      </c>
      <c r="AV146" s="24">
        <v>87.140918164189117</v>
      </c>
      <c r="AW146" s="24">
        <v>87.140918164189117</v>
      </c>
      <c r="AX146" s="24">
        <v>0</v>
      </c>
      <c r="AY146" s="24">
        <v>0</v>
      </c>
      <c r="AZ146" s="24">
        <v>228.13995286719293</v>
      </c>
      <c r="BA146" s="24">
        <v>77.861174682099417</v>
      </c>
      <c r="BB146" s="24">
        <v>62.616157577122294</v>
      </c>
      <c r="BC146" s="24">
        <v>87.662620607971206</v>
      </c>
      <c r="BD146" s="24">
        <v>0</v>
      </c>
      <c r="BE146" s="24">
        <v>74.444398727641968</v>
      </c>
      <c r="BF146" s="24">
        <v>25.597976387725637</v>
      </c>
      <c r="BG146" s="24">
        <v>1.4901660226239124</v>
      </c>
      <c r="BH146" s="24">
        <v>47.35625631729242</v>
      </c>
      <c r="BI146" s="24">
        <v>0</v>
      </c>
      <c r="BJ146" s="24">
        <v>429.85535933397688</v>
      </c>
      <c r="BK146" s="24">
        <v>571.44621765892975</v>
      </c>
      <c r="BL146" s="24">
        <v>2.4730608138763732</v>
      </c>
      <c r="BM146" s="24">
        <v>2.047962673169275</v>
      </c>
    </row>
    <row r="147" spans="1:65" x14ac:dyDescent="0.35">
      <c r="A147" s="24" t="s">
        <v>10682</v>
      </c>
      <c r="B147" s="24" t="s">
        <v>10926</v>
      </c>
      <c r="C147" s="24" t="s">
        <v>9780</v>
      </c>
      <c r="D147" s="24" t="s">
        <v>9780</v>
      </c>
      <c r="E147" s="24" t="s">
        <v>10927</v>
      </c>
      <c r="F147" s="24">
        <f>F138</f>
        <v>1080840</v>
      </c>
      <c r="G147" s="24">
        <f>G138</f>
        <v>0.89712458042527043</v>
      </c>
      <c r="H147" s="24">
        <f>(H138*N138+H146*N146)/(N138+N146)</f>
        <v>500</v>
      </c>
      <c r="I147" s="24">
        <f>(I138*N138+I146*N146)/(N138+N146)</f>
        <v>351.64750910916126</v>
      </c>
      <c r="J147" s="41">
        <f>(J138*N138+J146*N146)/(N138+N146)</f>
        <v>1.7889669806348509</v>
      </c>
      <c r="K147" s="24">
        <f>K138</f>
        <v>35</v>
      </c>
      <c r="L147" s="24">
        <f t="shared" ref="L147:W147" si="9">L138+L146</f>
        <v>802.69697865253488</v>
      </c>
      <c r="M147" s="24">
        <f t="shared" si="9"/>
        <v>85.553623744034383</v>
      </c>
      <c r="N147" s="24">
        <f t="shared" si="9"/>
        <v>443.23058429143811</v>
      </c>
      <c r="O147" s="24">
        <f t="shared" si="9"/>
        <v>81.450794136180775</v>
      </c>
      <c r="P147" s="24">
        <f t="shared" si="9"/>
        <v>171.61500397003229</v>
      </c>
      <c r="Q147" s="24">
        <f t="shared" si="9"/>
        <v>190.16478618522501</v>
      </c>
      <c r="R147" s="24">
        <f t="shared" si="9"/>
        <v>36.512588104771865</v>
      </c>
      <c r="S147" s="24">
        <f t="shared" si="9"/>
        <v>74.070146670925439</v>
      </c>
      <c r="T147" s="24">
        <f t="shared" si="9"/>
        <v>79.582051409527708</v>
      </c>
      <c r="U147" s="24">
        <f t="shared" si="9"/>
        <v>0</v>
      </c>
      <c r="V147" s="24">
        <f t="shared" si="9"/>
        <v>53823.971941781354</v>
      </c>
      <c r="W147" s="24">
        <f t="shared" si="9"/>
        <v>0</v>
      </c>
      <c r="X147" s="24">
        <f>(X138*N138+X146*N146)/(N138+N146)</f>
        <v>0</v>
      </c>
      <c r="Y147" s="24">
        <f>(Y138*N138+Y146*N146)/(N138+N146)</f>
        <v>493.44724687152319</v>
      </c>
      <c r="Z147" s="24">
        <f>(Z138*N138+Z146*N146)/(N138+N146)</f>
        <v>0</v>
      </c>
      <c r="AA147" s="24">
        <f>(AA138*N138+AA146*N146)/(N138+N146)</f>
        <v>182.90981978423198</v>
      </c>
      <c r="AB147" s="24">
        <f>(AB138*N138+AB146*N146)/(N138+N146)</f>
        <v>5.7886742476509117</v>
      </c>
      <c r="AC147" s="24">
        <f>(AC138*N138+AC146*N146)/(N138+N146)</f>
        <v>304.74875283964036</v>
      </c>
      <c r="AD147" s="24">
        <f>(AD138*N138+AD146*N146)/(N138+N146)</f>
        <v>141.79973776236199</v>
      </c>
      <c r="AE147" s="24">
        <f>(AE138*N138+AE146*N146)/(N138+N146)</f>
        <v>14.658466390205097</v>
      </c>
      <c r="AF147" s="24">
        <f>(AF138*N138+AF146*N146)/(N138+N146)</f>
        <v>0</v>
      </c>
      <c r="AG147" s="24">
        <f>(AG138*N138+AG146*N146)/(N138+N146)</f>
        <v>0</v>
      </c>
      <c r="AH147" s="24">
        <f>(AH138*N138+AH146*N146)/(N138+N146)</f>
        <v>25.680502622157004</v>
      </c>
      <c r="AI147" s="24">
        <f>(AI138*N138+AI146*N146)/(N138+N146)</f>
        <v>101.46076874999996</v>
      </c>
      <c r="AJ147" s="24">
        <f>(AJ138*N138+AJ146*N146)/(N138+N146)</f>
        <v>0</v>
      </c>
      <c r="AK147" s="24">
        <f>(AK138*N138+AK146*N146)/(N138+N146)</f>
        <v>0</v>
      </c>
      <c r="AL147" s="24">
        <f>(AL138*N138+AL146*N146)/(N138+N146)</f>
        <v>0</v>
      </c>
      <c r="AM147" s="24">
        <f>(AM138*N138+AM146*N146)/(N138+N146)</f>
        <v>0</v>
      </c>
      <c r="AN147" s="24">
        <f>(AN138*N138+AN146*N146)/(N138+N146)</f>
        <v>0.4653125987838086</v>
      </c>
      <c r="AO147" s="24">
        <f>(AO138*N138+AO146*N146)/(N138+N146)</f>
        <v>351.64750910916126</v>
      </c>
      <c r="AP147" s="24">
        <f>(AP138*N138+AP146*N146)/(N138+N146)</f>
        <v>40.338969012362107</v>
      </c>
      <c r="AQ147" s="24">
        <f>(AQ138*N138+AQ146*N146)/(N138+N146)</f>
        <v>14.658466390205097</v>
      </c>
      <c r="AR147" s="24">
        <f>(AR138*N138+AR146*N146)/(N138+N146)</f>
        <v>0</v>
      </c>
      <c r="AS147" s="24">
        <f>(AS138*N138+AS146*N146)/(N138+N146)</f>
        <v>0</v>
      </c>
      <c r="AT147" s="24">
        <f>(AT138*N138+AT146*N146)/(N138+N146)</f>
        <v>25.680502622157004</v>
      </c>
      <c r="AU147" s="24">
        <f>(AU138*N138+AU146*N146)/(N138+N146)</f>
        <v>252.5349728868712</v>
      </c>
      <c r="AV147" s="24">
        <f>(AV138*N138+AV146*N146)/(N138+N146)</f>
        <v>54.228831463450639</v>
      </c>
      <c r="AW147" s="24">
        <f>(AW138*N138+AW146*N146)/(N138+N146)</f>
        <v>54.228831463450639</v>
      </c>
      <c r="AX147" s="24">
        <f>(AX138*N138+AX146*N146)/(N138+N146)</f>
        <v>0</v>
      </c>
      <c r="AY147" s="24">
        <f>(AY138*N138+AY146*N146)/(N138+N146)</f>
        <v>0</v>
      </c>
      <c r="AZ147" s="24">
        <f>(AZ138*N138+AZ146*N146)/(N138+N146)</f>
        <v>131.1121605716836</v>
      </c>
      <c r="BA147" s="24">
        <f>(BA138*N138+BA146*N146)/(N138+N146)</f>
        <v>77.861174682099431</v>
      </c>
      <c r="BB147" s="24">
        <f>(BB138*N138+BB146*N146)/(N138+N146)</f>
        <v>22.187910787326739</v>
      </c>
      <c r="BC147" s="24">
        <f>(BC138*N138+BC146*N146)/(N138+N146)</f>
        <v>31.063075102257429</v>
      </c>
      <c r="BD147" s="24">
        <f>(BD138*N138+BD146*N146)/(N138+N146)</f>
        <v>0</v>
      </c>
      <c r="BE147" s="24">
        <f>(BE138*N138+BE146*N146)/(N138+N146)</f>
        <v>67.193980851736939</v>
      </c>
      <c r="BF147" s="24">
        <f>(BF138*N138+BF146*N146)/(N138+N146)</f>
        <v>23.053970115478258</v>
      </c>
      <c r="BG147" s="24">
        <f>(BG138*N138+BG146*N146)/(N138+N146)</f>
        <v>1.4901660226239128</v>
      </c>
      <c r="BH147" s="24">
        <f>(BH138*N138+BH146*N146)/(N138+N146)</f>
        <v>42.649844713634771</v>
      </c>
      <c r="BI147" s="24">
        <f>(BI138*N138+BI146*N146)/(N138+N146)</f>
        <v>0</v>
      </c>
      <c r="BJ147" s="24">
        <f>(BJ138*N138+BJ146*N146)/(N138+N146)</f>
        <v>292.87394189923327</v>
      </c>
      <c r="BK147" s="24">
        <f>(BK138*N138+BK146*N146)/(N138+N146)</f>
        <v>434.67367966159532</v>
      </c>
      <c r="BL147" s="24">
        <f>(BL138*N138+BL146*N146)/(N138+N146)</f>
        <v>2.0662533219560641</v>
      </c>
      <c r="BM147" s="24">
        <f>(BM138*N138+BM146*N146)/(N138+N146)</f>
        <v>1.7889669806348509</v>
      </c>
    </row>
    <row r="148" spans="1:65" x14ac:dyDescent="0.35">
      <c r="A148" s="24" t="s">
        <v>10693</v>
      </c>
      <c r="B148" s="24" t="s">
        <v>10660</v>
      </c>
      <c r="C148" s="24" t="s">
        <v>10661</v>
      </c>
      <c r="D148" s="24" t="s">
        <v>10506</v>
      </c>
      <c r="E148" s="24" t="s">
        <v>10928</v>
      </c>
      <c r="F148" s="24">
        <v>1080840</v>
      </c>
      <c r="G148" s="24">
        <v>0.89712458042527043</v>
      </c>
      <c r="H148" s="24">
        <v>500</v>
      </c>
      <c r="I148" s="39">
        <v>329.05005116599398</v>
      </c>
      <c r="J148" s="42">
        <v>1.9105057706874888</v>
      </c>
      <c r="K148" s="24">
        <v>35</v>
      </c>
      <c r="L148" s="24">
        <v>626.20708464099619</v>
      </c>
      <c r="M148" s="24">
        <v>60.769153667841586</v>
      </c>
      <c r="N148" s="24">
        <v>383.7185021698707</v>
      </c>
      <c r="O148" s="24">
        <v>71.523018352701953</v>
      </c>
      <c r="P148" s="24">
        <v>148.57244650327996</v>
      </c>
      <c r="Q148" s="24">
        <v>163.62303731388877</v>
      </c>
      <c r="R148" s="24">
        <v>30.601550548047186</v>
      </c>
      <c r="S148" s="24">
        <v>64.124829701241296</v>
      </c>
      <c r="T148" s="24">
        <v>68.896657064600291</v>
      </c>
      <c r="U148" s="24">
        <v>0</v>
      </c>
      <c r="V148" s="24">
        <v>46597.086542099547</v>
      </c>
      <c r="W148" s="24">
        <v>0</v>
      </c>
      <c r="X148" s="24">
        <v>0</v>
      </c>
      <c r="Y148" s="24">
        <v>490.23964973243687</v>
      </c>
      <c r="Z148" s="24">
        <v>0</v>
      </c>
      <c r="AA148" s="24">
        <v>179.874</v>
      </c>
      <c r="AB148" s="24">
        <v>6.1989999999999998</v>
      </c>
      <c r="AC148" s="24">
        <v>304.16664973243689</v>
      </c>
      <c r="AD148" s="24">
        <v>161.1895985664429</v>
      </c>
      <c r="AE148" s="24">
        <v>14.140564104030894</v>
      </c>
      <c r="AF148" s="24">
        <v>0</v>
      </c>
      <c r="AG148" s="24">
        <v>0</v>
      </c>
      <c r="AH148" s="24">
        <v>26.230800662412154</v>
      </c>
      <c r="AI148" s="24">
        <v>101.46076874999996</v>
      </c>
      <c r="AJ148" s="24">
        <v>0</v>
      </c>
      <c r="AK148" s="24">
        <v>0</v>
      </c>
      <c r="AL148" s="24">
        <v>0</v>
      </c>
      <c r="AM148" s="24">
        <v>19.357465049999998</v>
      </c>
      <c r="AN148" s="24">
        <v>0.52993843574972754</v>
      </c>
      <c r="AO148" s="24">
        <v>329.05005116599398</v>
      </c>
      <c r="AP148" s="24">
        <v>40.371364766443051</v>
      </c>
      <c r="AQ148" s="24">
        <v>14.140564104030894</v>
      </c>
      <c r="AR148" s="24">
        <v>0</v>
      </c>
      <c r="AS148" s="24">
        <v>0</v>
      </c>
      <c r="AT148" s="24">
        <v>26.230800662412154</v>
      </c>
      <c r="AU148" s="24">
        <v>231.25770799719595</v>
      </c>
      <c r="AV148" s="24">
        <v>49.124394759328943</v>
      </c>
      <c r="AW148" s="24">
        <v>49.124394759328943</v>
      </c>
      <c r="AX148" s="24">
        <v>0</v>
      </c>
      <c r="AY148" s="24">
        <v>0</v>
      </c>
      <c r="AZ148" s="24">
        <v>116.0638219835994</v>
      </c>
      <c r="BA148" s="24">
        <v>77.861174682099431</v>
      </c>
      <c r="BB148" s="24">
        <v>15.917769708958323</v>
      </c>
      <c r="BC148" s="24">
        <v>22.284877592541651</v>
      </c>
      <c r="BD148" s="24">
        <v>0</v>
      </c>
      <c r="BE148" s="24">
        <v>66.069491254267604</v>
      </c>
      <c r="BF148" s="24">
        <v>22.659412361980241</v>
      </c>
      <c r="BG148" s="24">
        <v>1.4901660226239128</v>
      </c>
      <c r="BH148" s="24">
        <v>41.919912869663442</v>
      </c>
      <c r="BI148" s="24">
        <v>0</v>
      </c>
      <c r="BJ148" s="24">
        <v>271.62907276363899</v>
      </c>
      <c r="BK148" s="24">
        <v>432.81867133008188</v>
      </c>
      <c r="BL148" s="24">
        <v>2.0668012819638339</v>
      </c>
      <c r="BM148" s="24">
        <v>1.9105057706874888</v>
      </c>
    </row>
    <row r="149" spans="1:65" x14ac:dyDescent="0.35">
      <c r="A149" s="24" t="s">
        <v>10693</v>
      </c>
      <c r="B149" s="24" t="s">
        <v>10660</v>
      </c>
      <c r="C149" s="24" t="s">
        <v>10661</v>
      </c>
      <c r="D149" s="24" t="s">
        <v>10507</v>
      </c>
      <c r="E149" s="24" t="s">
        <v>10929</v>
      </c>
      <c r="F149" s="24">
        <v>1080840</v>
      </c>
      <c r="G149" s="24">
        <v>0.89712458042527043</v>
      </c>
      <c r="H149" s="24">
        <v>500</v>
      </c>
      <c r="I149" s="24">
        <v>346.33183544695049</v>
      </c>
      <c r="J149" s="41">
        <v>1.6696691421070646</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0</v>
      </c>
      <c r="W149" s="24">
        <v>11649.271635524887</v>
      </c>
      <c r="X149" s="24">
        <v>0</v>
      </c>
      <c r="Y149" s="24">
        <v>490.23964973243687</v>
      </c>
      <c r="Z149" s="24">
        <v>0</v>
      </c>
      <c r="AA149" s="24">
        <v>179.874</v>
      </c>
      <c r="AB149" s="24">
        <v>6.1989999999999998</v>
      </c>
      <c r="AC149" s="24">
        <v>304.16664973243689</v>
      </c>
      <c r="AD149" s="24">
        <v>143.90781428548638</v>
      </c>
      <c r="AE149" s="24">
        <v>-15.89347358045371</v>
      </c>
      <c r="AF149" s="24">
        <v>1.7406689222418259</v>
      </c>
      <c r="AG149" s="24">
        <v>3.57184644339514</v>
      </c>
      <c r="AH149" s="24">
        <v>0</v>
      </c>
      <c r="AI149" s="24">
        <v>101.46076874999996</v>
      </c>
      <c r="AJ149" s="24">
        <v>0</v>
      </c>
      <c r="AK149" s="24">
        <v>33.670538700303247</v>
      </c>
      <c r="AL149" s="24">
        <v>0</v>
      </c>
      <c r="AM149" s="24">
        <v>19.357465049999998</v>
      </c>
      <c r="AN149" s="24">
        <v>0.47312160755321553</v>
      </c>
      <c r="AO149" s="24">
        <v>346.33183544695049</v>
      </c>
      <c r="AP149" s="24">
        <v>0</v>
      </c>
      <c r="AQ149" s="24">
        <v>0</v>
      </c>
      <c r="AR149" s="24">
        <v>0</v>
      </c>
      <c r="AS149" s="24">
        <v>0</v>
      </c>
      <c r="AT149" s="24">
        <v>0</v>
      </c>
      <c r="AU149" s="24">
        <v>238.51841402202547</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73.330197279097121</v>
      </c>
      <c r="BF149" s="24">
        <v>25.20702851104323</v>
      </c>
      <c r="BG149" s="24">
        <v>1.4901660226239128</v>
      </c>
      <c r="BH149" s="24">
        <v>46.63300274542997</v>
      </c>
      <c r="BI149" s="24">
        <v>0</v>
      </c>
      <c r="BJ149" s="24">
        <v>238.51841402202547</v>
      </c>
      <c r="BK149" s="24">
        <v>382.42622830751185</v>
      </c>
      <c r="BL149" s="24">
        <v>1.9011274874603987</v>
      </c>
      <c r="BM149" s="24">
        <v>1.6696691421070646</v>
      </c>
    </row>
    <row r="150" spans="1:65" x14ac:dyDescent="0.35">
      <c r="A150" s="24" t="s">
        <v>10693</v>
      </c>
      <c r="B150" s="24" t="s">
        <v>10660</v>
      </c>
      <c r="C150" s="24" t="s">
        <v>10661</v>
      </c>
      <c r="D150" s="24" t="s">
        <v>10508</v>
      </c>
      <c r="E150" s="24" t="s">
        <v>10930</v>
      </c>
      <c r="F150" s="24">
        <v>1080840</v>
      </c>
      <c r="G150" s="24">
        <v>0.89712458042527043</v>
      </c>
      <c r="H150" s="24">
        <v>500</v>
      </c>
      <c r="I150" s="24">
        <v>351.64435081258745</v>
      </c>
      <c r="J150" s="41">
        <v>1.6314895869173309</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0</v>
      </c>
      <c r="X150" s="24">
        <v>11649271.635524888</v>
      </c>
      <c r="Y150" s="24">
        <v>490.23964973243687</v>
      </c>
      <c r="Z150" s="24">
        <v>0</v>
      </c>
      <c r="AA150" s="24">
        <v>179.874</v>
      </c>
      <c r="AB150" s="24">
        <v>6.1989999999999998</v>
      </c>
      <c r="AC150" s="24">
        <v>304.16664973243689</v>
      </c>
      <c r="AD150" s="24">
        <v>138.59529891984943</v>
      </c>
      <c r="AE150" s="24">
        <v>-15.89347358045371</v>
      </c>
      <c r="AF150" s="24">
        <v>0</v>
      </c>
      <c r="AG150" s="24">
        <v>0</v>
      </c>
      <c r="AH150" s="24">
        <v>0</v>
      </c>
      <c r="AI150" s="24">
        <v>101.46076874999996</v>
      </c>
      <c r="AJ150" s="24">
        <v>0</v>
      </c>
      <c r="AK150" s="24">
        <v>33.670538700303247</v>
      </c>
      <c r="AL150" s="24">
        <v>0</v>
      </c>
      <c r="AM150" s="24">
        <v>19.357465049999998</v>
      </c>
      <c r="AN150" s="24">
        <v>0.45565580263900107</v>
      </c>
      <c r="AO150" s="24">
        <v>351.64435081258745</v>
      </c>
      <c r="AP150" s="24">
        <v>0</v>
      </c>
      <c r="AQ150" s="24">
        <v>0</v>
      </c>
      <c r="AR150" s="24">
        <v>0</v>
      </c>
      <c r="AS150" s="24">
        <v>0</v>
      </c>
      <c r="AT150" s="24">
        <v>0</v>
      </c>
      <c r="AU150" s="24">
        <v>239.27544746162874</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74.087230718700383</v>
      </c>
      <c r="BF150" s="24">
        <v>25.472654279325077</v>
      </c>
      <c r="BG150" s="24">
        <v>1.4901660226239128</v>
      </c>
      <c r="BH150" s="24">
        <v>47.124410416751388</v>
      </c>
      <c r="BI150" s="24">
        <v>0</v>
      </c>
      <c r="BJ150" s="24">
        <v>239.27544746162874</v>
      </c>
      <c r="BK150" s="24">
        <v>377.87074638147817</v>
      </c>
      <c r="BL150" s="24">
        <v>1.8861505597464601</v>
      </c>
      <c r="BM150" s="24">
        <v>1.6314895869173309</v>
      </c>
    </row>
    <row r="151" spans="1:65" x14ac:dyDescent="0.35">
      <c r="A151" s="24" t="s">
        <v>10693</v>
      </c>
      <c r="B151" s="24" t="s">
        <v>10660</v>
      </c>
      <c r="C151" s="24" t="s">
        <v>10661</v>
      </c>
      <c r="D151" s="24" t="s">
        <v>10509</v>
      </c>
      <c r="E151" s="24" t="s">
        <v>10931</v>
      </c>
      <c r="F151" s="24">
        <v>1080840</v>
      </c>
      <c r="G151" s="24">
        <v>0.89712458042527043</v>
      </c>
      <c r="H151" s="24">
        <v>500</v>
      </c>
      <c r="I151" s="24">
        <v>345.00373204275951</v>
      </c>
      <c r="J151" s="41">
        <v>1.6290841492795445</v>
      </c>
      <c r="K151" s="24">
        <v>35</v>
      </c>
      <c r="L151" s="24">
        <v>426.52689686223147</v>
      </c>
      <c r="M151" s="24">
        <v>50.406194980097375</v>
      </c>
      <c r="N151" s="24">
        <v>383.7185021698707</v>
      </c>
      <c r="O151" s="24">
        <v>53.920123924910214</v>
      </c>
      <c r="P151" s="24">
        <v>154.85919451320558</v>
      </c>
      <c r="Q151" s="24">
        <v>174.93918373175489</v>
      </c>
      <c r="R151" s="24">
        <v>30.601550548047186</v>
      </c>
      <c r="S151" s="24">
        <v>75.440976119107432</v>
      </c>
      <c r="T151" s="24">
        <v>68.896657064600291</v>
      </c>
      <c r="U151" s="24">
        <v>0</v>
      </c>
      <c r="V151" s="24">
        <v>0</v>
      </c>
      <c r="W151" s="24">
        <v>0</v>
      </c>
      <c r="X151" s="24">
        <v>0</v>
      </c>
      <c r="Y151" s="24">
        <v>453.25172413657981</v>
      </c>
      <c r="Z151" s="24">
        <v>0</v>
      </c>
      <c r="AA151" s="24">
        <v>179.874</v>
      </c>
      <c r="AB151" s="24">
        <v>6.1989999999999998</v>
      </c>
      <c r="AC151" s="24">
        <v>267.17872413657977</v>
      </c>
      <c r="AD151" s="24">
        <v>108.2479920938203</v>
      </c>
      <c r="AE151" s="24">
        <v>-12.570241706179681</v>
      </c>
      <c r="AF151" s="24">
        <v>0</v>
      </c>
      <c r="AG151" s="24">
        <v>0</v>
      </c>
      <c r="AH151" s="24">
        <v>0</v>
      </c>
      <c r="AI151" s="24">
        <v>101.46076874999996</v>
      </c>
      <c r="AJ151" s="24">
        <v>0</v>
      </c>
      <c r="AK151" s="24">
        <v>0</v>
      </c>
      <c r="AL151" s="24">
        <v>0</v>
      </c>
      <c r="AM151" s="24">
        <v>19.357465049999998</v>
      </c>
      <c r="AN151" s="24">
        <v>0.4051519912135097</v>
      </c>
      <c r="AO151" s="24">
        <v>345.00373204275951</v>
      </c>
      <c r="AP151" s="24">
        <v>0</v>
      </c>
      <c r="AQ151" s="24">
        <v>0</v>
      </c>
      <c r="AR151" s="24">
        <v>0</v>
      </c>
      <c r="AS151" s="24">
        <v>0</v>
      </c>
      <c r="AT151" s="24">
        <v>0</v>
      </c>
      <c r="AU151" s="24">
        <v>220.97084335590625</v>
      </c>
      <c r="AV151" s="24">
        <v>47.214738424453344</v>
      </c>
      <c r="AW151" s="24">
        <v>47.214738424453344</v>
      </c>
      <c r="AX151" s="24">
        <v>0</v>
      </c>
      <c r="AY151" s="24">
        <v>0</v>
      </c>
      <c r="AZ151" s="24">
        <v>105.41912242303971</v>
      </c>
      <c r="BA151" s="24">
        <v>77.861174682099431</v>
      </c>
      <c r="BB151" s="24">
        <v>11.482478225391782</v>
      </c>
      <c r="BC151" s="24">
        <v>16.075469515548491</v>
      </c>
      <c r="BD151" s="24">
        <v>0</v>
      </c>
      <c r="BE151" s="24">
        <v>68.3369825084132</v>
      </c>
      <c r="BF151" s="24">
        <v>23.455023328347121</v>
      </c>
      <c r="BG151" s="24">
        <v>1.4901660226239128</v>
      </c>
      <c r="BH151" s="24">
        <v>43.391793157442166</v>
      </c>
      <c r="BI151" s="24">
        <v>0</v>
      </c>
      <c r="BJ151" s="24">
        <v>220.97084335590625</v>
      </c>
      <c r="BK151" s="24">
        <v>329.21883544972655</v>
      </c>
      <c r="BL151" s="24">
        <v>2.1036110308912024</v>
      </c>
      <c r="BM151" s="24">
        <v>1.6290841492795445</v>
      </c>
    </row>
    <row r="152" spans="1:65" x14ac:dyDescent="0.35">
      <c r="A152" s="24" t="s">
        <v>10693</v>
      </c>
      <c r="B152" s="24" t="s">
        <v>10660</v>
      </c>
      <c r="C152" s="24" t="s">
        <v>10661</v>
      </c>
      <c r="D152" s="24" t="s">
        <v>10510</v>
      </c>
      <c r="E152" s="24" t="s">
        <v>10932</v>
      </c>
      <c r="F152" s="24">
        <v>1080840</v>
      </c>
      <c r="G152" s="24">
        <v>0.89712458042527043</v>
      </c>
      <c r="H152" s="24">
        <v>500</v>
      </c>
      <c r="I152" s="24">
        <v>413.08296057641144</v>
      </c>
      <c r="J152" s="41">
        <v>1.2513734806089427</v>
      </c>
      <c r="K152" s="24">
        <v>35</v>
      </c>
      <c r="L152" s="24">
        <v>650.47978624132156</v>
      </c>
      <c r="M152" s="24">
        <v>64.155525255141441</v>
      </c>
      <c r="N152" s="24">
        <v>383.7185021698707</v>
      </c>
      <c r="O152" s="24">
        <v>85.990357040012611</v>
      </c>
      <c r="P152" s="24">
        <v>134.23240642906416</v>
      </c>
      <c r="Q152" s="24">
        <v>163.49573870079394</v>
      </c>
      <c r="R152" s="24">
        <v>30.601550548047186</v>
      </c>
      <c r="S152" s="24">
        <v>0</v>
      </c>
      <c r="T152" s="24">
        <v>132.89418815274675</v>
      </c>
      <c r="U152" s="24">
        <v>0</v>
      </c>
      <c r="V152" s="24">
        <v>0</v>
      </c>
      <c r="W152" s="24">
        <v>0</v>
      </c>
      <c r="X152" s="24">
        <v>0</v>
      </c>
      <c r="Y152" s="24">
        <v>528.40440488126239</v>
      </c>
      <c r="Z152" s="24">
        <v>0</v>
      </c>
      <c r="AA152" s="24">
        <v>179.874</v>
      </c>
      <c r="AB152" s="24">
        <v>6.1989999999999998</v>
      </c>
      <c r="AC152" s="24">
        <v>342.33140488126242</v>
      </c>
      <c r="AD152" s="24">
        <v>115.32144430485096</v>
      </c>
      <c r="AE152" s="24">
        <v>-23.477777602648995</v>
      </c>
      <c r="AF152" s="24">
        <v>0</v>
      </c>
      <c r="AG152" s="24">
        <v>0</v>
      </c>
      <c r="AH152" s="24">
        <v>0</v>
      </c>
      <c r="AI152" s="24">
        <v>101.46076874999996</v>
      </c>
      <c r="AJ152" s="24">
        <v>0</v>
      </c>
      <c r="AK152" s="24">
        <v>0</v>
      </c>
      <c r="AL152" s="24">
        <v>0</v>
      </c>
      <c r="AM152" s="24">
        <v>37.338453157499998</v>
      </c>
      <c r="AN152" s="24">
        <v>0.33687077101456753</v>
      </c>
      <c r="AO152" s="24">
        <v>413.08296057641144</v>
      </c>
      <c r="AP152" s="24">
        <v>0</v>
      </c>
      <c r="AQ152" s="24">
        <v>0</v>
      </c>
      <c r="AR152" s="24">
        <v>0</v>
      </c>
      <c r="AS152" s="24">
        <v>0</v>
      </c>
      <c r="AT152" s="24">
        <v>0</v>
      </c>
      <c r="AU152" s="24">
        <v>243.93102273316202</v>
      </c>
      <c r="AV152" s="24">
        <v>53.80501882250325</v>
      </c>
      <c r="AW152" s="24">
        <v>53.80501882250325</v>
      </c>
      <c r="AX152" s="24">
        <v>0</v>
      </c>
      <c r="AY152" s="24">
        <v>0</v>
      </c>
      <c r="AZ152" s="24">
        <v>109.50421841711656</v>
      </c>
      <c r="BA152" s="24">
        <v>77.861174682099431</v>
      </c>
      <c r="BB152" s="24">
        <v>13.184601556257139</v>
      </c>
      <c r="BC152" s="24">
        <v>18.458442178759995</v>
      </c>
      <c r="BD152" s="24">
        <v>0</v>
      </c>
      <c r="BE152" s="24">
        <v>80.621785493542191</v>
      </c>
      <c r="BF152" s="24">
        <v>27.76548051611168</v>
      </c>
      <c r="BG152" s="24">
        <v>1.4901660226239128</v>
      </c>
      <c r="BH152" s="24">
        <v>51.366138954806601</v>
      </c>
      <c r="BI152" s="24">
        <v>0</v>
      </c>
      <c r="BJ152" s="24">
        <v>243.93102273316202</v>
      </c>
      <c r="BK152" s="24">
        <v>359.25246703801298</v>
      </c>
      <c r="BL152" s="24">
        <v>1.510001871829564</v>
      </c>
      <c r="BM152" s="24">
        <v>1.2513734806089427</v>
      </c>
    </row>
    <row r="153" spans="1:65" x14ac:dyDescent="0.35">
      <c r="A153" s="24" t="s">
        <v>10693</v>
      </c>
      <c r="B153" s="24" t="s">
        <v>10660</v>
      </c>
      <c r="C153" s="24" t="s">
        <v>10661</v>
      </c>
      <c r="D153" s="24" t="s">
        <v>10511</v>
      </c>
      <c r="E153" s="24" t="s">
        <v>10933</v>
      </c>
      <c r="F153" s="24">
        <v>1080840</v>
      </c>
      <c r="G153" s="24">
        <v>0.89712458042527043</v>
      </c>
      <c r="H153" s="24">
        <v>500</v>
      </c>
      <c r="I153" s="24">
        <v>445.55128469375296</v>
      </c>
      <c r="J153" s="41">
        <v>1.4171206992958487</v>
      </c>
      <c r="K153" s="24">
        <v>35</v>
      </c>
      <c r="L153" s="24">
        <v>1608.8453493445058</v>
      </c>
      <c r="M153" s="24">
        <v>105.61811785541617</v>
      </c>
      <c r="N153" s="24">
        <v>383.7185021698707</v>
      </c>
      <c r="O153" s="24">
        <v>280.42138689340771</v>
      </c>
      <c r="P153" s="24">
        <v>70.623390324364706</v>
      </c>
      <c r="Q153" s="24">
        <v>32.673724952098176</v>
      </c>
      <c r="R153" s="24">
        <v>32.673724952098176</v>
      </c>
      <c r="S153" s="24">
        <v>0</v>
      </c>
      <c r="T153" s="24">
        <v>0</v>
      </c>
      <c r="U153" s="24">
        <v>243303.97389814167</v>
      </c>
      <c r="V153" s="24">
        <v>0</v>
      </c>
      <c r="W153" s="24">
        <v>0</v>
      </c>
      <c r="X153" s="24">
        <v>0</v>
      </c>
      <c r="Y153" s="24">
        <v>830.6611231570871</v>
      </c>
      <c r="Z153" s="24">
        <v>0</v>
      </c>
      <c r="AA153" s="24">
        <v>179.874</v>
      </c>
      <c r="AB153" s="24">
        <v>6.1989999999999998</v>
      </c>
      <c r="AC153" s="24">
        <v>644.58812315708713</v>
      </c>
      <c r="AD153" s="24">
        <v>385.10983846333414</v>
      </c>
      <c r="AE153" s="24">
        <v>37.33912438843258</v>
      </c>
      <c r="AF153" s="24">
        <v>0</v>
      </c>
      <c r="AG153" s="24">
        <v>0</v>
      </c>
      <c r="AH153" s="24">
        <v>31.279685097342782</v>
      </c>
      <c r="AI153" s="24">
        <v>123.0003582294425</v>
      </c>
      <c r="AJ153" s="24">
        <v>193.49067074811637</v>
      </c>
      <c r="AK153" s="24">
        <v>0</v>
      </c>
      <c r="AL153" s="24">
        <v>0</v>
      </c>
      <c r="AM153" s="24">
        <v>0</v>
      </c>
      <c r="AN153" s="24">
        <v>0.59745103055440918</v>
      </c>
      <c r="AO153" s="24">
        <v>445.55128469375296</v>
      </c>
      <c r="AP153" s="24">
        <v>68.618809485775358</v>
      </c>
      <c r="AQ153" s="24">
        <v>37.33912438843258</v>
      </c>
      <c r="AR153" s="24">
        <v>0</v>
      </c>
      <c r="AS153" s="24">
        <v>0</v>
      </c>
      <c r="AT153" s="24">
        <v>31.279685097342782</v>
      </c>
      <c r="AU153" s="24">
        <v>322.25942334535256</v>
      </c>
      <c r="AV153" s="24">
        <v>83.267812842155735</v>
      </c>
      <c r="AW153" s="24">
        <v>83.267812842155735</v>
      </c>
      <c r="AX153" s="24">
        <v>0</v>
      </c>
      <c r="AY153" s="24">
        <v>0</v>
      </c>
      <c r="AZ153" s="24">
        <v>128.19593960826427</v>
      </c>
      <c r="BA153" s="24">
        <v>83.718984207234911</v>
      </c>
      <c r="BB153" s="24">
        <v>18.532064750428905</v>
      </c>
      <c r="BC153" s="24">
        <v>25.944890650600467</v>
      </c>
      <c r="BD153" s="24">
        <v>0</v>
      </c>
      <c r="BE153" s="24">
        <v>110.79567089493257</v>
      </c>
      <c r="BF153" s="24">
        <v>38.313471468499905</v>
      </c>
      <c r="BG153" s="24">
        <v>1.6022772097078453</v>
      </c>
      <c r="BH153" s="24">
        <v>70.879922216724822</v>
      </c>
      <c r="BI153" s="24">
        <v>0</v>
      </c>
      <c r="BJ153" s="24">
        <v>390.87823283112789</v>
      </c>
      <c r="BK153" s="24">
        <v>775.98807129446209</v>
      </c>
      <c r="BL153" s="24">
        <v>0.97954015200416877</v>
      </c>
      <c r="BM153" s="24">
        <v>1.4171206992958487</v>
      </c>
    </row>
    <row r="154" spans="1:65" x14ac:dyDescent="0.35">
      <c r="A154" s="24" t="s">
        <v>10693</v>
      </c>
      <c r="B154" s="24" t="s">
        <v>10660</v>
      </c>
      <c r="C154" s="24" t="s">
        <v>10661</v>
      </c>
      <c r="D154" s="24" t="s">
        <v>10512</v>
      </c>
      <c r="E154" s="24" t="s">
        <v>10934</v>
      </c>
      <c r="F154" s="24">
        <v>1080840</v>
      </c>
      <c r="G154" s="24">
        <v>0.89712458042527043</v>
      </c>
      <c r="H154" s="24">
        <v>500</v>
      </c>
      <c r="I154" s="64">
        <v>1301.6402855924969</v>
      </c>
      <c r="J154" s="42">
        <v>-6.8982292113959093E-2</v>
      </c>
      <c r="K154" s="24">
        <v>35</v>
      </c>
      <c r="L154" s="24">
        <v>616.85931790490406</v>
      </c>
      <c r="M154" s="24">
        <v>69.477123324972638</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1720.3598938255611</v>
      </c>
      <c r="Z154" s="24">
        <v>0</v>
      </c>
      <c r="AA154" s="24">
        <v>179.874</v>
      </c>
      <c r="AB154" s="24">
        <v>6.1989999999999998</v>
      </c>
      <c r="AC154" s="24">
        <v>1534.286893825561</v>
      </c>
      <c r="AD154" s="24">
        <v>418.71960823306426</v>
      </c>
      <c r="AE154" s="24">
        <v>42.611488048833003</v>
      </c>
      <c r="AF154" s="24">
        <v>0</v>
      </c>
      <c r="AG154" s="24">
        <v>0</v>
      </c>
      <c r="AH154" s="24">
        <v>35.473032845773112</v>
      </c>
      <c r="AI154" s="24">
        <v>123.0003582294425</v>
      </c>
      <c r="AJ154" s="24">
        <v>217.63472910901561</v>
      </c>
      <c r="AK154" s="24">
        <v>0</v>
      </c>
      <c r="AL154" s="24">
        <v>0</v>
      </c>
      <c r="AM154" s="24">
        <v>0</v>
      </c>
      <c r="AN154" s="24">
        <v>0.27290828717765875</v>
      </c>
      <c r="AO154" s="24">
        <v>1301.6402855924969</v>
      </c>
      <c r="AP154" s="24">
        <v>78.084520894606115</v>
      </c>
      <c r="AQ154" s="24">
        <v>42.611488048833003</v>
      </c>
      <c r="AR154" s="24">
        <v>0</v>
      </c>
      <c r="AS154" s="24">
        <v>0</v>
      </c>
      <c r="AT154" s="24">
        <v>35.473032845773112</v>
      </c>
      <c r="AU154" s="24">
        <v>447.69263428985175</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236.22888183943172</v>
      </c>
      <c r="BF154" s="24">
        <v>82.325124431482067</v>
      </c>
      <c r="BG154" s="24">
        <v>1.6022772097078453</v>
      </c>
      <c r="BH154" s="24">
        <v>152.30148019824182</v>
      </c>
      <c r="BI154" s="24">
        <v>0</v>
      </c>
      <c r="BJ154" s="24">
        <v>525.77715518445791</v>
      </c>
      <c r="BK154" s="24">
        <v>944.49676341752217</v>
      </c>
      <c r="BL154" s="24">
        <v>-5.8522386373357979E-2</v>
      </c>
      <c r="BM154" s="24">
        <v>-6.8982292113959093E-2</v>
      </c>
    </row>
    <row r="155" spans="1:65" x14ac:dyDescent="0.35">
      <c r="A155" s="24" t="s">
        <v>10693</v>
      </c>
      <c r="B155" s="24" t="s">
        <v>10660</v>
      </c>
      <c r="C155" s="24" t="s">
        <v>10915</v>
      </c>
      <c r="D155" s="24" t="s">
        <v>9780</v>
      </c>
      <c r="E155" s="24" t="s">
        <v>10935</v>
      </c>
      <c r="F155" s="24">
        <v>1080840</v>
      </c>
      <c r="G155" s="24">
        <v>0.89712458042527043</v>
      </c>
      <c r="H155" s="24">
        <v>500</v>
      </c>
      <c r="I155" s="39">
        <v>329.05005116599398</v>
      </c>
      <c r="J155" s="42">
        <v>1.9105057706874888</v>
      </c>
      <c r="K155" s="24">
        <v>35</v>
      </c>
      <c r="L155" s="24">
        <v>626.20708464099619</v>
      </c>
      <c r="M155" s="24">
        <v>60.769153667841586</v>
      </c>
      <c r="N155" s="24">
        <v>383.7185021698707</v>
      </c>
      <c r="O155" s="24">
        <v>71.523018352701953</v>
      </c>
      <c r="P155" s="24">
        <v>148.57244650327996</v>
      </c>
      <c r="Q155" s="24">
        <v>163.62303731388877</v>
      </c>
      <c r="R155" s="24">
        <v>30.601550548047186</v>
      </c>
      <c r="S155" s="24">
        <v>64.124829701241296</v>
      </c>
      <c r="T155" s="24">
        <v>68.896657064600291</v>
      </c>
      <c r="U155" s="24">
        <v>0</v>
      </c>
      <c r="V155" s="24">
        <v>46597.086542099547</v>
      </c>
      <c r="W155" s="24">
        <v>0</v>
      </c>
      <c r="X155" s="24">
        <v>0</v>
      </c>
      <c r="Y155" s="24">
        <v>490.23964973243687</v>
      </c>
      <c r="Z155" s="24">
        <v>0</v>
      </c>
      <c r="AA155" s="24">
        <v>179.874</v>
      </c>
      <c r="AB155" s="24">
        <v>6.1989999999999998</v>
      </c>
      <c r="AC155" s="24">
        <v>304.16664973243689</v>
      </c>
      <c r="AD155" s="24">
        <v>161.1895985664429</v>
      </c>
      <c r="AE155" s="24">
        <v>14.140564104030894</v>
      </c>
      <c r="AF155" s="24">
        <v>0</v>
      </c>
      <c r="AG155" s="24">
        <v>0</v>
      </c>
      <c r="AH155" s="24">
        <v>26.230800662412154</v>
      </c>
      <c r="AI155" s="24">
        <v>101.46076874999996</v>
      </c>
      <c r="AJ155" s="24">
        <v>0</v>
      </c>
      <c r="AK155" s="24">
        <v>0</v>
      </c>
      <c r="AL155" s="24">
        <v>0</v>
      </c>
      <c r="AM155" s="24">
        <v>19.357465049999998</v>
      </c>
      <c r="AN155" s="24">
        <v>0.52993843574972754</v>
      </c>
      <c r="AO155" s="24">
        <v>329.05005116599398</v>
      </c>
      <c r="AP155" s="24">
        <v>40.371364766443051</v>
      </c>
      <c r="AQ155" s="24">
        <v>14.140564104030894</v>
      </c>
      <c r="AR155" s="24">
        <v>0</v>
      </c>
      <c r="AS155" s="24">
        <v>0</v>
      </c>
      <c r="AT155" s="24">
        <v>26.230800662412154</v>
      </c>
      <c r="AU155" s="24">
        <v>231.25770799719595</v>
      </c>
      <c r="AV155" s="24">
        <v>49.124394759328943</v>
      </c>
      <c r="AW155" s="24">
        <v>49.124394759328943</v>
      </c>
      <c r="AX155" s="24">
        <v>0</v>
      </c>
      <c r="AY155" s="24">
        <v>0</v>
      </c>
      <c r="AZ155" s="24">
        <v>116.0638219835994</v>
      </c>
      <c r="BA155" s="24">
        <v>77.861174682099431</v>
      </c>
      <c r="BB155" s="24">
        <v>15.917769708958323</v>
      </c>
      <c r="BC155" s="24">
        <v>22.284877592541651</v>
      </c>
      <c r="BD155" s="24">
        <v>0</v>
      </c>
      <c r="BE155" s="24">
        <v>66.069491254267604</v>
      </c>
      <c r="BF155" s="24">
        <v>22.659412361980241</v>
      </c>
      <c r="BG155" s="24">
        <v>1.4901660226239128</v>
      </c>
      <c r="BH155" s="24">
        <v>41.919912869663442</v>
      </c>
      <c r="BI155" s="24">
        <v>0</v>
      </c>
      <c r="BJ155" s="24">
        <v>271.62907276363899</v>
      </c>
      <c r="BK155" s="24">
        <v>432.81867133008188</v>
      </c>
      <c r="BL155" s="24">
        <v>2.0668012819638339</v>
      </c>
      <c r="BM155" s="24">
        <v>1.9105057706874888</v>
      </c>
    </row>
    <row r="156" spans="1:65" x14ac:dyDescent="0.35">
      <c r="A156" s="24" t="s">
        <v>10693</v>
      </c>
      <c r="B156" s="24" t="s">
        <v>10660</v>
      </c>
      <c r="C156" s="24" t="s">
        <v>10662</v>
      </c>
      <c r="D156" s="24" t="s">
        <v>10506</v>
      </c>
      <c r="E156" s="24" t="s">
        <v>10936</v>
      </c>
      <c r="F156" s="24">
        <v>167630</v>
      </c>
      <c r="G156" s="24">
        <v>0.89712885276526333</v>
      </c>
      <c r="H156" s="24">
        <v>500</v>
      </c>
      <c r="I156" s="39">
        <v>353.18067963577505</v>
      </c>
      <c r="J156" s="42">
        <v>2.2150183314244902</v>
      </c>
      <c r="K156" s="24">
        <v>35</v>
      </c>
      <c r="L156" s="24">
        <v>176.48989401153864</v>
      </c>
      <c r="M156" s="24">
        <v>24.784470076192804</v>
      </c>
      <c r="N156" s="24">
        <v>59.512082121567389</v>
      </c>
      <c r="O156" s="24">
        <v>9.9277757834788147</v>
      </c>
      <c r="P156" s="24">
        <v>23.042557466752324</v>
      </c>
      <c r="Q156" s="24">
        <v>26.541748871336239</v>
      </c>
      <c r="R156" s="24">
        <v>5.9110375567246791</v>
      </c>
      <c r="S156" s="24">
        <v>9.945316969684141</v>
      </c>
      <c r="T156" s="24">
        <v>10.685394344927424</v>
      </c>
      <c r="U156" s="24">
        <v>0</v>
      </c>
      <c r="V156" s="24">
        <v>7226.8853996818088</v>
      </c>
      <c r="W156" s="24">
        <v>0</v>
      </c>
      <c r="X156" s="24">
        <v>0</v>
      </c>
      <c r="Y156" s="24">
        <v>514.12900301072784</v>
      </c>
      <c r="Z156" s="24">
        <v>0</v>
      </c>
      <c r="AA156" s="24">
        <v>202.48400000000001</v>
      </c>
      <c r="AB156" s="24">
        <v>3.1429999999999998</v>
      </c>
      <c r="AC156" s="24">
        <v>308.50200301072783</v>
      </c>
      <c r="AD156" s="24">
        <v>160.94832337495279</v>
      </c>
      <c r="AE156" s="24">
        <v>17.997766284219349</v>
      </c>
      <c r="AF156" s="24">
        <v>0</v>
      </c>
      <c r="AG156" s="24">
        <v>0</v>
      </c>
      <c r="AH156" s="24">
        <v>22.132323290733545</v>
      </c>
      <c r="AI156" s="24">
        <v>101.46076874999996</v>
      </c>
      <c r="AJ156" s="24">
        <v>0</v>
      </c>
      <c r="AK156" s="24">
        <v>0</v>
      </c>
      <c r="AL156" s="24">
        <v>0</v>
      </c>
      <c r="AM156" s="24">
        <v>19.357465049999998</v>
      </c>
      <c r="AN156" s="24">
        <v>0.52170916818765678</v>
      </c>
      <c r="AO156" s="24">
        <v>353.18067963577505</v>
      </c>
      <c r="AP156" s="24">
        <v>40.130089574952891</v>
      </c>
      <c r="AQ156" s="24">
        <v>17.997766284219349</v>
      </c>
      <c r="AR156" s="24">
        <v>0</v>
      </c>
      <c r="AS156" s="24">
        <v>0</v>
      </c>
      <c r="AT156" s="24">
        <v>22.132323290733545</v>
      </c>
      <c r="AU156" s="24">
        <v>389.72526975902406</v>
      </c>
      <c r="AV156" s="24">
        <v>87.140918164189117</v>
      </c>
      <c r="AW156" s="24">
        <v>87.140918164189117</v>
      </c>
      <c r="AX156" s="24">
        <v>0</v>
      </c>
      <c r="AY156" s="24">
        <v>0</v>
      </c>
      <c r="AZ156" s="24">
        <v>228.13995286719293</v>
      </c>
      <c r="BA156" s="24">
        <v>77.861174682099417</v>
      </c>
      <c r="BB156" s="24">
        <v>62.616157577122294</v>
      </c>
      <c r="BC156" s="24">
        <v>87.662620607971206</v>
      </c>
      <c r="BD156" s="24">
        <v>0</v>
      </c>
      <c r="BE156" s="24">
        <v>74.444398727641982</v>
      </c>
      <c r="BF156" s="24">
        <v>25.597976387725637</v>
      </c>
      <c r="BG156" s="24">
        <v>1.4901660226239124</v>
      </c>
      <c r="BH156" s="24">
        <v>47.356256317292427</v>
      </c>
      <c r="BI156" s="24">
        <v>0</v>
      </c>
      <c r="BJ156" s="24">
        <v>429.85535933397693</v>
      </c>
      <c r="BK156" s="24">
        <v>590.80368270892973</v>
      </c>
      <c r="BL156" s="24">
        <v>2.5358074568838318</v>
      </c>
      <c r="BM156" s="24">
        <v>2.2150183314244902</v>
      </c>
    </row>
    <row r="157" spans="1:65" x14ac:dyDescent="0.35">
      <c r="A157" s="24" t="s">
        <v>10693</v>
      </c>
      <c r="B157" s="24" t="s">
        <v>10660</v>
      </c>
      <c r="C157" s="24" t="s">
        <v>10662</v>
      </c>
      <c r="D157" s="24" t="s">
        <v>10507</v>
      </c>
      <c r="E157" s="24" t="s">
        <v>10937</v>
      </c>
      <c r="F157" s="24">
        <v>167630</v>
      </c>
      <c r="G157" s="24">
        <v>0.89712885276526333</v>
      </c>
      <c r="H157" s="24">
        <v>500</v>
      </c>
      <c r="I157" s="24">
        <v>319.88296182357459</v>
      </c>
      <c r="J157" s="41">
        <v>2.4358574567636344</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0</v>
      </c>
      <c r="W157" s="24">
        <v>1806.7213499204522</v>
      </c>
      <c r="X157" s="24">
        <v>0</v>
      </c>
      <c r="Y157" s="24">
        <v>514.12900301072784</v>
      </c>
      <c r="Z157" s="24">
        <v>0</v>
      </c>
      <c r="AA157" s="24">
        <v>202.48400000000001</v>
      </c>
      <c r="AB157" s="24">
        <v>3.1429999999999998</v>
      </c>
      <c r="AC157" s="24">
        <v>308.50200301072783</v>
      </c>
      <c r="AD157" s="24">
        <v>194.24604118715325</v>
      </c>
      <c r="AE157" s="24">
        <v>-20.228826858744661</v>
      </c>
      <c r="AF157" s="24">
        <v>11.223382678022915</v>
      </c>
      <c r="AG157" s="24">
        <v>23.030341375733162</v>
      </c>
      <c r="AH157" s="24">
        <v>0</v>
      </c>
      <c r="AI157" s="24">
        <v>101.46076874999996</v>
      </c>
      <c r="AJ157" s="24">
        <v>0</v>
      </c>
      <c r="AK157" s="24">
        <v>59.402910192142045</v>
      </c>
      <c r="AL157" s="24">
        <v>0</v>
      </c>
      <c r="AM157" s="24">
        <v>19.357465049999998</v>
      </c>
      <c r="AN157" s="24">
        <v>0.62964272287204093</v>
      </c>
      <c r="AO157" s="24">
        <v>319.88296182357459</v>
      </c>
      <c r="AP157" s="24">
        <v>0</v>
      </c>
      <c r="AQ157" s="24">
        <v>0</v>
      </c>
      <c r="AR157" s="24">
        <v>0</v>
      </c>
      <c r="AS157" s="24">
        <v>0</v>
      </c>
      <c r="AT157" s="24">
        <v>0</v>
      </c>
      <c r="AU157" s="24">
        <v>393.44525967316571</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78.16438864178366</v>
      </c>
      <c r="BF157" s="24">
        <v>26.903236006722718</v>
      </c>
      <c r="BG157" s="24">
        <v>1.4901660226239124</v>
      </c>
      <c r="BH157" s="24">
        <v>49.770986612437021</v>
      </c>
      <c r="BI157" s="24">
        <v>0</v>
      </c>
      <c r="BJ157" s="24">
        <v>393.44525967316571</v>
      </c>
      <c r="BK157" s="24">
        <v>587.69130086031896</v>
      </c>
      <c r="BL157" s="24">
        <v>2.5257187643689161</v>
      </c>
      <c r="BM157" s="24">
        <v>2.4358574567636344</v>
      </c>
    </row>
    <row r="158" spans="1:65" x14ac:dyDescent="0.35">
      <c r="A158" s="24" t="s">
        <v>10693</v>
      </c>
      <c r="B158" s="24" t="s">
        <v>10660</v>
      </c>
      <c r="C158" s="24" t="s">
        <v>10662</v>
      </c>
      <c r="D158" s="24" t="s">
        <v>10508</v>
      </c>
      <c r="E158" s="24" t="s">
        <v>10938</v>
      </c>
      <c r="F158" s="24">
        <v>167630</v>
      </c>
      <c r="G158" s="24">
        <v>0.89712885276526333</v>
      </c>
      <c r="H158" s="24">
        <v>500</v>
      </c>
      <c r="I158" s="24">
        <v>329.96750826456667</v>
      </c>
      <c r="J158" s="41">
        <v>2.3456427911856106</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0</v>
      </c>
      <c r="X158" s="24">
        <v>1806721.3499204521</v>
      </c>
      <c r="Y158" s="24">
        <v>514.12900301072784</v>
      </c>
      <c r="Z158" s="24">
        <v>0</v>
      </c>
      <c r="AA158" s="24">
        <v>202.48400000000001</v>
      </c>
      <c r="AB158" s="24">
        <v>3.1429999999999998</v>
      </c>
      <c r="AC158" s="24">
        <v>308.50200301072783</v>
      </c>
      <c r="AD158" s="24">
        <v>184.16149474616117</v>
      </c>
      <c r="AE158" s="24">
        <v>-20.228826858744661</v>
      </c>
      <c r="AF158" s="24">
        <v>0</v>
      </c>
      <c r="AG158" s="24">
        <v>0</v>
      </c>
      <c r="AH158" s="24">
        <v>0</v>
      </c>
      <c r="AI158" s="24">
        <v>101.46076874999996</v>
      </c>
      <c r="AJ158" s="24">
        <v>0</v>
      </c>
      <c r="AK158" s="24">
        <v>83.572087804905948</v>
      </c>
      <c r="AL158" s="24">
        <v>0</v>
      </c>
      <c r="AM158" s="24">
        <v>19.357465049999998</v>
      </c>
      <c r="AN158" s="24">
        <v>0.59695396771786002</v>
      </c>
      <c r="AO158" s="24">
        <v>329.96750826456667</v>
      </c>
      <c r="AP158" s="24">
        <v>0</v>
      </c>
      <c r="AQ158" s="24">
        <v>0</v>
      </c>
      <c r="AR158" s="24">
        <v>0</v>
      </c>
      <c r="AS158" s="24">
        <v>0</v>
      </c>
      <c r="AT158" s="24">
        <v>0</v>
      </c>
      <c r="AU158" s="24">
        <v>398.32641535082593</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83.045544319443877</v>
      </c>
      <c r="BF158" s="24">
        <v>28.615922209410513</v>
      </c>
      <c r="BG158" s="24">
        <v>1.4901660226239124</v>
      </c>
      <c r="BH158" s="24">
        <v>52.939456087409447</v>
      </c>
      <c r="BI158" s="24">
        <v>0</v>
      </c>
      <c r="BJ158" s="24">
        <v>398.32641535082593</v>
      </c>
      <c r="BK158" s="24">
        <v>582.48791009698709</v>
      </c>
      <c r="BL158" s="24">
        <v>2.508852129103825</v>
      </c>
      <c r="BM158" s="24">
        <v>2.3456427911856106</v>
      </c>
    </row>
    <row r="159" spans="1:65" x14ac:dyDescent="0.35">
      <c r="A159" s="24" t="s">
        <v>10693</v>
      </c>
      <c r="B159" s="24" t="s">
        <v>10660</v>
      </c>
      <c r="C159" s="24" t="s">
        <v>10662</v>
      </c>
      <c r="D159" s="24" t="s">
        <v>10509</v>
      </c>
      <c r="E159" s="24" t="s">
        <v>10939</v>
      </c>
      <c r="F159" s="24">
        <v>167630</v>
      </c>
      <c r="G159" s="24">
        <v>0.89712885276526333</v>
      </c>
      <c r="H159" s="24">
        <v>500</v>
      </c>
      <c r="I159" s="24">
        <v>373.918153893615</v>
      </c>
      <c r="J159" s="41">
        <v>1.8137944943627802</v>
      </c>
      <c r="K159" s="24">
        <v>35</v>
      </c>
      <c r="L159" s="24">
        <v>129.68644131748496</v>
      </c>
      <c r="M159" s="24">
        <v>21.194125315602662</v>
      </c>
      <c r="N159" s="24">
        <v>59.512082121567389</v>
      </c>
      <c r="O159" s="24">
        <v>7.1976887721929739</v>
      </c>
      <c r="P159" s="24">
        <v>24.017588542211556</v>
      </c>
      <c r="Q159" s="24">
        <v>28.29680480716285</v>
      </c>
      <c r="R159" s="24">
        <v>5.9110375567246791</v>
      </c>
      <c r="S159" s="24">
        <v>11.700372905510754</v>
      </c>
      <c r="T159" s="24">
        <v>10.685394344927424</v>
      </c>
      <c r="U159" s="24">
        <v>0</v>
      </c>
      <c r="V159" s="24">
        <v>0</v>
      </c>
      <c r="W159" s="24">
        <v>0</v>
      </c>
      <c r="X159" s="24">
        <v>0</v>
      </c>
      <c r="Y159" s="24">
        <v>477.48593506200751</v>
      </c>
      <c r="Z159" s="24">
        <v>0</v>
      </c>
      <c r="AA159" s="24">
        <v>202.48400000000001</v>
      </c>
      <c r="AB159" s="24">
        <v>3.1429999999999998</v>
      </c>
      <c r="AC159" s="24">
        <v>271.8589350620075</v>
      </c>
      <c r="AD159" s="24">
        <v>103.56778116839251</v>
      </c>
      <c r="AE159" s="24">
        <v>-17.250452631607413</v>
      </c>
      <c r="AF159" s="24">
        <v>0</v>
      </c>
      <c r="AG159" s="24">
        <v>0</v>
      </c>
      <c r="AH159" s="24">
        <v>0</v>
      </c>
      <c r="AI159" s="24">
        <v>101.46076874999996</v>
      </c>
      <c r="AJ159" s="24">
        <v>0</v>
      </c>
      <c r="AK159" s="24">
        <v>0</v>
      </c>
      <c r="AL159" s="24">
        <v>0</v>
      </c>
      <c r="AM159" s="24">
        <v>19.357465049999998</v>
      </c>
      <c r="AN159" s="24">
        <v>0.38096147601244024</v>
      </c>
      <c r="AO159" s="24">
        <v>373.918153893615</v>
      </c>
      <c r="AP159" s="24">
        <v>0</v>
      </c>
      <c r="AQ159" s="24">
        <v>0</v>
      </c>
      <c r="AR159" s="24">
        <v>0</v>
      </c>
      <c r="AS159" s="24">
        <v>0</v>
      </c>
      <c r="AT159" s="24">
        <v>0</v>
      </c>
      <c r="AU159" s="24">
        <v>346.50184276814855</v>
      </c>
      <c r="AV159" s="24">
        <v>83.764024572384329</v>
      </c>
      <c r="AW159" s="24">
        <v>83.764024572384329</v>
      </c>
      <c r="AX159" s="24">
        <v>0</v>
      </c>
      <c r="AY159" s="24">
        <v>0</v>
      </c>
      <c r="AZ159" s="24">
        <v>185.40503842912261</v>
      </c>
      <c r="BA159" s="24">
        <v>77.861174682099417</v>
      </c>
      <c r="BB159" s="24">
        <v>44.80994322792634</v>
      </c>
      <c r="BC159" s="24">
        <v>62.73392051909687</v>
      </c>
      <c r="BD159" s="24">
        <v>0</v>
      </c>
      <c r="BE159" s="24">
        <v>77.332779766641551</v>
      </c>
      <c r="BF159" s="24">
        <v>26.611443418953559</v>
      </c>
      <c r="BG159" s="24">
        <v>1.4901660226239124</v>
      </c>
      <c r="BH159" s="24">
        <v>49.231170325064085</v>
      </c>
      <c r="BI159" s="24">
        <v>0</v>
      </c>
      <c r="BJ159" s="24">
        <v>346.50184276814855</v>
      </c>
      <c r="BK159" s="24">
        <v>450.06962393654106</v>
      </c>
      <c r="BL159" s="24">
        <v>2.4947154623402117</v>
      </c>
      <c r="BM159" s="24">
        <v>1.8137944943627802</v>
      </c>
    </row>
    <row r="160" spans="1:65" x14ac:dyDescent="0.35">
      <c r="A160" s="24" t="s">
        <v>10693</v>
      </c>
      <c r="B160" s="24" t="s">
        <v>10660</v>
      </c>
      <c r="C160" s="24" t="s">
        <v>10662</v>
      </c>
      <c r="D160" s="24" t="s">
        <v>10510</v>
      </c>
      <c r="E160" s="24" t="s">
        <v>10940</v>
      </c>
      <c r="F160" s="24">
        <v>167630</v>
      </c>
      <c r="G160" s="24">
        <v>0.89712885276526333</v>
      </c>
      <c r="H160" s="24">
        <v>500</v>
      </c>
      <c r="I160" s="24">
        <v>409.7938713725631</v>
      </c>
      <c r="J160" s="41">
        <v>1.569333513888205</v>
      </c>
      <c r="K160" s="24">
        <v>35</v>
      </c>
      <c r="L160" s="24">
        <v>106.89232040759106</v>
      </c>
      <c r="M160" s="24">
        <v>18.285545896548935</v>
      </c>
      <c r="N160" s="24">
        <v>59.512082121567389</v>
      </c>
      <c r="O160" s="24">
        <v>12.171559815708269</v>
      </c>
      <c r="P160" s="24">
        <v>20.8185165677667</v>
      </c>
      <c r="Q160" s="24">
        <v>26.522005738092425</v>
      </c>
      <c r="R160" s="24">
        <v>5.9110375567246791</v>
      </c>
      <c r="S160" s="24">
        <v>0</v>
      </c>
      <c r="T160" s="24">
        <v>20.610968181367742</v>
      </c>
      <c r="U160" s="24">
        <v>0</v>
      </c>
      <c r="V160" s="24">
        <v>0</v>
      </c>
      <c r="W160" s="24">
        <v>0</v>
      </c>
      <c r="X160" s="24">
        <v>0</v>
      </c>
      <c r="Y160" s="24">
        <v>536.53686027933827</v>
      </c>
      <c r="Z160" s="24">
        <v>0</v>
      </c>
      <c r="AA160" s="24">
        <v>202.48400000000001</v>
      </c>
      <c r="AB160" s="24">
        <v>3.1429999999999998</v>
      </c>
      <c r="AC160" s="24">
        <v>330.90986027933826</v>
      </c>
      <c r="AD160" s="24">
        <v>126.74298890677517</v>
      </c>
      <c r="AE160" s="24">
        <v>-12.056233000724815</v>
      </c>
      <c r="AF160" s="24">
        <v>0</v>
      </c>
      <c r="AG160" s="24">
        <v>0</v>
      </c>
      <c r="AH160" s="24">
        <v>0</v>
      </c>
      <c r="AI160" s="24">
        <v>101.46076874999996</v>
      </c>
      <c r="AJ160" s="24">
        <v>0</v>
      </c>
      <c r="AK160" s="24">
        <v>0</v>
      </c>
      <c r="AL160" s="24">
        <v>0</v>
      </c>
      <c r="AM160" s="24">
        <v>37.338453157500005</v>
      </c>
      <c r="AN160" s="24">
        <v>0.3830136364017222</v>
      </c>
      <c r="AO160" s="24">
        <v>409.7938713725631</v>
      </c>
      <c r="AP160" s="24">
        <v>0</v>
      </c>
      <c r="AQ160" s="24">
        <v>0</v>
      </c>
      <c r="AR160" s="24">
        <v>0</v>
      </c>
      <c r="AS160" s="24">
        <v>0</v>
      </c>
      <c r="AT160" s="24">
        <v>0</v>
      </c>
      <c r="AU160" s="24">
        <v>347.27012750351855</v>
      </c>
      <c r="AV160" s="24">
        <v>95.278644129438177</v>
      </c>
      <c r="AW160" s="24">
        <v>95.278644129438177</v>
      </c>
      <c r="AX160" s="24">
        <v>0</v>
      </c>
      <c r="AY160" s="24">
        <v>0</v>
      </c>
      <c r="AZ160" s="24">
        <v>166.7524075725018</v>
      </c>
      <c r="BA160" s="24">
        <v>77.861174682099417</v>
      </c>
      <c r="BB160" s="24">
        <v>37.038013704334318</v>
      </c>
      <c r="BC160" s="24">
        <v>51.853219186068046</v>
      </c>
      <c r="BD160" s="24">
        <v>0</v>
      </c>
      <c r="BE160" s="24">
        <v>85.239075801578593</v>
      </c>
      <c r="BF160" s="24">
        <v>29.385582378580594</v>
      </c>
      <c r="BG160" s="24">
        <v>1.4901660226239124</v>
      </c>
      <c r="BH160" s="24">
        <v>54.363327400374089</v>
      </c>
      <c r="BI160" s="24">
        <v>0</v>
      </c>
      <c r="BJ160" s="24">
        <v>347.27012750351855</v>
      </c>
      <c r="BK160" s="24">
        <v>474.01311641029372</v>
      </c>
      <c r="BL160" s="24">
        <v>1.9434393873548481</v>
      </c>
      <c r="BM160" s="24">
        <v>1.569333513888205</v>
      </c>
    </row>
    <row r="161" spans="1:65" x14ac:dyDescent="0.35">
      <c r="A161" s="24" t="s">
        <v>10693</v>
      </c>
      <c r="B161" s="24" t="s">
        <v>10660</v>
      </c>
      <c r="C161" s="24" t="s">
        <v>10662</v>
      </c>
      <c r="D161" s="24" t="s">
        <v>10511</v>
      </c>
      <c r="E161" s="24" t="s">
        <v>10941</v>
      </c>
      <c r="F161" s="24">
        <v>167630</v>
      </c>
      <c r="G161" s="24">
        <v>0.89712885276526333</v>
      </c>
      <c r="H161" s="24">
        <v>500</v>
      </c>
      <c r="I161" s="24">
        <v>439.2576757100415</v>
      </c>
      <c r="J161" s="41">
        <v>2.0277404999525217</v>
      </c>
      <c r="K161" s="24">
        <v>35</v>
      </c>
      <c r="L161" s="24">
        <v>102.28287225518467</v>
      </c>
      <c r="M161" s="24">
        <v>17.625431551702288</v>
      </c>
      <c r="N161" s="24">
        <v>59.512082121567389</v>
      </c>
      <c r="O161" s="24">
        <v>43.491414959334925</v>
      </c>
      <c r="P161" s="24">
        <v>10.95319871447448</v>
      </c>
      <c r="Q161" s="24">
        <v>5.0674684477579817</v>
      </c>
      <c r="R161" s="24">
        <v>5.0674684477579817</v>
      </c>
      <c r="S161" s="24">
        <v>0</v>
      </c>
      <c r="T161" s="24">
        <v>0</v>
      </c>
      <c r="U161" s="24">
        <v>37734.761272261669</v>
      </c>
      <c r="V161" s="24">
        <v>0</v>
      </c>
      <c r="W161" s="24">
        <v>0</v>
      </c>
      <c r="X161" s="24">
        <v>0</v>
      </c>
      <c r="Y161" s="24">
        <v>825.02972654745554</v>
      </c>
      <c r="Z161" s="24">
        <v>0</v>
      </c>
      <c r="AA161" s="24">
        <v>202.48400000000001</v>
      </c>
      <c r="AB161" s="24">
        <v>3.1429999999999998</v>
      </c>
      <c r="AC161" s="24">
        <v>619.40272654745547</v>
      </c>
      <c r="AD161" s="24">
        <v>385.77205083741404</v>
      </c>
      <c r="AE161" s="24">
        <v>12.153727778800896</v>
      </c>
      <c r="AF161" s="24">
        <v>0</v>
      </c>
      <c r="AG161" s="24">
        <v>0</v>
      </c>
      <c r="AH161" s="24">
        <v>209.69111775497544</v>
      </c>
      <c r="AI161" s="24">
        <v>123.00035822944251</v>
      </c>
      <c r="AJ161" s="24">
        <v>40.926847074195152</v>
      </c>
      <c r="AK161" s="24">
        <v>0</v>
      </c>
      <c r="AL161" s="24">
        <v>0</v>
      </c>
      <c r="AM161" s="24">
        <v>0</v>
      </c>
      <c r="AN161" s="24">
        <v>0.62281296853131973</v>
      </c>
      <c r="AO161" s="24">
        <v>439.2576757100415</v>
      </c>
      <c r="AP161" s="24">
        <v>221.84484553377632</v>
      </c>
      <c r="AQ161" s="24">
        <v>12.153727778800896</v>
      </c>
      <c r="AR161" s="24">
        <v>0</v>
      </c>
      <c r="AS161" s="24">
        <v>0</v>
      </c>
      <c r="AT161" s="24">
        <v>209.69111775497544</v>
      </c>
      <c r="AU161" s="24">
        <v>402.48640912852727</v>
      </c>
      <c r="AV161" s="24">
        <v>138.3069231312449</v>
      </c>
      <c r="AW161" s="24">
        <v>138.3069231312449</v>
      </c>
      <c r="AX161" s="24">
        <v>0</v>
      </c>
      <c r="AY161" s="24">
        <v>0</v>
      </c>
      <c r="AZ161" s="24">
        <v>170.17284287955761</v>
      </c>
      <c r="BA161" s="24">
        <v>83.718984207234882</v>
      </c>
      <c r="BB161" s="24">
        <v>36.022441113467799</v>
      </c>
      <c r="BC161" s="24">
        <v>50.431417558854918</v>
      </c>
      <c r="BD161" s="24">
        <v>0</v>
      </c>
      <c r="BE161" s="24">
        <v>94.006643117724764</v>
      </c>
      <c r="BF161" s="24">
        <v>32.422584529128748</v>
      </c>
      <c r="BG161" s="24">
        <v>1.6022772097078446</v>
      </c>
      <c r="BH161" s="24">
        <v>59.981781378888179</v>
      </c>
      <c r="BI161" s="24">
        <v>0</v>
      </c>
      <c r="BJ161" s="24">
        <v>624.33125466230354</v>
      </c>
      <c r="BK161" s="24">
        <v>1010.1033054997176</v>
      </c>
      <c r="BL161" s="24">
        <v>1.4379991252492836</v>
      </c>
      <c r="BM161" s="24">
        <v>2.0277404999525217</v>
      </c>
    </row>
    <row r="162" spans="1:65" x14ac:dyDescent="0.35">
      <c r="A162" s="24" t="s">
        <v>10693</v>
      </c>
      <c r="B162" s="24" t="s">
        <v>10660</v>
      </c>
      <c r="C162" s="24" t="s">
        <v>10662</v>
      </c>
      <c r="D162" s="24" t="s">
        <v>10512</v>
      </c>
      <c r="E162" s="24" t="s">
        <v>10942</v>
      </c>
      <c r="F162" s="24">
        <v>167630</v>
      </c>
      <c r="G162" s="24">
        <v>0.89712885276526333</v>
      </c>
      <c r="H162" s="24">
        <v>500</v>
      </c>
      <c r="I162" s="24">
        <v>1392.9533895377162</v>
      </c>
      <c r="J162" s="41">
        <v>0.11302396122942264</v>
      </c>
      <c r="K162" s="24">
        <v>35</v>
      </c>
      <c r="L162" s="24">
        <v>157.06625876452625</v>
      </c>
      <c r="M162" s="24">
        <v>28.911048406882728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1731.7972463872009</v>
      </c>
      <c r="Z162" s="24">
        <v>0</v>
      </c>
      <c r="AA162" s="24">
        <v>202.48400000000001</v>
      </c>
      <c r="AB162" s="24">
        <v>3.1429999999999998</v>
      </c>
      <c r="AC162" s="24">
        <v>1526.1702463872009</v>
      </c>
      <c r="AD162" s="24">
        <v>338.84385684948461</v>
      </c>
      <c r="AE162" s="24">
        <v>34.494840610472998</v>
      </c>
      <c r="AF162" s="24">
        <v>0</v>
      </c>
      <c r="AG162" s="24">
        <v>0</v>
      </c>
      <c r="AH162" s="24">
        <v>174.94871416254432</v>
      </c>
      <c r="AI162" s="24">
        <v>123.00035822944251</v>
      </c>
      <c r="AJ162" s="24">
        <v>6.3999438470248542</v>
      </c>
      <c r="AK162" s="24">
        <v>0</v>
      </c>
      <c r="AL162" s="24">
        <v>0</v>
      </c>
      <c r="AM162" s="24">
        <v>0</v>
      </c>
      <c r="AN162" s="24">
        <v>0.2220223187102531</v>
      </c>
      <c r="AO162" s="24">
        <v>1392.9533895377162</v>
      </c>
      <c r="AP162" s="24">
        <v>209.44355477301733</v>
      </c>
      <c r="AQ162" s="24">
        <v>34.494840610472998</v>
      </c>
      <c r="AR162" s="24">
        <v>0</v>
      </c>
      <c r="AS162" s="24">
        <v>0</v>
      </c>
      <c r="AT162" s="24">
        <v>174.94871416254432</v>
      </c>
      <c r="AU162" s="24">
        <v>635.31994465820276</v>
      </c>
      <c r="AV162" s="24">
        <v>138.3069231312449</v>
      </c>
      <c r="AW162" s="24">
        <v>138.3069231312449</v>
      </c>
      <c r="AX162" s="24">
        <v>0</v>
      </c>
      <c r="AY162" s="24">
        <v>0</v>
      </c>
      <c r="AZ162" s="24">
        <v>272.02482289866123</v>
      </c>
      <c r="BA162" s="24">
        <v>83.718984207234882</v>
      </c>
      <c r="BB162" s="24">
        <v>78.460766121427639</v>
      </c>
      <c r="BC162" s="24">
        <v>109.84507256999869</v>
      </c>
      <c r="BD162" s="24">
        <v>0</v>
      </c>
      <c r="BE162" s="24">
        <v>224.98819862829666</v>
      </c>
      <c r="BF162" s="24">
        <v>78.38102505915397</v>
      </c>
      <c r="BG162" s="24">
        <v>1.6022772097078446</v>
      </c>
      <c r="BH162" s="24">
        <v>145.00489635943484</v>
      </c>
      <c r="BI162" s="24">
        <v>0</v>
      </c>
      <c r="BJ162" s="24">
        <v>844.76349943122011</v>
      </c>
      <c r="BK162" s="24">
        <v>1183.6073562807046</v>
      </c>
      <c r="BL162" s="24">
        <v>0.10315828805219723</v>
      </c>
      <c r="BM162" s="24">
        <v>0.11302396122942264</v>
      </c>
    </row>
    <row r="163" spans="1:65" x14ac:dyDescent="0.35">
      <c r="A163" s="24" t="s">
        <v>10693</v>
      </c>
      <c r="B163" s="24" t="s">
        <v>10660</v>
      </c>
      <c r="C163" s="24" t="s">
        <v>10924</v>
      </c>
      <c r="D163" s="24" t="s">
        <v>9780</v>
      </c>
      <c r="E163" s="24" t="s">
        <v>10943</v>
      </c>
      <c r="F163" s="24">
        <v>167630</v>
      </c>
      <c r="G163" s="24">
        <v>0.89712885276526333</v>
      </c>
      <c r="H163" s="24">
        <v>500</v>
      </c>
      <c r="I163" s="39">
        <v>319.88296182357459</v>
      </c>
      <c r="J163" s="42">
        <v>2.4358574567636344</v>
      </c>
      <c r="K163" s="24">
        <v>35</v>
      </c>
      <c r="L163" s="24">
        <v>176.48989401153864</v>
      </c>
      <c r="M163" s="24">
        <v>24.784470076192804</v>
      </c>
      <c r="N163" s="24">
        <v>59.512082121567389</v>
      </c>
      <c r="O163" s="24">
        <v>9.9277757834788147</v>
      </c>
      <c r="P163" s="24">
        <v>23.042557466752324</v>
      </c>
      <c r="Q163" s="24">
        <v>26.541748871336239</v>
      </c>
      <c r="R163" s="24">
        <v>5.9110375567246791</v>
      </c>
      <c r="S163" s="24">
        <v>9.945316969684141</v>
      </c>
      <c r="T163" s="24">
        <v>10.685394344927424</v>
      </c>
      <c r="U163" s="24">
        <v>0</v>
      </c>
      <c r="V163" s="24">
        <v>0</v>
      </c>
      <c r="W163" s="24">
        <v>1806.7213499204522</v>
      </c>
      <c r="X163" s="24">
        <v>0</v>
      </c>
      <c r="Y163" s="24">
        <v>514.12900301072784</v>
      </c>
      <c r="Z163" s="24">
        <v>0</v>
      </c>
      <c r="AA163" s="24">
        <v>202.48400000000001</v>
      </c>
      <c r="AB163" s="24">
        <v>3.1429999999999998</v>
      </c>
      <c r="AC163" s="24">
        <v>308.50200301072783</v>
      </c>
      <c r="AD163" s="24">
        <v>194.24604118715325</v>
      </c>
      <c r="AE163" s="24">
        <v>-20.228826858744661</v>
      </c>
      <c r="AF163" s="24">
        <v>11.223382678022915</v>
      </c>
      <c r="AG163" s="24">
        <v>23.030341375733162</v>
      </c>
      <c r="AH163" s="24">
        <v>0</v>
      </c>
      <c r="AI163" s="24">
        <v>101.46076874999996</v>
      </c>
      <c r="AJ163" s="24">
        <v>0</v>
      </c>
      <c r="AK163" s="24">
        <v>59.402910192142045</v>
      </c>
      <c r="AL163" s="24">
        <v>0</v>
      </c>
      <c r="AM163" s="24">
        <v>19.357465049999998</v>
      </c>
      <c r="AN163" s="24">
        <v>0.62964272287204093</v>
      </c>
      <c r="AO163" s="24">
        <v>319.88296182357459</v>
      </c>
      <c r="AP163" s="24">
        <v>0</v>
      </c>
      <c r="AQ163" s="24">
        <v>0</v>
      </c>
      <c r="AR163" s="24">
        <v>0</v>
      </c>
      <c r="AS163" s="24">
        <v>0</v>
      </c>
      <c r="AT163" s="24">
        <v>0</v>
      </c>
      <c r="AU163" s="24">
        <v>393.44525967316571</v>
      </c>
      <c r="AV163" s="24">
        <v>87.140918164189117</v>
      </c>
      <c r="AW163" s="24">
        <v>87.140918164189117</v>
      </c>
      <c r="AX163" s="24">
        <v>0</v>
      </c>
      <c r="AY163" s="24">
        <v>0</v>
      </c>
      <c r="AZ163" s="24">
        <v>228.13995286719293</v>
      </c>
      <c r="BA163" s="24">
        <v>77.861174682099417</v>
      </c>
      <c r="BB163" s="24">
        <v>62.616157577122294</v>
      </c>
      <c r="BC163" s="24">
        <v>87.662620607971206</v>
      </c>
      <c r="BD163" s="24">
        <v>0</v>
      </c>
      <c r="BE163" s="24">
        <v>78.16438864178366</v>
      </c>
      <c r="BF163" s="24">
        <v>26.903236006722718</v>
      </c>
      <c r="BG163" s="24">
        <v>1.4901660226239124</v>
      </c>
      <c r="BH163" s="24">
        <v>49.770986612437021</v>
      </c>
      <c r="BI163" s="24">
        <v>0</v>
      </c>
      <c r="BJ163" s="24">
        <v>393.44525967316571</v>
      </c>
      <c r="BK163" s="24">
        <v>587.69130086031896</v>
      </c>
      <c r="BL163" s="24">
        <v>2.5257187643689161</v>
      </c>
      <c r="BM163" s="24">
        <v>2.4358574567636344</v>
      </c>
    </row>
    <row r="164" spans="1:65" x14ac:dyDescent="0.35">
      <c r="A164" s="24" t="s">
        <v>10693</v>
      </c>
      <c r="B164" s="24" t="s">
        <v>10926</v>
      </c>
      <c r="C164" s="24" t="s">
        <v>9780</v>
      </c>
      <c r="D164" s="24" t="s">
        <v>9780</v>
      </c>
      <c r="E164" s="24" t="s">
        <v>10944</v>
      </c>
      <c r="F164" s="24">
        <f>F155</f>
        <v>1080840</v>
      </c>
      <c r="G164" s="24">
        <f>G155</f>
        <v>0.89712458042527043</v>
      </c>
      <c r="H164" s="24">
        <f>(H155*N155+H163*N163)/(N155+N163)</f>
        <v>500</v>
      </c>
      <c r="I164" s="24">
        <f>(I155*N155+I163*N163)/(N155+N163)</f>
        <v>327.81919618193649</v>
      </c>
      <c r="J164" s="41">
        <f>(J155*N155+J163*N163)/(N155+N163)</f>
        <v>1.9810441626498765</v>
      </c>
      <c r="K164" s="24">
        <f>K155</f>
        <v>35</v>
      </c>
      <c r="L164" s="24">
        <f t="shared" ref="L164:W164" si="10">L155+L163</f>
        <v>802.69697865253488</v>
      </c>
      <c r="M164" s="24">
        <f t="shared" si="10"/>
        <v>85.553623744034383</v>
      </c>
      <c r="N164" s="24">
        <f t="shared" si="10"/>
        <v>443.23058429143811</v>
      </c>
      <c r="O164" s="24">
        <f t="shared" si="10"/>
        <v>81.450794136180775</v>
      </c>
      <c r="P164" s="24">
        <f t="shared" si="10"/>
        <v>171.61500397003229</v>
      </c>
      <c r="Q164" s="24">
        <f t="shared" si="10"/>
        <v>190.16478618522501</v>
      </c>
      <c r="R164" s="24">
        <f t="shared" si="10"/>
        <v>36.512588104771865</v>
      </c>
      <c r="S164" s="24">
        <f t="shared" si="10"/>
        <v>74.070146670925439</v>
      </c>
      <c r="T164" s="24">
        <f t="shared" si="10"/>
        <v>79.582051409527708</v>
      </c>
      <c r="U164" s="24">
        <f t="shared" si="10"/>
        <v>0</v>
      </c>
      <c r="V164" s="24">
        <f t="shared" si="10"/>
        <v>46597.086542099547</v>
      </c>
      <c r="W164" s="24">
        <f t="shared" si="10"/>
        <v>1806.7213499204522</v>
      </c>
      <c r="X164" s="24">
        <f>(X155*N155+X163*N163)/(N155+N163)</f>
        <v>0</v>
      </c>
      <c r="Y164" s="24">
        <f>(Y155*N155+Y163*N163)/(N155+N163)</f>
        <v>493.44724687152319</v>
      </c>
      <c r="Z164" s="24">
        <f>(Z155*N155+Z163*N163)/(N155+N163)</f>
        <v>0</v>
      </c>
      <c r="AA164" s="24">
        <f>(AA155*N155+AA163*N163)/(N155+N163)</f>
        <v>182.90981978423198</v>
      </c>
      <c r="AB164" s="24">
        <f>(AB155*N155+AB163*N163)/(N155+N163)</f>
        <v>5.7886742476509117</v>
      </c>
      <c r="AC164" s="24">
        <f>(AC155*N155+AC163*N163)/(N155+N163)</f>
        <v>304.74875283964036</v>
      </c>
      <c r="AD164" s="24">
        <f>(AD155*N155+AD163*N163)/(N155+N163)</f>
        <v>165.6280506895867</v>
      </c>
      <c r="AE164" s="24">
        <f>(AE155*N155+AE163*N163)/(N155+N163)</f>
        <v>9.5258238538408406</v>
      </c>
      <c r="AF164" s="24">
        <f>(AF155*N155+AF163*N163)/(N155+N163)</f>
        <v>1.5069512242347736</v>
      </c>
      <c r="AG164" s="24">
        <f>(AG155*N155+AG163*N163)/(N155+N163)</f>
        <v>3.0922585575438566</v>
      </c>
      <c r="AH164" s="24">
        <f>(AH155*N155+AH163*N163)/(N155+N163)</f>
        <v>22.708819963288065</v>
      </c>
      <c r="AI164" s="24">
        <f>(AI155*N155+AI163*N163)/(N155+N163)</f>
        <v>101.46076874999996</v>
      </c>
      <c r="AJ164" s="24">
        <f>(AJ155*N155+AJ163*N163)/(N155+N163)</f>
        <v>0</v>
      </c>
      <c r="AK164" s="24">
        <f>(AK155*N155+AK163*N163)/(N155+N163)</f>
        <v>7.9759632906793048</v>
      </c>
      <c r="AL164" s="24">
        <f>(AL155*N155+AL163*N163)/(N155+N163)</f>
        <v>0</v>
      </c>
      <c r="AM164" s="24">
        <f>(AM155*N155+AM163*N163)/(N155+N163)</f>
        <v>19.357465049999998</v>
      </c>
      <c r="AN164" s="24">
        <f>(AN155*N155+AN163*N163)/(N155+N163)</f>
        <v>0.54332562050950917</v>
      </c>
      <c r="AO164" s="24">
        <f>(AO155*N155+AO163*N163)/(N155+N163)</f>
        <v>327.81919618193649</v>
      </c>
      <c r="AP164" s="24">
        <f>(AP155*N155+AP163*N163)/(N155+N163)</f>
        <v>34.950746107689717</v>
      </c>
      <c r="AQ164" s="24">
        <f>(AQ155*N155+AQ163*N163)/(N155+N163)</f>
        <v>12.241926144401647</v>
      </c>
      <c r="AR164" s="24">
        <f>(AR155*N155+AR163*N163)/(N155+N163)</f>
        <v>0</v>
      </c>
      <c r="AS164" s="24">
        <f>(AS155*N155+AS163*N163)/(N155+N163)</f>
        <v>0</v>
      </c>
      <c r="AT164" s="24">
        <f>(AT155*N155+AT163*N163)/(N155+N163)</f>
        <v>22.708819963288065</v>
      </c>
      <c r="AU164" s="24">
        <f>(AU155*N155+AU163*N163)/(N155+N163)</f>
        <v>253.03445183328847</v>
      </c>
      <c r="AV164" s="24">
        <f>(AV155*N155+AV163*N163)/(N155+N163)</f>
        <v>54.228831463450639</v>
      </c>
      <c r="AW164" s="24">
        <f>(AW155*N155+AW163*N163)/(N155+N163)</f>
        <v>54.228831463450639</v>
      </c>
      <c r="AX164" s="24">
        <f>(AX155*N155+AX163*N163)/(N155+N163)</f>
        <v>0</v>
      </c>
      <c r="AY164" s="24">
        <f>(AY155*N155+AY163*N163)/(N155+N163)</f>
        <v>0</v>
      </c>
      <c r="AZ164" s="24">
        <f>(AZ155*N155+AZ163*N163)/(N155+N163)</f>
        <v>131.1121605716836</v>
      </c>
      <c r="BA164" s="24">
        <f>(BA155*N155+BA163*N163)/(N155+N163)</f>
        <v>77.861174682099431</v>
      </c>
      <c r="BB164" s="24">
        <f>(BB155*N155+BB163*N163)/(N155+N163)</f>
        <v>22.187910787326739</v>
      </c>
      <c r="BC164" s="24">
        <f>(BC155*N155+BC163*N163)/(N155+N163)</f>
        <v>31.063075102257429</v>
      </c>
      <c r="BD164" s="24">
        <f>(BD155*N155+BD163*N163)/(N155+N163)</f>
        <v>0</v>
      </c>
      <c r="BE164" s="24">
        <f>(BE155*N155+BE163*N163)/(N155+N163)</f>
        <v>67.693459798154237</v>
      </c>
      <c r="BF164" s="24">
        <f>(BF155*N155+BF163*N163)/(N155+N163)</f>
        <v>23.229225886150989</v>
      </c>
      <c r="BG164" s="24">
        <f>(BG155*N155+BG163*N163)/(N155+N163)</f>
        <v>1.4901660226239128</v>
      </c>
      <c r="BH164" s="24">
        <f>(BH155*N155+BH163*N163)/(N155+N163)</f>
        <v>42.974067889379327</v>
      </c>
      <c r="BI164" s="24">
        <f>(BI155*N155+BI163*N163)/(N155+N163)</f>
        <v>0</v>
      </c>
      <c r="BJ164" s="24">
        <f>(BJ155*N155+BJ163*N163)/(N155+N163)</f>
        <v>287.9851979409782</v>
      </c>
      <c r="BK164" s="24">
        <f>(BK155*N155+BK163*N163)/(N155+N163)</f>
        <v>453.6132486305649</v>
      </c>
      <c r="BL164" s="24">
        <f>(BL155*N155+BL163*N163)/(N155+N163)</f>
        <v>2.1284196266084723</v>
      </c>
      <c r="BM164" s="24">
        <f>(BM155*N155+BM163*N163)/(N155+N163)</f>
        <v>1.9810441626498765</v>
      </c>
    </row>
    <row r="165" spans="1:65" x14ac:dyDescent="0.35">
      <c r="A165" s="24" t="s">
        <v>10702</v>
      </c>
      <c r="B165" s="24" t="s">
        <v>10660</v>
      </c>
      <c r="C165" s="24" t="s">
        <v>10661</v>
      </c>
      <c r="D165" s="24" t="s">
        <v>10506</v>
      </c>
      <c r="E165" s="24" t="s">
        <v>10945</v>
      </c>
      <c r="F165" s="24">
        <v>1080840</v>
      </c>
      <c r="G165" s="24">
        <v>0.89712458042527043</v>
      </c>
      <c r="H165" s="24">
        <v>500</v>
      </c>
      <c r="I165" s="24">
        <v>348.40751621599395</v>
      </c>
      <c r="J165" s="41">
        <v>1.9013040437797746</v>
      </c>
      <c r="K165" s="24">
        <v>35</v>
      </c>
      <c r="L165" s="24">
        <v>531.99929027209816</v>
      </c>
      <c r="M165" s="24">
        <v>74.263447076826978</v>
      </c>
      <c r="N165" s="24">
        <v>383.7185021698707</v>
      </c>
      <c r="O165" s="24">
        <v>71.523018352701953</v>
      </c>
      <c r="P165" s="24">
        <v>148.57244650327996</v>
      </c>
      <c r="Q165" s="24">
        <v>163.62303731388877</v>
      </c>
      <c r="R165" s="24">
        <v>30.601550548047186</v>
      </c>
      <c r="S165" s="24">
        <v>64.124829701241296</v>
      </c>
      <c r="T165" s="24">
        <v>68.896657064600291</v>
      </c>
      <c r="U165" s="24">
        <v>0</v>
      </c>
      <c r="V165" s="24">
        <v>46597.086542099547</v>
      </c>
      <c r="W165" s="24">
        <v>0</v>
      </c>
      <c r="X165" s="24">
        <v>0</v>
      </c>
      <c r="Y165" s="24">
        <v>490.23964973243687</v>
      </c>
      <c r="Z165" s="24">
        <v>0</v>
      </c>
      <c r="AA165" s="24">
        <v>179.874</v>
      </c>
      <c r="AB165" s="24">
        <v>6.1989999999999998</v>
      </c>
      <c r="AC165" s="24">
        <v>304.16664973243689</v>
      </c>
      <c r="AD165" s="24">
        <v>141.83213351644292</v>
      </c>
      <c r="AE165" s="24">
        <v>14.140564104030894</v>
      </c>
      <c r="AF165" s="24">
        <v>0</v>
      </c>
      <c r="AG165" s="24">
        <v>0</v>
      </c>
      <c r="AH165" s="24">
        <v>26.230800662412154</v>
      </c>
      <c r="AI165" s="24">
        <v>101.46076874999996</v>
      </c>
      <c r="AJ165" s="24">
        <v>0</v>
      </c>
      <c r="AK165" s="24">
        <v>0</v>
      </c>
      <c r="AL165" s="24">
        <v>0</v>
      </c>
      <c r="AM165" s="24">
        <v>0</v>
      </c>
      <c r="AN165" s="24">
        <v>0.46629745122026667</v>
      </c>
      <c r="AO165" s="24">
        <v>348.40751621599395</v>
      </c>
      <c r="AP165" s="24">
        <v>40.371364766443051</v>
      </c>
      <c r="AQ165" s="24">
        <v>14.140564104030894</v>
      </c>
      <c r="AR165" s="24">
        <v>0</v>
      </c>
      <c r="AS165" s="24">
        <v>0</v>
      </c>
      <c r="AT165" s="24">
        <v>26.230800662412154</v>
      </c>
      <c r="AU165" s="24">
        <v>284.39177091428769</v>
      </c>
      <c r="AV165" s="24">
        <v>111.04033269125001</v>
      </c>
      <c r="AW165" s="24">
        <v>111.04033269125001</v>
      </c>
      <c r="AX165" s="24">
        <v>0</v>
      </c>
      <c r="AY165" s="24">
        <v>0</v>
      </c>
      <c r="AZ165" s="24">
        <v>107.75504159275967</v>
      </c>
      <c r="BA165" s="24">
        <v>77.861174682099431</v>
      </c>
      <c r="BB165" s="24">
        <v>12.455777879441765</v>
      </c>
      <c r="BC165" s="24">
        <v>17.438089031218471</v>
      </c>
      <c r="BD165" s="24">
        <v>0</v>
      </c>
      <c r="BE165" s="24">
        <v>65.596396630278036</v>
      </c>
      <c r="BF165" s="24">
        <v>22.493414248299697</v>
      </c>
      <c r="BG165" s="24">
        <v>1.4901660226239128</v>
      </c>
      <c r="BH165" s="24">
        <v>41.612816359354433</v>
      </c>
      <c r="BI165" s="24">
        <v>0</v>
      </c>
      <c r="BJ165" s="24">
        <v>324.76313568073073</v>
      </c>
      <c r="BK165" s="24">
        <v>466.59526919717365</v>
      </c>
      <c r="BL165" s="24">
        <v>2.1778476372983309</v>
      </c>
      <c r="BM165" s="24">
        <v>1.9013040437797746</v>
      </c>
    </row>
    <row r="166" spans="1:65" x14ac:dyDescent="0.35">
      <c r="A166" s="24" t="s">
        <v>10702</v>
      </c>
      <c r="B166" s="24" t="s">
        <v>10660</v>
      </c>
      <c r="C166" s="24" t="s">
        <v>10661</v>
      </c>
      <c r="D166" s="24" t="s">
        <v>10507</v>
      </c>
      <c r="E166" s="24" t="s">
        <v>10946</v>
      </c>
      <c r="F166" s="24">
        <v>1080840</v>
      </c>
      <c r="G166" s="24">
        <v>0.89712458042527043</v>
      </c>
      <c r="H166" s="24">
        <v>500</v>
      </c>
      <c r="I166" s="24">
        <v>406.02447770217452</v>
      </c>
      <c r="J166" s="41">
        <v>1.4156279674368222</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0</v>
      </c>
      <c r="W166" s="24">
        <v>11649.271635524887</v>
      </c>
      <c r="X166" s="24">
        <v>0</v>
      </c>
      <c r="Y166" s="24">
        <v>490.23964973243687</v>
      </c>
      <c r="Z166" s="24">
        <v>0</v>
      </c>
      <c r="AA166" s="24">
        <v>179.874</v>
      </c>
      <c r="AB166" s="24">
        <v>6.1989999999999998</v>
      </c>
      <c r="AC166" s="24">
        <v>304.16664973243689</v>
      </c>
      <c r="AD166" s="24">
        <v>84.215172030262352</v>
      </c>
      <c r="AE166" s="24">
        <v>-15.89347358045371</v>
      </c>
      <c r="AF166" s="24">
        <v>1.7406689222418259</v>
      </c>
      <c r="AG166" s="24">
        <v>-18.03241223859817</v>
      </c>
      <c r="AH166" s="24">
        <v>0</v>
      </c>
      <c r="AI166" s="24">
        <v>101.46076874999996</v>
      </c>
      <c r="AJ166" s="24">
        <v>0</v>
      </c>
      <c r="AK166" s="24">
        <v>14.939620177072475</v>
      </c>
      <c r="AL166" s="24">
        <v>0</v>
      </c>
      <c r="AM166" s="24">
        <v>0</v>
      </c>
      <c r="AN166" s="24">
        <v>0.27687181387026827</v>
      </c>
      <c r="AO166" s="24">
        <v>406.02447770217452</v>
      </c>
      <c r="AP166" s="24">
        <v>0</v>
      </c>
      <c r="AQ166" s="24">
        <v>0</v>
      </c>
      <c r="AR166" s="24">
        <v>0</v>
      </c>
      <c r="AS166" s="24">
        <v>0</v>
      </c>
      <c r="AT166" s="24">
        <v>0</v>
      </c>
      <c r="AU166" s="24">
        <v>294.73108380130128</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75.935709517291599</v>
      </c>
      <c r="BF166" s="24">
        <v>26.121243331462349</v>
      </c>
      <c r="BG166" s="24">
        <v>1.4901660226239128</v>
      </c>
      <c r="BH166" s="24">
        <v>48.324300163205343</v>
      </c>
      <c r="BI166" s="24">
        <v>0</v>
      </c>
      <c r="BJ166" s="24">
        <v>294.73108380130128</v>
      </c>
      <c r="BK166" s="24">
        <v>378.94625583156363</v>
      </c>
      <c r="BL166" s="24">
        <v>1.8896864814230523</v>
      </c>
      <c r="BM166" s="24">
        <v>1.4156279674368222</v>
      </c>
    </row>
    <row r="167" spans="1:65" x14ac:dyDescent="0.35">
      <c r="A167" s="24" t="s">
        <v>10702</v>
      </c>
      <c r="B167" s="24" t="s">
        <v>10660</v>
      </c>
      <c r="C167" s="24" t="s">
        <v>10661</v>
      </c>
      <c r="D167" s="24" t="s">
        <v>10508</v>
      </c>
      <c r="E167" s="24" t="s">
        <v>10947</v>
      </c>
      <c r="F167" s="24">
        <v>1080840</v>
      </c>
      <c r="G167" s="24">
        <v>0.89712458042527043</v>
      </c>
      <c r="H167" s="24">
        <v>500</v>
      </c>
      <c r="I167" s="24">
        <v>389.73273438581822</v>
      </c>
      <c r="J167" s="41">
        <v>1.5106500533518592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0</v>
      </c>
      <c r="X167" s="24">
        <v>11649271.635524888</v>
      </c>
      <c r="Y167" s="24">
        <v>490.23964973243687</v>
      </c>
      <c r="Z167" s="24">
        <v>0</v>
      </c>
      <c r="AA167" s="24">
        <v>179.874</v>
      </c>
      <c r="AB167" s="24">
        <v>6.1989999999999998</v>
      </c>
      <c r="AC167" s="24">
        <v>304.16664973243689</v>
      </c>
      <c r="AD167" s="24">
        <v>100.50691534661865</v>
      </c>
      <c r="AE167" s="24">
        <v>-15.89347358045371</v>
      </c>
      <c r="AF167" s="24">
        <v>0</v>
      </c>
      <c r="AG167" s="24">
        <v>0</v>
      </c>
      <c r="AH167" s="24">
        <v>0</v>
      </c>
      <c r="AI167" s="24">
        <v>101.46076874999996</v>
      </c>
      <c r="AJ167" s="24">
        <v>0</v>
      </c>
      <c r="AK167" s="24">
        <v>14.939620177072475</v>
      </c>
      <c r="AL167" s="24">
        <v>0</v>
      </c>
      <c r="AM167" s="24">
        <v>0</v>
      </c>
      <c r="AN167" s="24">
        <v>0.33043371268687916</v>
      </c>
      <c r="AO167" s="24">
        <v>389.73273438581822</v>
      </c>
      <c r="AP167" s="24">
        <v>0</v>
      </c>
      <c r="AQ167" s="24">
        <v>0</v>
      </c>
      <c r="AR167" s="24">
        <v>0</v>
      </c>
      <c r="AS167" s="24">
        <v>0</v>
      </c>
      <c r="AT167" s="24">
        <v>0</v>
      </c>
      <c r="AU167" s="24">
        <v>292.40951037872048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73.61413609471083</v>
      </c>
      <c r="BF167" s="24">
        <v>25.306656165644533</v>
      </c>
      <c r="BG167" s="24">
        <v>1.4901660226239128</v>
      </c>
      <c r="BH167" s="24">
        <v>46.817313906442386</v>
      </c>
      <c r="BI167" s="24">
        <v>0</v>
      </c>
      <c r="BJ167" s="24">
        <v>292.40951037872048</v>
      </c>
      <c r="BK167" s="24">
        <v>392.91642572533914</v>
      </c>
      <c r="BL167" s="24">
        <v>1.9356158096582965</v>
      </c>
      <c r="BM167" s="24">
        <v>1.5106500533518592</v>
      </c>
    </row>
    <row r="168" spans="1:65" x14ac:dyDescent="0.35">
      <c r="A168" s="24" t="s">
        <v>10702</v>
      </c>
      <c r="B168" s="24" t="s">
        <v>10660</v>
      </c>
      <c r="C168" s="24" t="s">
        <v>10661</v>
      </c>
      <c r="D168" s="24" t="s">
        <v>10509</v>
      </c>
      <c r="E168" s="24" t="s">
        <v>10948</v>
      </c>
      <c r="F168" s="24">
        <v>1080840</v>
      </c>
      <c r="G168" s="24">
        <v>0.89712458042527043</v>
      </c>
      <c r="H168" s="24">
        <v>500</v>
      </c>
      <c r="I168" s="24">
        <v>364.36119709275948</v>
      </c>
      <c r="J168" s="41">
        <v>1.6318323400142878</v>
      </c>
      <c r="K168" s="24">
        <v>35</v>
      </c>
      <c r="L168" s="24">
        <v>329.86436727806131</v>
      </c>
      <c r="M168" s="24">
        <v>64.653117000446017</v>
      </c>
      <c r="N168" s="24">
        <v>383.7185021698707</v>
      </c>
      <c r="O168" s="24">
        <v>53.920123924910214</v>
      </c>
      <c r="P168" s="24">
        <v>154.85919451320558</v>
      </c>
      <c r="Q168" s="24">
        <v>174.93918373175489</v>
      </c>
      <c r="R168" s="24">
        <v>30.601550548047186</v>
      </c>
      <c r="S168" s="24">
        <v>75.440976119107432</v>
      </c>
      <c r="T168" s="24">
        <v>68.896657064600291</v>
      </c>
      <c r="U168" s="24">
        <v>0</v>
      </c>
      <c r="V168" s="24">
        <v>0</v>
      </c>
      <c r="W168" s="24">
        <v>0</v>
      </c>
      <c r="X168" s="24">
        <v>0</v>
      </c>
      <c r="Y168" s="24">
        <v>453.25172413657981</v>
      </c>
      <c r="Z168" s="24">
        <v>0</v>
      </c>
      <c r="AA168" s="24">
        <v>179.874</v>
      </c>
      <c r="AB168" s="24">
        <v>6.1989999999999998</v>
      </c>
      <c r="AC168" s="24">
        <v>267.17872413657977</v>
      </c>
      <c r="AD168" s="24">
        <v>88.890527043820327</v>
      </c>
      <c r="AE168" s="24">
        <v>-12.570241706179681</v>
      </c>
      <c r="AF168" s="24">
        <v>0</v>
      </c>
      <c r="AG168" s="24">
        <v>0</v>
      </c>
      <c r="AH168" s="24">
        <v>0</v>
      </c>
      <c r="AI168" s="24">
        <v>101.46076874999996</v>
      </c>
      <c r="AJ168" s="24">
        <v>0</v>
      </c>
      <c r="AK168" s="24">
        <v>0</v>
      </c>
      <c r="AL168" s="24">
        <v>0</v>
      </c>
      <c r="AM168" s="24">
        <v>0</v>
      </c>
      <c r="AN168" s="24">
        <v>0.33270061952380664</v>
      </c>
      <c r="AO168" s="24">
        <v>364.36119709275948</v>
      </c>
      <c r="AP168" s="24">
        <v>0</v>
      </c>
      <c r="AQ168" s="24">
        <v>0</v>
      </c>
      <c r="AR168" s="24">
        <v>0</v>
      </c>
      <c r="AS168" s="24">
        <v>0</v>
      </c>
      <c r="AT168" s="24">
        <v>0</v>
      </c>
      <c r="AU168" s="24">
        <v>272.86458195504429</v>
      </c>
      <c r="AV168" s="24">
        <v>108.07161357499999</v>
      </c>
      <c r="AW168" s="24">
        <v>108.07161357499999</v>
      </c>
      <c r="AX168" s="24">
        <v>0</v>
      </c>
      <c r="AY168" s="24">
        <v>0</v>
      </c>
      <c r="AZ168" s="24">
        <v>96.923172224827141</v>
      </c>
      <c r="BA168" s="24">
        <v>77.861174682099431</v>
      </c>
      <c r="BB168" s="24">
        <v>7.9424989761365419</v>
      </c>
      <c r="BC168" s="24">
        <v>11.119498566591158</v>
      </c>
      <c r="BD168" s="24">
        <v>0</v>
      </c>
      <c r="BE168" s="24">
        <v>67.869796155217131</v>
      </c>
      <c r="BF168" s="24">
        <v>23.291098292137974</v>
      </c>
      <c r="BG168" s="24">
        <v>1.4901660226239128</v>
      </c>
      <c r="BH168" s="24">
        <v>43.088531840455246</v>
      </c>
      <c r="BI168" s="24">
        <v>0</v>
      </c>
      <c r="BJ168" s="24">
        <v>272.86458195504429</v>
      </c>
      <c r="BK168" s="24">
        <v>361.75510899886461</v>
      </c>
      <c r="BL168" s="24">
        <v>2.225388218256263</v>
      </c>
      <c r="BM168" s="24">
        <v>1.6318323400142878</v>
      </c>
    </row>
    <row r="169" spans="1:65" x14ac:dyDescent="0.35">
      <c r="A169" s="24" t="s">
        <v>10702</v>
      </c>
      <c r="B169" s="24" t="s">
        <v>10660</v>
      </c>
      <c r="C169" s="24" t="s">
        <v>10661</v>
      </c>
      <c r="D169" s="24" t="s">
        <v>10510</v>
      </c>
      <c r="E169" s="24" t="s">
        <v>10949</v>
      </c>
      <c r="F169" s="24">
        <v>1080840</v>
      </c>
      <c r="G169" s="24">
        <v>0.89712458042527043</v>
      </c>
      <c r="H169" s="24">
        <v>500</v>
      </c>
      <c r="I169" s="24">
        <v>450.42141373391144</v>
      </c>
      <c r="J169" s="41">
        <v>1.1882634443951592</v>
      </c>
      <c r="K169" s="24">
        <v>35</v>
      </c>
      <c r="L169" s="24">
        <v>561.87123035041157</v>
      </c>
      <c r="M169" s="24">
        <v>75.933076648873438</v>
      </c>
      <c r="N169" s="24">
        <v>383.7185021698707</v>
      </c>
      <c r="O169" s="24">
        <v>85.990357040012611</v>
      </c>
      <c r="P169" s="24">
        <v>134.23240642906416</v>
      </c>
      <c r="Q169" s="24">
        <v>163.49573870079394</v>
      </c>
      <c r="R169" s="24">
        <v>30.601550548047186</v>
      </c>
      <c r="S169" s="24">
        <v>0</v>
      </c>
      <c r="T169" s="24">
        <v>132.89418815274675</v>
      </c>
      <c r="U169" s="24">
        <v>0</v>
      </c>
      <c r="V169" s="24">
        <v>0</v>
      </c>
      <c r="W169" s="24">
        <v>0</v>
      </c>
      <c r="X169" s="24">
        <v>0</v>
      </c>
      <c r="Y169" s="24">
        <v>528.40440488126239</v>
      </c>
      <c r="Z169" s="24">
        <v>0</v>
      </c>
      <c r="AA169" s="24">
        <v>179.874</v>
      </c>
      <c r="AB169" s="24">
        <v>6.1989999999999998</v>
      </c>
      <c r="AC169" s="24">
        <v>342.33140488126242</v>
      </c>
      <c r="AD169" s="24">
        <v>77.982991147350958</v>
      </c>
      <c r="AE169" s="24">
        <v>-23.477777602648995</v>
      </c>
      <c r="AF169" s="24">
        <v>0</v>
      </c>
      <c r="AG169" s="24">
        <v>0</v>
      </c>
      <c r="AH169" s="24">
        <v>0</v>
      </c>
      <c r="AI169" s="24">
        <v>101.46076874999996</v>
      </c>
      <c r="AJ169" s="24">
        <v>0</v>
      </c>
      <c r="AK169" s="24">
        <v>0</v>
      </c>
      <c r="AL169" s="24">
        <v>0</v>
      </c>
      <c r="AM169" s="24">
        <v>0</v>
      </c>
      <c r="AN169" s="24">
        <v>0.22779969945906467</v>
      </c>
      <c r="AO169" s="24">
        <v>450.42141373391144</v>
      </c>
      <c r="AP169" s="24">
        <v>0</v>
      </c>
      <c r="AQ169" s="24">
        <v>0</v>
      </c>
      <c r="AR169" s="24">
        <v>0</v>
      </c>
      <c r="AS169" s="24">
        <v>0</v>
      </c>
      <c r="AT169" s="24">
        <v>0</v>
      </c>
      <c r="AU169" s="24">
        <v>299.56771424670609</v>
      </c>
      <c r="AV169" s="24">
        <v>117.81196582</v>
      </c>
      <c r="AW169" s="24">
        <v>117.81196582</v>
      </c>
      <c r="AX169" s="24">
        <v>0</v>
      </c>
      <c r="AY169" s="24">
        <v>0</v>
      </c>
      <c r="AZ169" s="24">
        <v>101.62237140012482</v>
      </c>
      <c r="BA169" s="24">
        <v>77.861174682099431</v>
      </c>
      <c r="BB169" s="24">
        <v>9.9004986325105779</v>
      </c>
      <c r="BC169" s="24">
        <v>13.860698085514811</v>
      </c>
      <c r="BD169" s="24">
        <v>0</v>
      </c>
      <c r="BE169" s="24">
        <v>80.133377026581286</v>
      </c>
      <c r="BF169" s="24">
        <v>27.594109124195569</v>
      </c>
      <c r="BG169" s="24">
        <v>1.4901660226239128</v>
      </c>
      <c r="BH169" s="24">
        <v>51.0491018797618</v>
      </c>
      <c r="BI169" s="24">
        <v>0</v>
      </c>
      <c r="BJ169" s="24">
        <v>299.56771424670609</v>
      </c>
      <c r="BK169" s="24">
        <v>377.55070539405705</v>
      </c>
      <c r="BL169" s="24">
        <v>1.5634536968597299</v>
      </c>
      <c r="BM169" s="24">
        <v>1.1882634443951592</v>
      </c>
    </row>
    <row r="170" spans="1:65" x14ac:dyDescent="0.35">
      <c r="A170" s="24" t="s">
        <v>10702</v>
      </c>
      <c r="B170" s="24" t="s">
        <v>10660</v>
      </c>
      <c r="C170" s="24" t="s">
        <v>10661</v>
      </c>
      <c r="D170" s="24" t="s">
        <v>10511</v>
      </c>
      <c r="E170" s="24" t="s">
        <v>10950</v>
      </c>
      <c r="F170" s="24">
        <v>1080840</v>
      </c>
      <c r="G170" s="24">
        <v>0.89712458042527043</v>
      </c>
      <c r="H170" s="24">
        <v>500</v>
      </c>
      <c r="I170" s="24">
        <v>519.26982052428821</v>
      </c>
      <c r="J170" s="41">
        <v>1.1857925736503814</v>
      </c>
      <c r="K170" s="24">
        <v>35</v>
      </c>
      <c r="L170" s="24">
        <v>1545.9246167006706</v>
      </c>
      <c r="M170" s="24">
        <v>109.94863495387169</v>
      </c>
      <c r="N170" s="24">
        <v>383.7185021698707</v>
      </c>
      <c r="O170" s="24">
        <v>280.42138689340771</v>
      </c>
      <c r="P170" s="24">
        <v>70.623390324364706</v>
      </c>
      <c r="Q170" s="24">
        <v>32.673724952098176</v>
      </c>
      <c r="R170" s="24">
        <v>32.673724952098176</v>
      </c>
      <c r="S170" s="24">
        <v>0</v>
      </c>
      <c r="T170" s="24">
        <v>0</v>
      </c>
      <c r="U170" s="24">
        <v>243303.97389814167</v>
      </c>
      <c r="V170" s="24">
        <v>0</v>
      </c>
      <c r="W170" s="24">
        <v>0</v>
      </c>
      <c r="X170" s="24">
        <v>0</v>
      </c>
      <c r="Y170" s="24">
        <v>830.45403518937439</v>
      </c>
      <c r="Z170" s="24">
        <v>0</v>
      </c>
      <c r="AA170" s="24">
        <v>179.874</v>
      </c>
      <c r="AB170" s="24">
        <v>6.1989999999999998</v>
      </c>
      <c r="AC170" s="24">
        <v>644.38103518937442</v>
      </c>
      <c r="AD170" s="24">
        <v>311.18421466508619</v>
      </c>
      <c r="AE170" s="24">
        <v>37.132036420719807</v>
      </c>
      <c r="AF170" s="24">
        <v>0</v>
      </c>
      <c r="AG170" s="24">
        <v>0</v>
      </c>
      <c r="AH170" s="24">
        <v>31.11497873050817</v>
      </c>
      <c r="AI170" s="24">
        <v>123.0003582294425</v>
      </c>
      <c r="AJ170" s="24">
        <v>119.93684128441581</v>
      </c>
      <c r="AK170" s="24">
        <v>0</v>
      </c>
      <c r="AL170" s="24">
        <v>0</v>
      </c>
      <c r="AM170" s="24">
        <v>0</v>
      </c>
      <c r="AN170" s="24">
        <v>0.48291957346887709</v>
      </c>
      <c r="AO170" s="24">
        <v>519.26982052428821</v>
      </c>
      <c r="AP170" s="24">
        <v>68.24701515122797</v>
      </c>
      <c r="AQ170" s="24">
        <v>37.132036420719807</v>
      </c>
      <c r="AR170" s="24">
        <v>0</v>
      </c>
      <c r="AS170" s="24">
        <v>0</v>
      </c>
      <c r="AT170" s="24">
        <v>31.11497873050817</v>
      </c>
      <c r="AU170" s="24">
        <v>380.69610227152748</v>
      </c>
      <c r="AV170" s="24">
        <v>147.84932405000004</v>
      </c>
      <c r="AW170" s="24">
        <v>147.84932405000004</v>
      </c>
      <c r="AX170" s="24">
        <v>0</v>
      </c>
      <c r="AY170" s="24">
        <v>0</v>
      </c>
      <c r="AZ170" s="24">
        <v>122.63000065638374</v>
      </c>
      <c r="BA170" s="24">
        <v>83.718984207234911</v>
      </c>
      <c r="BB170" s="24">
        <v>16.212923520478686</v>
      </c>
      <c r="BC170" s="24">
        <v>22.698092928670157</v>
      </c>
      <c r="BD170" s="24">
        <v>0</v>
      </c>
      <c r="BE170" s="24">
        <v>110.21677756514373</v>
      </c>
      <c r="BF170" s="24">
        <v>38.110351001907325</v>
      </c>
      <c r="BG170" s="24">
        <v>1.6022772097078453</v>
      </c>
      <c r="BH170" s="24">
        <v>70.504149353528561</v>
      </c>
      <c r="BI170" s="24">
        <v>0</v>
      </c>
      <c r="BJ170" s="24">
        <v>448.94311742275545</v>
      </c>
      <c r="BK170" s="24">
        <v>760.12733208784164</v>
      </c>
      <c r="BL170" s="24">
        <v>0.95556241303332001</v>
      </c>
      <c r="BM170" s="24">
        <v>1.1857925736503814</v>
      </c>
    </row>
    <row r="171" spans="1:65" x14ac:dyDescent="0.35">
      <c r="A171" s="24" t="s">
        <v>10702</v>
      </c>
      <c r="B171" s="24" t="s">
        <v>10660</v>
      </c>
      <c r="C171" s="24" t="s">
        <v>10661</v>
      </c>
      <c r="D171" s="24" t="s">
        <v>10512</v>
      </c>
      <c r="E171" s="24" t="s">
        <v>10951</v>
      </c>
      <c r="F171" s="24">
        <v>1080840</v>
      </c>
      <c r="G171" s="24">
        <v>0.89712458042527043</v>
      </c>
      <c r="H171" s="24">
        <v>500</v>
      </c>
      <c r="I171" s="39">
        <v>1375.3588214230322</v>
      </c>
      <c r="J171" s="42">
        <v>-7.6666379714530053E-2</v>
      </c>
      <c r="K171" s="24">
        <v>35</v>
      </c>
      <c r="L171" s="24">
        <v>553.93858526106897</v>
      </c>
      <c r="M171" s="24">
        <v>73.807640423428126</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1720.1528058578483</v>
      </c>
      <c r="Z171" s="24">
        <v>0</v>
      </c>
      <c r="AA171" s="24">
        <v>179.874</v>
      </c>
      <c r="AB171" s="24">
        <v>6.1989999999999998</v>
      </c>
      <c r="AC171" s="24">
        <v>1534.0798058578482</v>
      </c>
      <c r="AD171" s="24">
        <v>344.79398443481614</v>
      </c>
      <c r="AE171" s="24">
        <v>42.40440008112023</v>
      </c>
      <c r="AF171" s="24">
        <v>0</v>
      </c>
      <c r="AG171" s="24">
        <v>0</v>
      </c>
      <c r="AH171" s="24">
        <v>35.308326478938504</v>
      </c>
      <c r="AI171" s="24">
        <v>123.0003582294425</v>
      </c>
      <c r="AJ171" s="24">
        <v>144.08089964531507</v>
      </c>
      <c r="AK171" s="24">
        <v>0</v>
      </c>
      <c r="AL171" s="24">
        <v>0</v>
      </c>
      <c r="AM171" s="24">
        <v>0</v>
      </c>
      <c r="AN171" s="24">
        <v>0.22475622397102699</v>
      </c>
      <c r="AO171" s="24">
        <v>1375.3588214230322</v>
      </c>
      <c r="AP171" s="24">
        <v>77.712726560058741</v>
      </c>
      <c r="AQ171" s="24">
        <v>42.40440008112023</v>
      </c>
      <c r="AR171" s="24">
        <v>0</v>
      </c>
      <c r="AS171" s="24">
        <v>0</v>
      </c>
      <c r="AT171" s="24">
        <v>35.308326478938504</v>
      </c>
      <c r="AU171" s="24">
        <v>506.12931321602662</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235.64998850964287</v>
      </c>
      <c r="BF171" s="24">
        <v>82.122003964889487</v>
      </c>
      <c r="BG171" s="24">
        <v>1.6022772097078453</v>
      </c>
      <c r="BH171" s="24">
        <v>151.92570733504553</v>
      </c>
      <c r="BI171" s="24">
        <v>0</v>
      </c>
      <c r="BJ171" s="24">
        <v>583.84203977608536</v>
      </c>
      <c r="BK171" s="24">
        <v>928.6360242109015</v>
      </c>
      <c r="BL171" s="24">
        <v>-6.8734221807960766E-2</v>
      </c>
      <c r="BM171" s="24">
        <v>-7.6666379714530053E-2</v>
      </c>
    </row>
    <row r="172" spans="1:65" x14ac:dyDescent="0.35">
      <c r="A172" s="24" t="s">
        <v>10702</v>
      </c>
      <c r="B172" s="24" t="s">
        <v>10660</v>
      </c>
      <c r="C172" s="24" t="s">
        <v>10915</v>
      </c>
      <c r="D172" s="24" t="s">
        <v>9780</v>
      </c>
      <c r="E172" s="24" t="s">
        <v>10952</v>
      </c>
      <c r="F172" s="24">
        <v>1080840</v>
      </c>
      <c r="G172" s="24">
        <v>0.89712458042527043</v>
      </c>
      <c r="H172" s="24">
        <v>500</v>
      </c>
      <c r="I172" s="39">
        <v>348.40751621599395</v>
      </c>
      <c r="J172" s="42">
        <v>1.9013040437797746</v>
      </c>
      <c r="K172" s="24">
        <v>35</v>
      </c>
      <c r="L172" s="24">
        <v>531.99929027209816</v>
      </c>
      <c r="M172" s="24">
        <v>74.263447076826978</v>
      </c>
      <c r="N172" s="24">
        <v>383.7185021698707</v>
      </c>
      <c r="O172" s="24">
        <v>71.523018352701953</v>
      </c>
      <c r="P172" s="24">
        <v>148.57244650327996</v>
      </c>
      <c r="Q172" s="24">
        <v>163.62303731388877</v>
      </c>
      <c r="R172" s="24">
        <v>30.601550548047186</v>
      </c>
      <c r="S172" s="24">
        <v>64.124829701241296</v>
      </c>
      <c r="T172" s="24">
        <v>68.896657064600291</v>
      </c>
      <c r="U172" s="24">
        <v>0</v>
      </c>
      <c r="V172" s="24">
        <v>46597.086542099547</v>
      </c>
      <c r="W172" s="24">
        <v>0</v>
      </c>
      <c r="X172" s="24">
        <v>0</v>
      </c>
      <c r="Y172" s="24">
        <v>490.23964973243687</v>
      </c>
      <c r="Z172" s="24">
        <v>0</v>
      </c>
      <c r="AA172" s="24">
        <v>179.874</v>
      </c>
      <c r="AB172" s="24">
        <v>6.1989999999999998</v>
      </c>
      <c r="AC172" s="24">
        <v>304.16664973243689</v>
      </c>
      <c r="AD172" s="24">
        <v>141.83213351644292</v>
      </c>
      <c r="AE172" s="24">
        <v>14.140564104030894</v>
      </c>
      <c r="AF172" s="24">
        <v>0</v>
      </c>
      <c r="AG172" s="24">
        <v>0</v>
      </c>
      <c r="AH172" s="24">
        <v>26.230800662412154</v>
      </c>
      <c r="AI172" s="24">
        <v>101.46076874999996</v>
      </c>
      <c r="AJ172" s="24">
        <v>0</v>
      </c>
      <c r="AK172" s="24">
        <v>0</v>
      </c>
      <c r="AL172" s="24">
        <v>0</v>
      </c>
      <c r="AM172" s="24">
        <v>0</v>
      </c>
      <c r="AN172" s="24">
        <v>0.46629745122026667</v>
      </c>
      <c r="AO172" s="24">
        <v>348.40751621599395</v>
      </c>
      <c r="AP172" s="24">
        <v>40.371364766443051</v>
      </c>
      <c r="AQ172" s="24">
        <v>14.140564104030894</v>
      </c>
      <c r="AR172" s="24">
        <v>0</v>
      </c>
      <c r="AS172" s="24">
        <v>0</v>
      </c>
      <c r="AT172" s="24">
        <v>26.230800662412154</v>
      </c>
      <c r="AU172" s="24">
        <v>284.39177091428769</v>
      </c>
      <c r="AV172" s="24">
        <v>111.04033269125001</v>
      </c>
      <c r="AW172" s="24">
        <v>111.04033269125001</v>
      </c>
      <c r="AX172" s="24">
        <v>0</v>
      </c>
      <c r="AY172" s="24">
        <v>0</v>
      </c>
      <c r="AZ172" s="24">
        <v>107.75504159275967</v>
      </c>
      <c r="BA172" s="24">
        <v>77.861174682099431</v>
      </c>
      <c r="BB172" s="24">
        <v>12.455777879441765</v>
      </c>
      <c r="BC172" s="24">
        <v>17.438089031218471</v>
      </c>
      <c r="BD172" s="24">
        <v>0</v>
      </c>
      <c r="BE172" s="24">
        <v>65.596396630278036</v>
      </c>
      <c r="BF172" s="24">
        <v>22.493414248299697</v>
      </c>
      <c r="BG172" s="24">
        <v>1.4901660226239128</v>
      </c>
      <c r="BH172" s="24">
        <v>41.612816359354433</v>
      </c>
      <c r="BI172" s="24">
        <v>0</v>
      </c>
      <c r="BJ172" s="24">
        <v>324.76313568073073</v>
      </c>
      <c r="BK172" s="24">
        <v>466.59526919717365</v>
      </c>
      <c r="BL172" s="24">
        <v>2.1778476372983309</v>
      </c>
      <c r="BM172" s="24">
        <v>1.9013040437797746</v>
      </c>
    </row>
    <row r="173" spans="1:65" x14ac:dyDescent="0.35">
      <c r="A173" s="24" t="s">
        <v>10702</v>
      </c>
      <c r="B173" s="24" t="s">
        <v>10660</v>
      </c>
      <c r="C173" s="24" t="s">
        <v>10662</v>
      </c>
      <c r="D173" s="24" t="s">
        <v>10506</v>
      </c>
      <c r="E173" s="24" t="s">
        <v>10953</v>
      </c>
      <c r="F173" s="24">
        <v>167630</v>
      </c>
      <c r="G173" s="24">
        <v>0.89712885276526333</v>
      </c>
      <c r="H173" s="24">
        <v>500</v>
      </c>
      <c r="I173" s="24">
        <v>372.53814468577502</v>
      </c>
      <c r="J173" s="41">
        <v>2.045990379758575</v>
      </c>
      <c r="K173" s="24">
        <v>35</v>
      </c>
      <c r="L173" s="24">
        <v>135.08703151432456</v>
      </c>
      <c r="M173" s="24">
        <v>23.999180994513416</v>
      </c>
      <c r="N173" s="24">
        <v>59.512082121567389</v>
      </c>
      <c r="O173" s="24">
        <v>9.9277757834788147</v>
      </c>
      <c r="P173" s="24">
        <v>23.042557466752324</v>
      </c>
      <c r="Q173" s="24">
        <v>26.541748871336239</v>
      </c>
      <c r="R173" s="24">
        <v>5.9110375567246791</v>
      </c>
      <c r="S173" s="24">
        <v>9.945316969684141</v>
      </c>
      <c r="T173" s="24">
        <v>10.685394344927424</v>
      </c>
      <c r="U173" s="24">
        <v>0</v>
      </c>
      <c r="V173" s="24">
        <v>7226.8853996818088</v>
      </c>
      <c r="W173" s="24">
        <v>0</v>
      </c>
      <c r="X173" s="24">
        <v>0</v>
      </c>
      <c r="Y173" s="24">
        <v>514.12900301072784</v>
      </c>
      <c r="Z173" s="24">
        <v>0</v>
      </c>
      <c r="AA173" s="24">
        <v>202.48400000000001</v>
      </c>
      <c r="AB173" s="24">
        <v>3.1429999999999998</v>
      </c>
      <c r="AC173" s="24">
        <v>308.50200301072783</v>
      </c>
      <c r="AD173" s="24">
        <v>141.59085832495282</v>
      </c>
      <c r="AE173" s="24">
        <v>17.997766284219349</v>
      </c>
      <c r="AF173" s="24">
        <v>0</v>
      </c>
      <c r="AG173" s="24">
        <v>0</v>
      </c>
      <c r="AH173" s="24">
        <v>22.132323290733545</v>
      </c>
      <c r="AI173" s="24">
        <v>101.46076874999996</v>
      </c>
      <c r="AJ173" s="24">
        <v>0</v>
      </c>
      <c r="AK173" s="24">
        <v>0</v>
      </c>
      <c r="AL173" s="24">
        <v>0</v>
      </c>
      <c r="AM173" s="24">
        <v>0</v>
      </c>
      <c r="AN173" s="24">
        <v>0.45896252518019842</v>
      </c>
      <c r="AO173" s="24">
        <v>372.53814468577502</v>
      </c>
      <c r="AP173" s="24">
        <v>40.130089574952891</v>
      </c>
      <c r="AQ173" s="24">
        <v>17.997766284219349</v>
      </c>
      <c r="AR173" s="24">
        <v>0</v>
      </c>
      <c r="AS173" s="24">
        <v>0</v>
      </c>
      <c r="AT173" s="24">
        <v>22.132323290733545</v>
      </c>
      <c r="AU173" s="24">
        <v>388.99051523102594</v>
      </c>
      <c r="AV173" s="24">
        <v>109.16758915125001</v>
      </c>
      <c r="AW173" s="24">
        <v>109.16758915125001</v>
      </c>
      <c r="AX173" s="24">
        <v>0</v>
      </c>
      <c r="AY173" s="24">
        <v>0</v>
      </c>
      <c r="AZ173" s="24">
        <v>210.78791489255414</v>
      </c>
      <c r="BA173" s="24">
        <v>77.861174682099417</v>
      </c>
      <c r="BB173" s="24">
        <v>55.386141754356139</v>
      </c>
      <c r="BC173" s="24">
        <v>77.540598456098593</v>
      </c>
      <c r="BD173" s="24">
        <v>0</v>
      </c>
      <c r="BE173" s="24">
        <v>69.035011187221841</v>
      </c>
      <c r="BF173" s="24">
        <v>23.69994567178875</v>
      </c>
      <c r="BG173" s="24">
        <v>1.4901660226239124</v>
      </c>
      <c r="BH173" s="24">
        <v>43.844899492809184</v>
      </c>
      <c r="BI173" s="24">
        <v>0</v>
      </c>
      <c r="BJ173" s="24">
        <v>429.12060480597881</v>
      </c>
      <c r="BK173" s="24">
        <v>570.71146313093163</v>
      </c>
      <c r="BL173" s="24">
        <v>2.4706791290872068</v>
      </c>
      <c r="BM173" s="24">
        <v>2.045990379758575</v>
      </c>
    </row>
    <row r="174" spans="1:65" x14ac:dyDescent="0.35">
      <c r="A174" s="24" t="s">
        <v>10702</v>
      </c>
      <c r="B174" s="24" t="s">
        <v>10660</v>
      </c>
      <c r="C174" s="24" t="s">
        <v>10662</v>
      </c>
      <c r="D174" s="24" t="s">
        <v>10507</v>
      </c>
      <c r="E174" s="24" t="s">
        <v>10954</v>
      </c>
      <c r="F174" s="24">
        <v>167630</v>
      </c>
      <c r="G174" s="24">
        <v>0.89712885276526333</v>
      </c>
      <c r="H174" s="24">
        <v>500</v>
      </c>
      <c r="I174" s="24">
        <v>507.03754533200902</v>
      </c>
      <c r="J174" s="41">
        <v>1.205334842872271</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0</v>
      </c>
      <c r="W174" s="24">
        <v>1806.7213499204522</v>
      </c>
      <c r="X174" s="24">
        <v>0</v>
      </c>
      <c r="Y174" s="24">
        <v>514.12900301072784</v>
      </c>
      <c r="Z174" s="24">
        <v>0</v>
      </c>
      <c r="AA174" s="24">
        <v>202.48400000000001</v>
      </c>
      <c r="AB174" s="24">
        <v>3.1429999999999998</v>
      </c>
      <c r="AC174" s="24">
        <v>308.50200301072783</v>
      </c>
      <c r="AD174" s="24">
        <v>7.0914576787188253</v>
      </c>
      <c r="AE174" s="24">
        <v>-20.228826858744661</v>
      </c>
      <c r="AF174" s="24">
        <v>11.223382678022915</v>
      </c>
      <c r="AG174" s="24">
        <v>-116.26832683437456</v>
      </c>
      <c r="AH174" s="24">
        <v>0</v>
      </c>
      <c r="AI174" s="24">
        <v>101.46076874999996</v>
      </c>
      <c r="AJ174" s="24">
        <v>0</v>
      </c>
      <c r="AK174" s="24">
        <v>30.904459943815304</v>
      </c>
      <c r="AL174" s="24">
        <v>0</v>
      </c>
      <c r="AM174" s="24">
        <v>0</v>
      </c>
      <c r="AN174" s="24">
        <v>2.2986747604592465E-2</v>
      </c>
      <c r="AO174" s="24">
        <v>507.03754533200902</v>
      </c>
      <c r="AP174" s="24">
        <v>0</v>
      </c>
      <c r="AQ174" s="24">
        <v>0</v>
      </c>
      <c r="AR174" s="24">
        <v>0</v>
      </c>
      <c r="AS174" s="24">
        <v>0</v>
      </c>
      <c r="AT174" s="24">
        <v>0</v>
      </c>
      <c r="AU174" s="24">
        <v>412.560565365108</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92.605061321303879</v>
      </c>
      <c r="BF174" s="24">
        <v>31.970138701291219</v>
      </c>
      <c r="BG174" s="24">
        <v>1.4901660226239124</v>
      </c>
      <c r="BH174" s="24">
        <v>59.144756597388749</v>
      </c>
      <c r="BI174" s="24">
        <v>0</v>
      </c>
      <c r="BJ174" s="24">
        <v>412.560565365108</v>
      </c>
      <c r="BK174" s="24">
        <v>419.65202304382683</v>
      </c>
      <c r="BL174" s="24">
        <v>1.9810244798049073</v>
      </c>
      <c r="BM174" s="24">
        <v>1.205334842872271</v>
      </c>
    </row>
    <row r="175" spans="1:65" x14ac:dyDescent="0.35">
      <c r="A175" s="24" t="s">
        <v>10702</v>
      </c>
      <c r="B175" s="24" t="s">
        <v>10660</v>
      </c>
      <c r="C175" s="24" t="s">
        <v>10662</v>
      </c>
      <c r="D175" s="24" t="s">
        <v>10508</v>
      </c>
      <c r="E175" s="24" t="s">
        <v>10955</v>
      </c>
      <c r="F175" s="24">
        <v>167630</v>
      </c>
      <c r="G175" s="24">
        <v>0.89712885276526333</v>
      </c>
      <c r="H175" s="24">
        <v>500</v>
      </c>
      <c r="I175" s="24">
        <v>397.81420839456666</v>
      </c>
      <c r="J175" s="41">
        <v>1.7732007493523594</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0</v>
      </c>
      <c r="X175" s="24">
        <v>1806721.3499204521</v>
      </c>
      <c r="Y175" s="24">
        <v>514.12900301072784</v>
      </c>
      <c r="Z175" s="24">
        <v>0</v>
      </c>
      <c r="AA175" s="24">
        <v>202.48400000000001</v>
      </c>
      <c r="AB175" s="24">
        <v>3.1429999999999998</v>
      </c>
      <c r="AC175" s="24">
        <v>308.50200301072783</v>
      </c>
      <c r="AD175" s="24">
        <v>116.31479461616118</v>
      </c>
      <c r="AE175" s="24">
        <v>-20.228826858744661</v>
      </c>
      <c r="AF175" s="24">
        <v>0</v>
      </c>
      <c r="AG175" s="24">
        <v>0</v>
      </c>
      <c r="AH175" s="24">
        <v>0</v>
      </c>
      <c r="AI175" s="24">
        <v>101.46076874999996</v>
      </c>
      <c r="AJ175" s="24">
        <v>0</v>
      </c>
      <c r="AK175" s="24">
        <v>35.082852724905962</v>
      </c>
      <c r="AL175" s="24">
        <v>0</v>
      </c>
      <c r="AM175" s="24">
        <v>0</v>
      </c>
      <c r="AN175" s="24">
        <v>0.37703092194223597</v>
      </c>
      <c r="AO175" s="24">
        <v>397.81420839456666</v>
      </c>
      <c r="AP175" s="24">
        <v>0</v>
      </c>
      <c r="AQ175" s="24">
        <v>0</v>
      </c>
      <c r="AR175" s="24">
        <v>0</v>
      </c>
      <c r="AS175" s="24">
        <v>0</v>
      </c>
      <c r="AT175" s="24">
        <v>0</v>
      </c>
      <c r="AU175" s="24">
        <v>397.59166082282786</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77.636156779023764</v>
      </c>
      <c r="BF175" s="24">
        <v>26.717891493473633</v>
      </c>
      <c r="BG175" s="24">
        <v>1.4901660226239124</v>
      </c>
      <c r="BH175" s="24">
        <v>49.428099262926217</v>
      </c>
      <c r="BI175" s="24">
        <v>0</v>
      </c>
      <c r="BJ175" s="24">
        <v>397.59166082282786</v>
      </c>
      <c r="BK175" s="24">
        <v>513.90645543898904</v>
      </c>
      <c r="BL175" s="24">
        <v>2.2865473985390348</v>
      </c>
      <c r="BM175" s="24">
        <v>1.7732007493523594</v>
      </c>
    </row>
    <row r="176" spans="1:65" x14ac:dyDescent="0.35">
      <c r="A176" s="24" t="s">
        <v>10702</v>
      </c>
      <c r="B176" s="24" t="s">
        <v>10660</v>
      </c>
      <c r="C176" s="24" t="s">
        <v>10662</v>
      </c>
      <c r="D176" s="24" t="s">
        <v>10509</v>
      </c>
      <c r="E176" s="24" t="s">
        <v>10956</v>
      </c>
      <c r="F176" s="24">
        <v>167630</v>
      </c>
      <c r="G176" s="24">
        <v>0.89712885276526333</v>
      </c>
      <c r="H176" s="24">
        <v>500</v>
      </c>
      <c r="I176" s="24">
        <v>393.27561894361497</v>
      </c>
      <c r="J176" s="41">
        <v>1.6737970892637242</v>
      </c>
      <c r="K176" s="24">
        <v>35</v>
      </c>
      <c r="L176" s="24">
        <v>87.842632522978533</v>
      </c>
      <c r="M176" s="24">
        <v>20.513669833969427</v>
      </c>
      <c r="N176" s="24">
        <v>59.512082121567389</v>
      </c>
      <c r="O176" s="24">
        <v>7.1976887721929739</v>
      </c>
      <c r="P176" s="24">
        <v>24.017588542211556</v>
      </c>
      <c r="Q176" s="24">
        <v>28.29680480716285</v>
      </c>
      <c r="R176" s="24">
        <v>5.9110375567246791</v>
      </c>
      <c r="S176" s="24">
        <v>11.700372905510754</v>
      </c>
      <c r="T176" s="24">
        <v>10.685394344927424</v>
      </c>
      <c r="U176" s="24">
        <v>0</v>
      </c>
      <c r="V176" s="24">
        <v>0</v>
      </c>
      <c r="W176" s="24">
        <v>0</v>
      </c>
      <c r="X176" s="24">
        <v>0</v>
      </c>
      <c r="Y176" s="24">
        <v>477.48593506200751</v>
      </c>
      <c r="Z176" s="24">
        <v>0</v>
      </c>
      <c r="AA176" s="24">
        <v>202.48400000000001</v>
      </c>
      <c r="AB176" s="24">
        <v>3.1429999999999998</v>
      </c>
      <c r="AC176" s="24">
        <v>271.8589350620075</v>
      </c>
      <c r="AD176" s="24">
        <v>84.210316118392541</v>
      </c>
      <c r="AE176" s="24">
        <v>-17.250452631607413</v>
      </c>
      <c r="AF176" s="24">
        <v>0</v>
      </c>
      <c r="AG176" s="24">
        <v>0</v>
      </c>
      <c r="AH176" s="24">
        <v>0</v>
      </c>
      <c r="AI176" s="24">
        <v>101.46076874999996</v>
      </c>
      <c r="AJ176" s="24">
        <v>0</v>
      </c>
      <c r="AK176" s="24">
        <v>0</v>
      </c>
      <c r="AL176" s="24">
        <v>0</v>
      </c>
      <c r="AM176" s="24">
        <v>0</v>
      </c>
      <c r="AN176" s="24">
        <v>0.3097573971559377</v>
      </c>
      <c r="AO176" s="24">
        <v>393.27561894361497</v>
      </c>
      <c r="AP176" s="24">
        <v>0</v>
      </c>
      <c r="AQ176" s="24">
        <v>0</v>
      </c>
      <c r="AR176" s="24">
        <v>0</v>
      </c>
      <c r="AS176" s="24">
        <v>0</v>
      </c>
      <c r="AT176" s="24">
        <v>0</v>
      </c>
      <c r="AU176" s="24">
        <v>345.91220520982733</v>
      </c>
      <c r="AV176" s="24">
        <v>106.24893877500001</v>
      </c>
      <c r="AW176" s="24">
        <v>106.24893877500001</v>
      </c>
      <c r="AX176" s="24">
        <v>0</v>
      </c>
      <c r="AY176" s="24">
        <v>0</v>
      </c>
      <c r="AZ176" s="24">
        <v>167.67316516586325</v>
      </c>
      <c r="BA176" s="24">
        <v>77.861174682099417</v>
      </c>
      <c r="BB176" s="24">
        <v>37.421662701568266</v>
      </c>
      <c r="BC176" s="24">
        <v>52.39032778219557</v>
      </c>
      <c r="BD176" s="24">
        <v>0</v>
      </c>
      <c r="BE176" s="24">
        <v>71.99010126896404</v>
      </c>
      <c r="BF176" s="24">
        <v>24.736819384680746</v>
      </c>
      <c r="BG176" s="24">
        <v>1.4901660226239124</v>
      </c>
      <c r="BH176" s="24">
        <v>45.763115861659379</v>
      </c>
      <c r="BI176" s="24">
        <v>0</v>
      </c>
      <c r="BJ176" s="24">
        <v>345.91220520982733</v>
      </c>
      <c r="BK176" s="24">
        <v>430.12252132821988</v>
      </c>
      <c r="BL176" s="24">
        <v>2.4213424735003501</v>
      </c>
      <c r="BM176" s="24">
        <v>1.6737970892637242</v>
      </c>
    </row>
    <row r="177" spans="1:65" x14ac:dyDescent="0.35">
      <c r="A177" s="24" t="s">
        <v>10702</v>
      </c>
      <c r="B177" s="24" t="s">
        <v>10660</v>
      </c>
      <c r="C177" s="24" t="s">
        <v>10662</v>
      </c>
      <c r="D177" s="24" t="s">
        <v>10510</v>
      </c>
      <c r="E177" s="24" t="s">
        <v>10957</v>
      </c>
      <c r="F177" s="24">
        <v>167630</v>
      </c>
      <c r="G177" s="24">
        <v>0.89712885276526333</v>
      </c>
      <c r="H177" s="24">
        <v>500</v>
      </c>
      <c r="I177" s="24">
        <v>447.1323245300631</v>
      </c>
      <c r="J177" s="41">
        <v>1.3513922206577529</v>
      </c>
      <c r="K177" s="24">
        <v>35</v>
      </c>
      <c r="L177" s="24">
        <v>66.495254160483853</v>
      </c>
      <c r="M177" s="24">
        <v>17.261131909049752</v>
      </c>
      <c r="N177" s="24">
        <v>59.512082121567389</v>
      </c>
      <c r="O177" s="24">
        <v>12.171559815708269</v>
      </c>
      <c r="P177" s="24">
        <v>20.8185165677667</v>
      </c>
      <c r="Q177" s="24">
        <v>26.522005738092425</v>
      </c>
      <c r="R177" s="24">
        <v>5.9110375567246791</v>
      </c>
      <c r="S177" s="24">
        <v>0</v>
      </c>
      <c r="T177" s="24">
        <v>20.610968181367742</v>
      </c>
      <c r="U177" s="24">
        <v>0</v>
      </c>
      <c r="V177" s="24">
        <v>0</v>
      </c>
      <c r="W177" s="24">
        <v>0</v>
      </c>
      <c r="X177" s="24">
        <v>0</v>
      </c>
      <c r="Y177" s="24">
        <v>536.53686027933827</v>
      </c>
      <c r="Z177" s="24">
        <v>0</v>
      </c>
      <c r="AA177" s="24">
        <v>202.48400000000001</v>
      </c>
      <c r="AB177" s="24">
        <v>3.1429999999999998</v>
      </c>
      <c r="AC177" s="24">
        <v>330.90986027933826</v>
      </c>
      <c r="AD177" s="24">
        <v>89.404535749275169</v>
      </c>
      <c r="AE177" s="24">
        <v>-12.056233000724815</v>
      </c>
      <c r="AF177" s="24">
        <v>0</v>
      </c>
      <c r="AG177" s="24">
        <v>0</v>
      </c>
      <c r="AH177" s="24">
        <v>0</v>
      </c>
      <c r="AI177" s="24">
        <v>101.46076874999996</v>
      </c>
      <c r="AJ177" s="24">
        <v>0</v>
      </c>
      <c r="AK177" s="24">
        <v>0</v>
      </c>
      <c r="AL177" s="24">
        <v>0</v>
      </c>
      <c r="AM177" s="24">
        <v>0</v>
      </c>
      <c r="AN177" s="24">
        <v>0.27017791393041035</v>
      </c>
      <c r="AO177" s="24">
        <v>447.1323245300631</v>
      </c>
      <c r="AP177" s="24">
        <v>0</v>
      </c>
      <c r="AQ177" s="24">
        <v>0</v>
      </c>
      <c r="AR177" s="24">
        <v>0</v>
      </c>
      <c r="AS177" s="24">
        <v>0</v>
      </c>
      <c r="AT177" s="24">
        <v>0</v>
      </c>
      <c r="AU177" s="24">
        <v>345.75646950460805</v>
      </c>
      <c r="AV177" s="24">
        <v>115.82501574000001</v>
      </c>
      <c r="AW177" s="24">
        <v>115.82501574000001</v>
      </c>
      <c r="AX177" s="24">
        <v>0</v>
      </c>
      <c r="AY177" s="24">
        <v>0</v>
      </c>
      <c r="AZ177" s="24">
        <v>150.26677194957514</v>
      </c>
      <c r="BA177" s="24">
        <v>77.861174682099417</v>
      </c>
      <c r="BB177" s="24">
        <v>30.168998861448216</v>
      </c>
      <c r="BC177" s="24">
        <v>42.236598406027504</v>
      </c>
      <c r="BD177" s="24">
        <v>0</v>
      </c>
      <c r="BE177" s="24">
        <v>79.664681815032893</v>
      </c>
      <c r="BF177" s="24">
        <v>27.429654664003152</v>
      </c>
      <c r="BG177" s="24">
        <v>1.4901660226239124</v>
      </c>
      <c r="BH177" s="24">
        <v>50.74486112840583</v>
      </c>
      <c r="BI177" s="24">
        <v>0</v>
      </c>
      <c r="BJ177" s="24">
        <v>345.75646950460805</v>
      </c>
      <c r="BK177" s="24">
        <v>435.16100525388322</v>
      </c>
      <c r="BL177" s="24">
        <v>1.8260294343132148</v>
      </c>
      <c r="BM177" s="24">
        <v>1.3513922206577529</v>
      </c>
    </row>
    <row r="178" spans="1:65" x14ac:dyDescent="0.35">
      <c r="A178" s="24" t="s">
        <v>10702</v>
      </c>
      <c r="B178" s="24" t="s">
        <v>10660</v>
      </c>
      <c r="C178" s="24" t="s">
        <v>10662</v>
      </c>
      <c r="D178" s="24" t="s">
        <v>10511</v>
      </c>
      <c r="E178" s="24" t="s">
        <v>10958</v>
      </c>
      <c r="F178" s="24">
        <v>167630</v>
      </c>
      <c r="G178" s="24">
        <v>0.89712885276526333</v>
      </c>
      <c r="H178" s="24">
        <v>500</v>
      </c>
      <c r="I178" s="24">
        <v>444.45505301204008</v>
      </c>
      <c r="J178" s="41">
        <v>1.978876080476782</v>
      </c>
      <c r="K178" s="24">
        <v>35</v>
      </c>
      <c r="L178" s="24">
        <v>66.495254160483853</v>
      </c>
      <c r="M178" s="24">
        <v>15.64016506004201</v>
      </c>
      <c r="N178" s="24">
        <v>59.512082121567389</v>
      </c>
      <c r="O178" s="24">
        <v>43.491414959334925</v>
      </c>
      <c r="P178" s="24">
        <v>10.95319871447448</v>
      </c>
      <c r="Q178" s="24">
        <v>5.0674684477579817</v>
      </c>
      <c r="R178" s="24">
        <v>5.0674684477579817</v>
      </c>
      <c r="S178" s="24">
        <v>0</v>
      </c>
      <c r="T178" s="24">
        <v>0</v>
      </c>
      <c r="U178" s="24">
        <v>37734.761272261669</v>
      </c>
      <c r="V178" s="24">
        <v>0</v>
      </c>
      <c r="W178" s="24">
        <v>0</v>
      </c>
      <c r="X178" s="24">
        <v>0</v>
      </c>
      <c r="Y178" s="24">
        <v>825.52513324387428</v>
      </c>
      <c r="Z178" s="24">
        <v>0</v>
      </c>
      <c r="AA178" s="24">
        <v>202.48400000000001</v>
      </c>
      <c r="AB178" s="24">
        <v>3.1429999999999998</v>
      </c>
      <c r="AC178" s="24">
        <v>619.89813324387433</v>
      </c>
      <c r="AD178" s="24">
        <v>381.0700802318342</v>
      </c>
      <c r="AE178" s="24">
        <v>12.649134475219702</v>
      </c>
      <c r="AF178" s="24">
        <v>0</v>
      </c>
      <c r="AG178" s="24">
        <v>0</v>
      </c>
      <c r="AH178" s="24">
        <v>217.82265006464712</v>
      </c>
      <c r="AI178" s="24">
        <v>123.00035822944251</v>
      </c>
      <c r="AJ178" s="24">
        <v>27.597937462524897</v>
      </c>
      <c r="AK178" s="24">
        <v>0</v>
      </c>
      <c r="AL178" s="24">
        <v>0</v>
      </c>
      <c r="AM178" s="24">
        <v>0</v>
      </c>
      <c r="AN178" s="24">
        <v>0.6147301625796594</v>
      </c>
      <c r="AO178" s="24">
        <v>444.45505301204008</v>
      </c>
      <c r="AP178" s="24">
        <v>230.47178453986683</v>
      </c>
      <c r="AQ178" s="24">
        <v>12.649134475219702</v>
      </c>
      <c r="AR178" s="24">
        <v>0</v>
      </c>
      <c r="AS178" s="24">
        <v>0</v>
      </c>
      <c r="AT178" s="24">
        <v>217.82265006464712</v>
      </c>
      <c r="AU178" s="24">
        <v>387.87774172473951</v>
      </c>
      <c r="AV178" s="24">
        <v>145.35578085</v>
      </c>
      <c r="AW178" s="24">
        <v>145.35578085</v>
      </c>
      <c r="AX178" s="24">
        <v>0</v>
      </c>
      <c r="AY178" s="24">
        <v>0</v>
      </c>
      <c r="AZ178" s="24">
        <v>156.1245814747106</v>
      </c>
      <c r="BA178" s="24">
        <v>83.718984207234882</v>
      </c>
      <c r="BB178" s="24">
        <v>30.168998861448216</v>
      </c>
      <c r="BC178" s="24">
        <v>42.236598406027504</v>
      </c>
      <c r="BD178" s="24">
        <v>0</v>
      </c>
      <c r="BE178" s="24">
        <v>86.39737940002891</v>
      </c>
      <c r="BF178" s="24">
        <v>29.752667435200376</v>
      </c>
      <c r="BG178" s="24">
        <v>1.6022772097078446</v>
      </c>
      <c r="BH178" s="24">
        <v>55.042434755120688</v>
      </c>
      <c r="BI178" s="24">
        <v>0</v>
      </c>
      <c r="BJ178" s="24">
        <v>618.34952626460631</v>
      </c>
      <c r="BK178" s="24">
        <v>999.41960649644057</v>
      </c>
      <c r="BL178" s="24">
        <v>1.418816134596349</v>
      </c>
      <c r="BM178" s="24">
        <v>1.978876080476782</v>
      </c>
    </row>
    <row r="179" spans="1:65" x14ac:dyDescent="0.35">
      <c r="A179" s="24" t="s">
        <v>10702</v>
      </c>
      <c r="B179" s="24" t="s">
        <v>10660</v>
      </c>
      <c r="C179" s="24" t="s">
        <v>10662</v>
      </c>
      <c r="D179" s="24" t="s">
        <v>10512</v>
      </c>
      <c r="E179" s="24" t="s">
        <v>10959</v>
      </c>
      <c r="F179" s="24">
        <v>167630</v>
      </c>
      <c r="G179" s="24">
        <v>0.89712885276526333</v>
      </c>
      <c r="H179" s="24">
        <v>500</v>
      </c>
      <c r="I179" s="64">
        <v>1387.2874044255805</v>
      </c>
      <c r="J179" s="42">
        <v>0.11412814990177005</v>
      </c>
      <c r="K179" s="24">
        <v>35</v>
      </c>
      <c r="L179" s="24">
        <v>121.27864066982542</v>
      </c>
      <c r="M179" s="24">
        <v>26.925781915222458</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1733.4998313247975</v>
      </c>
      <c r="Z179" s="24">
        <v>0</v>
      </c>
      <c r="AA179" s="24">
        <v>202.48400000000001</v>
      </c>
      <c r="AB179" s="24">
        <v>3.1429999999999998</v>
      </c>
      <c r="AC179" s="24">
        <v>1527.8728313247975</v>
      </c>
      <c r="AD179" s="24">
        <v>346.21242689921701</v>
      </c>
      <c r="AE179" s="24">
        <v>36.197425548069504</v>
      </c>
      <c r="AF179" s="24">
        <v>0</v>
      </c>
      <c r="AG179" s="24">
        <v>0</v>
      </c>
      <c r="AH179" s="24">
        <v>183.080246472216</v>
      </c>
      <c r="AI179" s="24">
        <v>123.00035822944251</v>
      </c>
      <c r="AJ179" s="24">
        <v>3.9343966494888427</v>
      </c>
      <c r="AK179" s="24">
        <v>0</v>
      </c>
      <c r="AL179" s="24">
        <v>0</v>
      </c>
      <c r="AM179" s="24">
        <v>0</v>
      </c>
      <c r="AN179" s="24">
        <v>0.22659767213677134</v>
      </c>
      <c r="AO179" s="24">
        <v>1387.2874044255805</v>
      </c>
      <c r="AP179" s="24">
        <v>219.27767202028551</v>
      </c>
      <c r="AQ179" s="24">
        <v>36.197425548069504</v>
      </c>
      <c r="AR179" s="24">
        <v>0</v>
      </c>
      <c r="AS179" s="24">
        <v>0</v>
      </c>
      <c r="AT179" s="24">
        <v>183.080246472216</v>
      </c>
      <c r="AU179" s="24">
        <v>620.71127725441499</v>
      </c>
      <c r="AV179" s="24">
        <v>145.35578085</v>
      </c>
      <c r="AW179" s="24">
        <v>145.35578085</v>
      </c>
      <c r="AX179" s="24">
        <v>0</v>
      </c>
      <c r="AY179" s="24">
        <v>0</v>
      </c>
      <c r="AZ179" s="24">
        <v>257.97656149381419</v>
      </c>
      <c r="BA179" s="24">
        <v>83.718984207234882</v>
      </c>
      <c r="BB179" s="24">
        <v>72.607323869408049</v>
      </c>
      <c r="BC179" s="24">
        <v>101.65025341717126</v>
      </c>
      <c r="BD179" s="24">
        <v>0</v>
      </c>
      <c r="BE179" s="24">
        <v>217.3789349106008</v>
      </c>
      <c r="BF179" s="24">
        <v>75.711107965225594</v>
      </c>
      <c r="BG179" s="24">
        <v>1.6022772097078446</v>
      </c>
      <c r="BH179" s="24">
        <v>140.06554973566736</v>
      </c>
      <c r="BI179" s="24">
        <v>0</v>
      </c>
      <c r="BJ179" s="24">
        <v>839.98894927470053</v>
      </c>
      <c r="BK179" s="24">
        <v>1186.2013761739177</v>
      </c>
      <c r="BL179" s="24">
        <v>0.10362678202205849</v>
      </c>
      <c r="BM179" s="24">
        <v>0.11412814990177005</v>
      </c>
    </row>
    <row r="180" spans="1:65" x14ac:dyDescent="0.35">
      <c r="A180" s="24" t="s">
        <v>10702</v>
      </c>
      <c r="B180" s="24" t="s">
        <v>10660</v>
      </c>
      <c r="C180" s="24" t="s">
        <v>10924</v>
      </c>
      <c r="D180" s="24" t="s">
        <v>9780</v>
      </c>
      <c r="E180" s="24" t="s">
        <v>10960</v>
      </c>
      <c r="F180" s="24">
        <v>167630</v>
      </c>
      <c r="G180" s="24">
        <v>0.89712885276526333</v>
      </c>
      <c r="H180" s="24">
        <v>500</v>
      </c>
      <c r="I180" s="39">
        <v>372.53814468577502</v>
      </c>
      <c r="J180" s="42">
        <v>2.045990379758575</v>
      </c>
      <c r="K180" s="24">
        <v>35</v>
      </c>
      <c r="L180" s="24">
        <v>135.08703151432456</v>
      </c>
      <c r="M180" s="24">
        <v>23.999180994513416</v>
      </c>
      <c r="N180" s="24">
        <v>59.512082121567389</v>
      </c>
      <c r="O180" s="24">
        <v>9.9277757834788147</v>
      </c>
      <c r="P180" s="24">
        <v>23.042557466752324</v>
      </c>
      <c r="Q180" s="24">
        <v>26.541748871336239</v>
      </c>
      <c r="R180" s="24">
        <v>5.9110375567246791</v>
      </c>
      <c r="S180" s="24">
        <v>9.945316969684141</v>
      </c>
      <c r="T180" s="24">
        <v>10.685394344927424</v>
      </c>
      <c r="U180" s="24">
        <v>0</v>
      </c>
      <c r="V180" s="24">
        <v>7226.8853996818088</v>
      </c>
      <c r="W180" s="24">
        <v>0</v>
      </c>
      <c r="X180" s="24">
        <v>0</v>
      </c>
      <c r="Y180" s="24">
        <v>514.12900301072784</v>
      </c>
      <c r="Z180" s="24">
        <v>0</v>
      </c>
      <c r="AA180" s="24">
        <v>202.48400000000001</v>
      </c>
      <c r="AB180" s="24">
        <v>3.1429999999999998</v>
      </c>
      <c r="AC180" s="24">
        <v>308.50200301072783</v>
      </c>
      <c r="AD180" s="24">
        <v>141.59085832495282</v>
      </c>
      <c r="AE180" s="24">
        <v>17.997766284219349</v>
      </c>
      <c r="AF180" s="24">
        <v>0</v>
      </c>
      <c r="AG180" s="24">
        <v>0</v>
      </c>
      <c r="AH180" s="24">
        <v>22.132323290733545</v>
      </c>
      <c r="AI180" s="24">
        <v>101.46076874999996</v>
      </c>
      <c r="AJ180" s="24">
        <v>0</v>
      </c>
      <c r="AK180" s="24">
        <v>0</v>
      </c>
      <c r="AL180" s="24">
        <v>0</v>
      </c>
      <c r="AM180" s="24">
        <v>0</v>
      </c>
      <c r="AN180" s="24">
        <v>0.45896252518019842</v>
      </c>
      <c r="AO180" s="24">
        <v>372.53814468577502</v>
      </c>
      <c r="AP180" s="24">
        <v>40.130089574952891</v>
      </c>
      <c r="AQ180" s="24">
        <v>17.997766284219349</v>
      </c>
      <c r="AR180" s="24">
        <v>0</v>
      </c>
      <c r="AS180" s="24">
        <v>0</v>
      </c>
      <c r="AT180" s="24">
        <v>22.132323290733545</v>
      </c>
      <c r="AU180" s="24">
        <v>388.99051523102594</v>
      </c>
      <c r="AV180" s="24">
        <v>109.16758915125001</v>
      </c>
      <c r="AW180" s="24">
        <v>109.16758915125001</v>
      </c>
      <c r="AX180" s="24">
        <v>0</v>
      </c>
      <c r="AY180" s="24">
        <v>0</v>
      </c>
      <c r="AZ180" s="24">
        <v>210.78791489255414</v>
      </c>
      <c r="BA180" s="24">
        <v>77.861174682099417</v>
      </c>
      <c r="BB180" s="24">
        <v>55.386141754356139</v>
      </c>
      <c r="BC180" s="24">
        <v>77.540598456098593</v>
      </c>
      <c r="BD180" s="24">
        <v>0</v>
      </c>
      <c r="BE180" s="24">
        <v>69.035011187221841</v>
      </c>
      <c r="BF180" s="24">
        <v>23.69994567178875</v>
      </c>
      <c r="BG180" s="24">
        <v>1.4901660226239124</v>
      </c>
      <c r="BH180" s="24">
        <v>43.844899492809184</v>
      </c>
      <c r="BI180" s="24">
        <v>0</v>
      </c>
      <c r="BJ180" s="24">
        <v>429.12060480597881</v>
      </c>
      <c r="BK180" s="24">
        <v>570.71146313093163</v>
      </c>
      <c r="BL180" s="24">
        <v>2.4706791290872068</v>
      </c>
      <c r="BM180" s="24">
        <v>2.045990379758575</v>
      </c>
    </row>
    <row r="181" spans="1:65" x14ac:dyDescent="0.35">
      <c r="A181" s="24" t="s">
        <v>10702</v>
      </c>
      <c r="B181" s="24" t="s">
        <v>10926</v>
      </c>
      <c r="C181" s="24" t="s">
        <v>9780</v>
      </c>
      <c r="D181" s="24" t="s">
        <v>9780</v>
      </c>
      <c r="E181" s="24" t="s">
        <v>10961</v>
      </c>
      <c r="F181" s="24">
        <f>F172</f>
        <v>1080840</v>
      </c>
      <c r="G181" s="24">
        <f>G172</f>
        <v>0.89712458042527043</v>
      </c>
      <c r="H181" s="24">
        <f>(H172*N172+H180*N180)/(N172+N180)</f>
        <v>500</v>
      </c>
      <c r="I181" s="24">
        <f>(I172*N172+I180*N180)/(N172+N180)</f>
        <v>351.64750910916126</v>
      </c>
      <c r="J181" s="41">
        <f>(J172*N172+J180*N180)/(N172+N180)</f>
        <v>1.9207309186701977</v>
      </c>
      <c r="K181" s="24">
        <f>K172</f>
        <v>35</v>
      </c>
      <c r="L181" s="24">
        <f t="shared" ref="L181:W181" si="11">L172+L180</f>
        <v>667.08632178642279</v>
      </c>
      <c r="M181" s="24">
        <f t="shared" si="11"/>
        <v>98.262628071340401</v>
      </c>
      <c r="N181" s="24">
        <f t="shared" si="11"/>
        <v>443.23058429143811</v>
      </c>
      <c r="O181" s="24">
        <f t="shared" si="11"/>
        <v>81.450794136180775</v>
      </c>
      <c r="P181" s="24">
        <f t="shared" si="11"/>
        <v>171.61500397003229</v>
      </c>
      <c r="Q181" s="24">
        <f t="shared" si="11"/>
        <v>190.16478618522501</v>
      </c>
      <c r="R181" s="24">
        <f t="shared" si="11"/>
        <v>36.512588104771865</v>
      </c>
      <c r="S181" s="24">
        <f t="shared" si="11"/>
        <v>74.070146670925439</v>
      </c>
      <c r="T181" s="24">
        <f t="shared" si="11"/>
        <v>79.582051409527708</v>
      </c>
      <c r="U181" s="24">
        <f t="shared" si="11"/>
        <v>0</v>
      </c>
      <c r="V181" s="24">
        <f t="shared" si="11"/>
        <v>53823.971941781354</v>
      </c>
      <c r="W181" s="24">
        <f t="shared" si="11"/>
        <v>0</v>
      </c>
      <c r="X181" s="24">
        <f>(X172*N172+X180*N180)/(N172+N180)</f>
        <v>0</v>
      </c>
      <c r="Y181" s="24">
        <f>(Y172*N172+Y180*N180)/(N172+N180)</f>
        <v>493.44724687152319</v>
      </c>
      <c r="Z181" s="24">
        <f>(Z172*N172+Z180*N180)/(N172+N180)</f>
        <v>0</v>
      </c>
      <c r="AA181" s="24">
        <f>(AA172*N172+AA180*N180)/(N172+N180)</f>
        <v>182.90981978423198</v>
      </c>
      <c r="AB181" s="24">
        <f>(AB172*N172+AB180*N180)/(N172+N180)</f>
        <v>5.7886742476509117</v>
      </c>
      <c r="AC181" s="24">
        <f>(AC172*N172+AC180*N180)/(N172+N180)</f>
        <v>304.74875283964036</v>
      </c>
      <c r="AD181" s="24">
        <f>(AD172*N172+AD180*N180)/(N172+N180)</f>
        <v>141.79973776236199</v>
      </c>
      <c r="AE181" s="24">
        <f>(AE172*N172+AE180*N180)/(N172+N180)</f>
        <v>14.658466390205097</v>
      </c>
      <c r="AF181" s="24">
        <f>(AF172*N172+AF180*N180)/(N172+N180)</f>
        <v>0</v>
      </c>
      <c r="AG181" s="24">
        <f>(AG172*N172+AG180*N180)/(N172+N180)</f>
        <v>0</v>
      </c>
      <c r="AH181" s="24">
        <f>(AH172*N172+AH180*N180)/(N172+N180)</f>
        <v>25.680502622157004</v>
      </c>
      <c r="AI181" s="24">
        <f>(AI172*N172+AI180*N180)/(N172+N180)</f>
        <v>101.46076874999996</v>
      </c>
      <c r="AJ181" s="24">
        <f>(AJ172*N172+AJ180*N180)/(N172+N180)</f>
        <v>0</v>
      </c>
      <c r="AK181" s="24">
        <f>(AK172*N172+AK180*N180)/(N172+N180)</f>
        <v>0</v>
      </c>
      <c r="AL181" s="24">
        <f>(AL172*N172+AL180*N180)/(N172+N180)</f>
        <v>0</v>
      </c>
      <c r="AM181" s="24">
        <f>(AM172*N172+AM180*N180)/(N172+N180)</f>
        <v>0</v>
      </c>
      <c r="AN181" s="24">
        <f>(AN172*N172+AN180*N180)/(N172+N180)</f>
        <v>0.4653125987838086</v>
      </c>
      <c r="AO181" s="24">
        <f>(AO172*N172+AO180*N180)/(N172+N180)</f>
        <v>351.64750910916126</v>
      </c>
      <c r="AP181" s="24">
        <f>(AP172*N172+AP180*N180)/(N172+N180)</f>
        <v>40.338969012362107</v>
      </c>
      <c r="AQ181" s="24">
        <f>(AQ172*N172+AQ180*N180)/(N172+N180)</f>
        <v>14.658466390205097</v>
      </c>
      <c r="AR181" s="24">
        <f>(AR172*N172+AR180*N180)/(N172+N180)</f>
        <v>0</v>
      </c>
      <c r="AS181" s="24">
        <f>(AS172*N172+AS180*N180)/(N172+N180)</f>
        <v>0</v>
      </c>
      <c r="AT181" s="24">
        <f>(AT172*N172+AT180*N180)/(N172+N180)</f>
        <v>25.680502622157004</v>
      </c>
      <c r="AU181" s="24">
        <f>(AU172*N172+AU180*N180)/(N172+N180)</f>
        <v>298.43612904797072</v>
      </c>
      <c r="AV181" s="24">
        <f>(AV172*N172+AV180*N180)/(N172+N180)</f>
        <v>110.78888147986017</v>
      </c>
      <c r="AW181" s="24">
        <f>(AW172*N172+AW180*N180)/(N172+N180)</f>
        <v>110.78888147986017</v>
      </c>
      <c r="AX181" s="24">
        <f>(AX172*N172+AX180*N180)/(N172+N180)</f>
        <v>0</v>
      </c>
      <c r="AY181" s="24">
        <f>(AY172*N172+AY180*N180)/(N172+N180)</f>
        <v>0</v>
      </c>
      <c r="AZ181" s="24">
        <f>(AZ172*N172+AZ180*N180)/(N172+N180)</f>
        <v>121.58915195055626</v>
      </c>
      <c r="BA181" s="24">
        <f>(BA172*N172+BA180*N180)/(N172+N180)</f>
        <v>77.861174682099431</v>
      </c>
      <c r="BB181" s="24">
        <f>(BB172*N172+BB180*N180)/(N172+N180)</f>
        <v>18.219990528523677</v>
      </c>
      <c r="BC181" s="24">
        <f>(BC172*N172+BC180*N180)/(N172+N180)</f>
        <v>25.507986739933145</v>
      </c>
      <c r="BD181" s="24">
        <f>(BD172*N172+BD180*N180)/(N172+N180)</f>
        <v>0</v>
      </c>
      <c r="BE181" s="24">
        <f>(BE172*N172+BE180*N180)/(N172+N180)</f>
        <v>66.058095617554372</v>
      </c>
      <c r="BF181" s="24">
        <f>(BF172*N172+BF180*N180)/(N172+N180)</f>
        <v>22.655413892958059</v>
      </c>
      <c r="BG181" s="24">
        <f>(BG172*N172+BG180*N180)/(N172+N180)</f>
        <v>1.4901660226239128</v>
      </c>
      <c r="BH181" s="24">
        <f>(BH172*N172+BH180*N180)/(N172+N180)</f>
        <v>41.912515701972403</v>
      </c>
      <c r="BI181" s="24">
        <f>(BI172*N172+BI180*N180)/(N172+N180)</f>
        <v>0</v>
      </c>
      <c r="BJ181" s="24">
        <f>(BJ172*N172+BJ180*N180)/(N172+N180)</f>
        <v>338.77509806033282</v>
      </c>
      <c r="BK181" s="24">
        <f>(BK172*N172+BK180*N180)/(N172+N180)</f>
        <v>480.57483582269481</v>
      </c>
      <c r="BL181" s="24">
        <f>(BL172*N172+BL180*N180)/(N172+N180)</f>
        <v>2.2171657990063727</v>
      </c>
      <c r="BM181" s="24">
        <f>(BM172*N172+BM180*N180)/(N172+N180)</f>
        <v>1.9207309186701977</v>
      </c>
    </row>
    <row r="182" spans="1:65" x14ac:dyDescent="0.35">
      <c r="BK182" s="24">
        <v>462.74151298389734</v>
      </c>
      <c r="BL182" s="24">
        <v>1.0348053071216794</v>
      </c>
      <c r="BM182" s="24">
        <v>0.44881188104671443</v>
      </c>
    </row>
    <row r="183" spans="1:65" x14ac:dyDescent="0.35">
      <c r="BK183" s="24">
        <v>558.32815582541036</v>
      </c>
      <c r="BL183" s="24">
        <v>1.3446465461044588</v>
      </c>
      <c r="BM183" s="24">
        <v>0.69076440873177325</v>
      </c>
    </row>
    <row r="184" spans="1:65" x14ac:dyDescent="0.35">
      <c r="BK184" s="24">
        <v>473.63637555863238</v>
      </c>
      <c r="BL184" s="24">
        <v>1.3491461680778221</v>
      </c>
      <c r="BM184" s="24">
        <v>0.61549275985774843</v>
      </c>
    </row>
    <row r="185" spans="1:65" x14ac:dyDescent="0.35">
      <c r="BK185" s="24">
        <v>479.7322145827319</v>
      </c>
      <c r="BL185" s="24">
        <v>0.94836205254953665</v>
      </c>
      <c r="BM185" s="24">
        <v>0.4829779959870325</v>
      </c>
    </row>
    <row r="186" spans="1:65" x14ac:dyDescent="0.35">
      <c r="BK186" s="24">
        <v>1048.8797590481213</v>
      </c>
      <c r="BL186" s="24">
        <v>0.95840742370736753</v>
      </c>
      <c r="BM186" s="24">
        <v>0.91749098578590027</v>
      </c>
    </row>
    <row r="187" spans="1:65" x14ac:dyDescent="0.35">
      <c r="BK187" s="24">
        <v>1235.8873136071536</v>
      </c>
      <c r="BL187" s="24">
        <v>-8.2947826036499223E-2</v>
      </c>
      <c r="BM187" s="24">
        <v>-7.9675455069095832E-2</v>
      </c>
    </row>
    <row r="188" spans="1:65" x14ac:dyDescent="0.35">
      <c r="I188" s="64"/>
      <c r="J188" s="42"/>
      <c r="BK188" s="24">
        <v>615.21798539384986</v>
      </c>
      <c r="BL188" s="24">
        <v>1.5290532242240209</v>
      </c>
      <c r="BM188" s="24">
        <v>0.82013151518723681</v>
      </c>
    </row>
    <row r="189" spans="1:65" x14ac:dyDescent="0.35">
      <c r="BK189" s="24">
        <v>531.56193029813312</v>
      </c>
      <c r="BL189" s="24">
        <v>1.2627029000930583</v>
      </c>
      <c r="BM189" s="24">
        <v>0.86518483443088101</v>
      </c>
    </row>
    <row r="190" spans="1:65" x14ac:dyDescent="0.35">
      <c r="BK190" s="24">
        <v>437.04535728907831</v>
      </c>
      <c r="BL190" s="24">
        <v>0.95567646848358045</v>
      </c>
      <c r="BM190" s="24">
        <v>0.56713207950165612</v>
      </c>
    </row>
    <row r="191" spans="1:65" x14ac:dyDescent="0.35">
      <c r="BK191" s="24">
        <v>478.60726715961238</v>
      </c>
      <c r="BL191" s="24">
        <v>1.0906856470030164</v>
      </c>
      <c r="BM191" s="24">
        <v>0.71349441253600532</v>
      </c>
    </row>
    <row r="192" spans="1:65" x14ac:dyDescent="0.35">
      <c r="BK192" s="24">
        <v>408.9946867987382</v>
      </c>
      <c r="BL192" s="24">
        <v>1.1168918563472539</v>
      </c>
      <c r="BM192" s="24">
        <v>0.64531171520976371</v>
      </c>
    </row>
    <row r="193" spans="9:65" x14ac:dyDescent="0.35">
      <c r="BK193" s="24">
        <v>431.21974147646631</v>
      </c>
      <c r="BL193" s="24">
        <v>0.78362686688631422</v>
      </c>
      <c r="BM193" s="24">
        <v>0.49302531469999672</v>
      </c>
    </row>
    <row r="194" spans="9:65" x14ac:dyDescent="0.35">
      <c r="BK194" s="24">
        <v>866.70998879397894</v>
      </c>
      <c r="BL194" s="24">
        <v>0.60740504716219212</v>
      </c>
      <c r="BM194" s="24">
        <v>0.62689929195877447</v>
      </c>
    </row>
    <row r="195" spans="9:65" x14ac:dyDescent="0.35">
      <c r="BK195" s="24">
        <v>1047.6108285804376</v>
      </c>
      <c r="BL195" s="24">
        <v>-0.20871372831783558</v>
      </c>
      <c r="BM195" s="24">
        <v>-0.21681975804300527</v>
      </c>
    </row>
    <row r="196" spans="9:65" x14ac:dyDescent="0.35">
      <c r="I196" s="39"/>
      <c r="J196" s="42"/>
      <c r="BK196" s="24">
        <v>531.56193029813312</v>
      </c>
      <c r="BL196" s="24">
        <v>1.2627029000930583</v>
      </c>
      <c r="BM196" s="24">
        <v>0.86518483443088101</v>
      </c>
    </row>
    <row r="197" spans="9:65" x14ac:dyDescent="0.35">
      <c r="BK197" s="24">
        <v>663.26508212370004</v>
      </c>
      <c r="BL197" s="24">
        <v>1.7208247339486118</v>
      </c>
      <c r="BM197" s="24">
        <v>0.8775282971286249</v>
      </c>
    </row>
    <row r="198" spans="9:65" x14ac:dyDescent="0.35">
      <c r="BK198" s="24">
        <v>467.95451411930475</v>
      </c>
      <c r="BL198" s="24">
        <v>1.0792356633754951</v>
      </c>
      <c r="BM198" s="24">
        <v>0.4201252567908686</v>
      </c>
    </row>
    <row r="199" spans="9:65" x14ac:dyDescent="0.35">
      <c r="BK199" s="24">
        <v>606.70751219599856</v>
      </c>
      <c r="BL199" s="24">
        <v>1.5350348962836502</v>
      </c>
      <c r="BM199" s="24">
        <v>0.75222612983333081</v>
      </c>
    </row>
    <row r="200" spans="9:65" x14ac:dyDescent="0.35">
      <c r="BK200" s="24">
        <v>504.8120697799161</v>
      </c>
      <c r="BL200" s="24">
        <v>1.5044487650848011</v>
      </c>
      <c r="BM200" s="24">
        <v>0.6561818029558435</v>
      </c>
    </row>
    <row r="201" spans="9:65" x14ac:dyDescent="0.35">
      <c r="BK201" s="24">
        <v>516.6115574636658</v>
      </c>
      <c r="BL201" s="24">
        <v>1.0598103570811761</v>
      </c>
      <c r="BM201" s="24">
        <v>0.51889286882438368</v>
      </c>
    </row>
    <row r="202" spans="9:65" x14ac:dyDescent="0.35">
      <c r="BK202" s="24">
        <v>1198.4493027705789</v>
      </c>
      <c r="BL202" s="24">
        <v>1.2032320136472674</v>
      </c>
      <c r="BM202" s="24">
        <v>1.1942325529700701</v>
      </c>
    </row>
    <row r="203" spans="9:65" x14ac:dyDescent="0.35">
      <c r="BK203" s="24">
        <v>1394.2206811760052</v>
      </c>
      <c r="BL203" s="24">
        <v>2.3897543341103503E-2</v>
      </c>
      <c r="BM203" s="24">
        <v>2.319454322170143E-2</v>
      </c>
    </row>
    <row r="204" spans="9:65" x14ac:dyDescent="0.35">
      <c r="I204" s="64"/>
      <c r="J204" s="42"/>
      <c r="BK204" s="24">
        <v>663.26508212370004</v>
      </c>
      <c r="BL204" s="24">
        <v>1.7208247339486118</v>
      </c>
      <c r="BM204" s="24">
        <v>0.8775282971286249</v>
      </c>
    </row>
    <row r="205" spans="9:65" x14ac:dyDescent="0.35">
      <c r="BK205" s="24" t="e">
        <f>(BK188*N188+BK196*N196+BK204*N204)/(N188+N196+N204)</f>
        <v>#DIV/0!</v>
      </c>
      <c r="BL205" s="24" t="e">
        <f>(BL188*N188+BL196*N196+BL204*N204)/(N188+N196+N204)</f>
        <v>#DIV/0!</v>
      </c>
      <c r="BM205" s="24"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5" t="s">
        <v>10057</v>
      </c>
      <c r="B1" s="75" t="s">
        <v>10548</v>
      </c>
      <c r="C1" s="75" t="s">
        <v>10549</v>
      </c>
      <c r="D1" s="75" t="s">
        <v>10550</v>
      </c>
      <c r="E1" s="77" t="s">
        <v>10551</v>
      </c>
      <c r="F1" s="77" t="s">
        <v>10552</v>
      </c>
      <c r="G1" s="75" t="str">
        <f>AM1</f>
        <v>Nova RT | TARIFA LÍQUIDA 
(R$/t RDO)</v>
      </c>
      <c r="H1" s="75" t="str">
        <f>BK1</f>
        <v>% EF RT + CM | Ef. Valoriz. RT + Custos Mov.(sobre TARIFA LÍQUIDA)
(R$/t RDO)</v>
      </c>
      <c r="I1" s="77" t="s">
        <v>10555</v>
      </c>
      <c r="J1" s="77" t="s">
        <v>10556</v>
      </c>
      <c r="K1" s="77" t="s">
        <v>10557</v>
      </c>
      <c r="L1" s="77" t="s">
        <v>10558</v>
      </c>
      <c r="M1" s="77" t="s">
        <v>10559</v>
      </c>
      <c r="N1" s="77" t="s">
        <v>10560</v>
      </c>
      <c r="O1" s="77" t="s">
        <v>10561</v>
      </c>
      <c r="P1" s="77" t="s">
        <v>10562</v>
      </c>
      <c r="Q1" s="77" t="s">
        <v>10563</v>
      </c>
      <c r="R1" s="77" t="s">
        <v>10564</v>
      </c>
      <c r="S1" s="77" t="s">
        <v>10565</v>
      </c>
      <c r="T1" s="77" t="s">
        <v>10566</v>
      </c>
      <c r="U1" s="77" t="s">
        <v>10567</v>
      </c>
      <c r="V1" s="77" t="s">
        <v>10568</v>
      </c>
      <c r="W1" s="77" t="s">
        <v>10569</v>
      </c>
      <c r="X1" s="77" t="s">
        <v>10570</v>
      </c>
      <c r="Y1" s="77" t="s">
        <v>10571</v>
      </c>
      <c r="Z1" s="77" t="s">
        <v>10572</v>
      </c>
      <c r="AA1" s="77" t="s">
        <v>10573</v>
      </c>
      <c r="AB1" s="77" t="s">
        <v>10574</v>
      </c>
      <c r="AC1" s="77" t="s">
        <v>10575</v>
      </c>
      <c r="AD1" s="77" t="s">
        <v>10576</v>
      </c>
      <c r="AE1" s="77" t="s">
        <v>10577</v>
      </c>
      <c r="AF1" s="77" t="s">
        <v>10578</v>
      </c>
      <c r="AG1" s="77" t="s">
        <v>10579</v>
      </c>
      <c r="AH1" s="77" t="s">
        <v>10580</v>
      </c>
      <c r="AI1" s="77" t="s">
        <v>10581</v>
      </c>
      <c r="AJ1" s="77" t="s">
        <v>10582</v>
      </c>
      <c r="AK1" s="77" t="s">
        <v>10583</v>
      </c>
      <c r="AL1" s="75" t="s">
        <v>10098</v>
      </c>
      <c r="AM1" s="77" t="s">
        <v>10553</v>
      </c>
      <c r="AN1" s="77" t="s">
        <v>10584</v>
      </c>
      <c r="AO1" s="77" t="s">
        <v>10585</v>
      </c>
      <c r="AP1" s="77" t="s">
        <v>10586</v>
      </c>
      <c r="AQ1" s="77" t="s">
        <v>10587</v>
      </c>
      <c r="AR1" s="77" t="s">
        <v>10588</v>
      </c>
      <c r="AS1" s="77" t="s">
        <v>10589</v>
      </c>
      <c r="AT1" s="77" t="s">
        <v>10590</v>
      </c>
      <c r="AU1" s="77" t="s">
        <v>10591</v>
      </c>
      <c r="AV1" s="77" t="s">
        <v>10592</v>
      </c>
      <c r="AW1" s="75" t="s">
        <v>10109</v>
      </c>
      <c r="AX1" s="77" t="s">
        <v>10593</v>
      </c>
      <c r="AY1" s="77" t="s">
        <v>10594</v>
      </c>
      <c r="AZ1" s="77" t="s">
        <v>10595</v>
      </c>
      <c r="BA1" s="77" t="s">
        <v>10596</v>
      </c>
      <c r="BB1" s="75" t="s">
        <v>10114</v>
      </c>
      <c r="BC1" s="77" t="s">
        <v>10597</v>
      </c>
      <c r="BD1" s="77" t="s">
        <v>10598</v>
      </c>
      <c r="BE1" s="77" t="s">
        <v>10599</v>
      </c>
      <c r="BF1" s="77" t="s">
        <v>10600</v>
      </c>
      <c r="BG1" s="75" t="s">
        <v>10119</v>
      </c>
      <c r="BH1" s="77" t="s">
        <v>10601</v>
      </c>
      <c r="BI1" s="77" t="s">
        <v>10602</v>
      </c>
      <c r="BJ1" s="77" t="s">
        <v>10603</v>
      </c>
      <c r="BK1" s="77" t="s">
        <v>10554</v>
      </c>
    </row>
    <row r="2" spans="1:63" ht="33" customHeight="1" x14ac:dyDescent="0.25">
      <c r="A2" s="32">
        <v>1</v>
      </c>
      <c r="B2" s="32"/>
      <c r="C2" s="32"/>
      <c r="D2" s="32">
        <v>2</v>
      </c>
      <c r="E2" s="32">
        <v>3</v>
      </c>
      <c r="F2" s="32">
        <v>4</v>
      </c>
      <c r="G2" s="32">
        <v>5</v>
      </c>
      <c r="H2" s="32">
        <v>6</v>
      </c>
      <c r="I2" s="32">
        <v>7</v>
      </c>
      <c r="J2" s="32">
        <v>8</v>
      </c>
      <c r="K2" s="32">
        <v>9</v>
      </c>
      <c r="L2" s="32">
        <v>10</v>
      </c>
      <c r="M2" s="32">
        <v>11</v>
      </c>
      <c r="N2" s="32">
        <v>12</v>
      </c>
      <c r="O2" s="32">
        <v>13</v>
      </c>
      <c r="P2" s="32">
        <v>14</v>
      </c>
      <c r="Q2" s="32">
        <v>15</v>
      </c>
      <c r="R2" s="32">
        <v>16</v>
      </c>
      <c r="S2" s="32">
        <v>17</v>
      </c>
      <c r="T2" s="32">
        <v>18</v>
      </c>
      <c r="U2" s="32">
        <v>19</v>
      </c>
      <c r="V2" s="32">
        <v>20</v>
      </c>
      <c r="W2" s="32">
        <v>21</v>
      </c>
      <c r="X2" s="32">
        <v>22</v>
      </c>
      <c r="Y2" s="32">
        <v>23</v>
      </c>
      <c r="Z2" s="32">
        <v>24</v>
      </c>
      <c r="AA2" s="32">
        <v>25</v>
      </c>
      <c r="AB2" s="32">
        <v>26</v>
      </c>
      <c r="AC2" s="32">
        <v>27</v>
      </c>
      <c r="AD2" s="32">
        <v>28</v>
      </c>
      <c r="AE2" s="32">
        <v>29</v>
      </c>
      <c r="AF2" s="32">
        <v>30</v>
      </c>
      <c r="AG2" s="32">
        <v>31</v>
      </c>
      <c r="AH2" s="32">
        <v>32</v>
      </c>
      <c r="AI2" s="32">
        <v>33</v>
      </c>
      <c r="AJ2" s="32">
        <v>34</v>
      </c>
      <c r="AK2" s="32">
        <v>35</v>
      </c>
      <c r="AL2" s="32">
        <v>36</v>
      </c>
      <c r="AM2" s="32">
        <v>37</v>
      </c>
      <c r="AN2" s="32">
        <v>38</v>
      </c>
      <c r="AO2" s="32">
        <v>39</v>
      </c>
      <c r="AP2" s="32">
        <v>40</v>
      </c>
      <c r="AQ2" s="32">
        <v>41</v>
      </c>
      <c r="AR2" s="32">
        <v>42</v>
      </c>
      <c r="AS2" s="32">
        <v>43</v>
      </c>
      <c r="AT2" s="32">
        <v>44</v>
      </c>
      <c r="AU2" s="32">
        <v>45</v>
      </c>
      <c r="AV2" s="32">
        <v>46</v>
      </c>
      <c r="AW2" s="32">
        <v>47</v>
      </c>
      <c r="AX2" s="32">
        <v>48</v>
      </c>
      <c r="AY2" s="32">
        <v>49</v>
      </c>
      <c r="AZ2" s="32">
        <v>50</v>
      </c>
      <c r="BA2" s="32">
        <v>51</v>
      </c>
      <c r="BB2" s="32">
        <v>52</v>
      </c>
      <c r="BC2" s="32">
        <v>53</v>
      </c>
      <c r="BD2" s="32">
        <v>54</v>
      </c>
      <c r="BE2" s="32">
        <v>55</v>
      </c>
      <c r="BF2" s="32">
        <v>56</v>
      </c>
      <c r="BG2" s="32">
        <v>57</v>
      </c>
      <c r="BH2" s="32">
        <v>58</v>
      </c>
      <c r="BI2" s="32">
        <v>59</v>
      </c>
      <c r="BJ2" s="32">
        <v>60</v>
      </c>
      <c r="BK2" s="32">
        <v>61</v>
      </c>
    </row>
    <row r="3" spans="1:63" s="74" customFormat="1" ht="19.5" thickBot="1" x14ac:dyDescent="0.3">
      <c r="A3" s="75"/>
      <c r="B3" s="75"/>
      <c r="C3" s="75"/>
      <c r="D3" s="75" t="s">
        <v>10520</v>
      </c>
      <c r="E3" s="75" t="s">
        <v>10604</v>
      </c>
      <c r="F3" s="75" t="s">
        <v>10129</v>
      </c>
      <c r="G3" s="75" t="s">
        <v>10129</v>
      </c>
      <c r="H3" s="75" t="s">
        <v>9634</v>
      </c>
      <c r="I3" s="75" t="s">
        <v>10521</v>
      </c>
      <c r="J3" s="75" t="s">
        <v>9977</v>
      </c>
      <c r="K3" s="75" t="s">
        <v>9977</v>
      </c>
      <c r="L3" s="75" t="s">
        <v>10522</v>
      </c>
      <c r="M3" s="75" t="s">
        <v>10522</v>
      </c>
      <c r="N3" s="75" t="s">
        <v>10522</v>
      </c>
      <c r="O3" s="75" t="s">
        <v>10522</v>
      </c>
      <c r="P3" s="75" t="s">
        <v>10522</v>
      </c>
      <c r="Q3" s="75" t="s">
        <v>10522</v>
      </c>
      <c r="R3" s="75" t="s">
        <v>10522</v>
      </c>
      <c r="S3" s="75" t="s">
        <v>10523</v>
      </c>
      <c r="T3" s="75" t="s">
        <v>10523</v>
      </c>
      <c r="U3" s="75" t="s">
        <v>10524</v>
      </c>
      <c r="V3" s="75" t="s">
        <v>10605</v>
      </c>
      <c r="W3" s="75" t="s">
        <v>9698</v>
      </c>
      <c r="X3" s="75" t="s">
        <v>9698</v>
      </c>
      <c r="Y3" s="75" t="s">
        <v>9698</v>
      </c>
      <c r="Z3" s="75" t="s">
        <v>9698</v>
      </c>
      <c r="AA3" s="75" t="s">
        <v>9698</v>
      </c>
      <c r="AB3" s="75" t="s">
        <v>9698</v>
      </c>
      <c r="AC3" s="75" t="s">
        <v>9698</v>
      </c>
      <c r="AD3" s="75" t="s">
        <v>9698</v>
      </c>
      <c r="AE3" s="75" t="s">
        <v>9698</v>
      </c>
      <c r="AF3" s="75" t="s">
        <v>9698</v>
      </c>
      <c r="AG3" s="75" t="s">
        <v>9698</v>
      </c>
      <c r="AH3" s="75" t="s">
        <v>9698</v>
      </c>
      <c r="AI3" s="75" t="s">
        <v>9698</v>
      </c>
      <c r="AJ3" s="75" t="s">
        <v>9698</v>
      </c>
      <c r="AK3" s="75" t="s">
        <v>9698</v>
      </c>
      <c r="AL3" s="75" t="s">
        <v>9698</v>
      </c>
      <c r="AM3" s="75" t="s">
        <v>9698</v>
      </c>
      <c r="AN3" s="75" t="s">
        <v>9698</v>
      </c>
      <c r="AO3" s="75" t="s">
        <v>9698</v>
      </c>
      <c r="AP3" s="75" t="s">
        <v>9698</v>
      </c>
      <c r="AQ3" s="75" t="s">
        <v>9698</v>
      </c>
      <c r="AR3" s="75" t="s">
        <v>9698</v>
      </c>
      <c r="AS3" s="75" t="s">
        <v>9698</v>
      </c>
      <c r="AT3" s="75" t="s">
        <v>9698</v>
      </c>
      <c r="AU3" s="75" t="s">
        <v>9698</v>
      </c>
      <c r="AV3" s="75" t="s">
        <v>9698</v>
      </c>
      <c r="AW3" s="75" t="s">
        <v>9698</v>
      </c>
      <c r="AX3" s="75" t="s">
        <v>9698</v>
      </c>
      <c r="AY3" s="75" t="s">
        <v>9698</v>
      </c>
      <c r="AZ3" s="75" t="s">
        <v>9698</v>
      </c>
      <c r="BA3" s="75" t="s">
        <v>9698</v>
      </c>
      <c r="BB3" s="75" t="s">
        <v>9698</v>
      </c>
      <c r="BC3" s="75" t="s">
        <v>9698</v>
      </c>
      <c r="BD3" s="75" t="s">
        <v>9698</v>
      </c>
      <c r="BE3" s="75" t="s">
        <v>9698</v>
      </c>
      <c r="BF3" s="75" t="s">
        <v>9698</v>
      </c>
      <c r="BG3" s="75" t="s">
        <v>9698</v>
      </c>
      <c r="BH3" s="75" t="s">
        <v>9698</v>
      </c>
      <c r="BI3" s="75" t="s">
        <v>9698</v>
      </c>
      <c r="BJ3" s="75" t="s">
        <v>9634</v>
      </c>
      <c r="BK3" s="75" t="s">
        <v>9634</v>
      </c>
    </row>
    <row r="4" spans="1:63" ht="16.5" x14ac:dyDescent="0.25">
      <c r="A4" s="48" t="s">
        <v>10191</v>
      </c>
      <c r="B4" s="69">
        <f>'Banco de Dados'!$I$29</f>
        <v>500</v>
      </c>
      <c r="C4" s="49">
        <f>'Banco de Dados'!$I$30/100</f>
        <v>0.16625000000000001</v>
      </c>
      <c r="D4" s="66">
        <f>IFERROR(VLOOKUP($A4,'Arranjos Consolidados'!$E$2:$BM$302,D$2,FALSE),"")</f>
        <v>1248470</v>
      </c>
      <c r="E4" s="70">
        <f>IFERROR(VLOOKUP($A4,'Arranjos Consolidados'!$E$2:$BM$302,E$2,FALSE),"")</f>
        <v>0.89712515406528826</v>
      </c>
      <c r="F4" s="66">
        <f>IFERROR(VLOOKUP($A4,'Arranjos Consolidados'!$E$2:$BM$302,F$2,FALSE),"")</f>
        <v>500</v>
      </c>
      <c r="G4" s="68">
        <f>IFERROR(VLOOKUP($A4,'Arranjos Consolidados'!$E$2:$BM$302,G$2,FALSE),"")</f>
        <v>362.95556350415632</v>
      </c>
      <c r="H4" s="71">
        <f>IFERROR(VLOOKUP($A4,'Arranjos Consolidados'!$E$2:$BM$302,H$2,FALSE),"")</f>
        <v>1.6707242613038826</v>
      </c>
      <c r="I4" s="66">
        <f>IFERROR(VLOOKUP($A4,'Arranjos Consolidados'!$E$2:$BM$302,I$2,FALSE),"")</f>
        <v>35</v>
      </c>
      <c r="J4" s="68">
        <f>IFERROR(VLOOKUP($A4,'Arranjos Consolidados'!$E$2:$BM$302,J$2,FALSE),"")</f>
        <v>695.88927302010939</v>
      </c>
      <c r="K4" s="68">
        <f>IFERROR(VLOOKUP($A4,'Arranjos Consolidados'!$E$2:$BM$302,K$2,FALSE),"")</f>
        <v>69.618634126818577</v>
      </c>
      <c r="L4" s="76">
        <f>IFERROR(VLOOKUP($A4,'Arranjos Consolidados'!$E$2:$BM$302,L$2,FALSE),"")</f>
        <v>443.23058429143794</v>
      </c>
      <c r="M4" s="76">
        <f>IFERROR(VLOOKUP($A4,'Arranjos Consolidados'!$E$2:$BM$302,M$2,FALSE),"")</f>
        <v>82.615743143710432</v>
      </c>
      <c r="N4" s="76">
        <f>IFERROR(VLOOKUP($A4,'Arranjos Consolidados'!$E$2:$BM$302,N$2,FALSE),"")</f>
        <v>171.61500397003221</v>
      </c>
      <c r="O4" s="76">
        <f>IFERROR(VLOOKUP($A4,'Arranjos Consolidados'!$E$2:$BM$302,O$2,FALSE),"")</f>
        <v>188.9998371776953</v>
      </c>
      <c r="P4" s="76">
        <f>IFERROR(VLOOKUP($A4,'Arranjos Consolidados'!$E$2:$BM$302,P$2,FALSE),"")</f>
        <v>35.34763909724218</v>
      </c>
      <c r="Q4" s="76">
        <f>IFERROR(VLOOKUP($A4,'Arranjos Consolidados'!$E$2:$BM$302,Q$2,FALSE),"")</f>
        <v>74.070146670925411</v>
      </c>
      <c r="R4" s="76">
        <f>IFERROR(VLOOKUP($A4,'Arranjos Consolidados'!$E$2:$BM$302,R$2,FALSE),"")</f>
        <v>79.582051409527679</v>
      </c>
      <c r="S4" s="76">
        <f>IFERROR(VLOOKUP($A4,'Arranjos Consolidados'!$E$2:$BM$302,S$2,FALSE),"")</f>
        <v>0</v>
      </c>
      <c r="T4" s="76">
        <f>IFERROR(VLOOKUP($A4,'Arranjos Consolidados'!$E$2:$BM$302,T$2,FALSE),"")</f>
        <v>53823.971941781332</v>
      </c>
      <c r="U4" s="76">
        <f>IFERROR(VLOOKUP($A4,'Arranjos Consolidados'!$E$2:$BM$302,U$2,FALSE),"")</f>
        <v>0</v>
      </c>
      <c r="V4" s="76">
        <f>IFERROR(VLOOKUP($A4,'Arranjos Consolidados'!$E$2:$BM$302,V$2,FALSE),"")</f>
        <v>0</v>
      </c>
      <c r="W4" s="68">
        <f>IFERROR(VLOOKUP($A4,'Arranjos Consolidados'!$E$2:$BM$302,W$2,FALSE),"")</f>
        <v>505.0630300383819</v>
      </c>
      <c r="X4" s="66">
        <f>IFERROR(VLOOKUP($A4,'Arranjos Consolidados'!$E$2:$BM$302,X$2,FALSE),"")</f>
        <v>0</v>
      </c>
      <c r="Y4" s="68">
        <f>IFERROR(VLOOKUP($A4,'Arranjos Consolidados'!$E$2:$BM$302,Y$2,FALSE),"")</f>
        <v>190.79900000000001</v>
      </c>
      <c r="Z4" s="66">
        <f>IFERROR(VLOOKUP($A4,'Arranjos Consolidados'!$E$2:$BM$302,Z$2,FALSE),"")</f>
        <v>10.235000000000001</v>
      </c>
      <c r="AA4" s="68">
        <f>IFERROR(VLOOKUP($A4,'Arranjos Consolidados'!$E$2:$BM$302,AA$2,FALSE),"")</f>
        <v>304.0290300383819</v>
      </c>
      <c r="AB4" s="68">
        <f>IFERROR(VLOOKUP($A4,'Arranjos Consolidados'!$E$2:$BM$302,AB$2,FALSE),"")</f>
        <v>142.10746653422558</v>
      </c>
      <c r="AC4" s="68">
        <f>IFERROR(VLOOKUP($A4,'Arranjos Consolidados'!$E$2:$BM$302,AC$2,FALSE),"")</f>
        <v>14.018122644276321</v>
      </c>
      <c r="AD4" s="68">
        <f>IFERROR(VLOOKUP($A4,'Arranjos Consolidados'!$E$2:$BM$302,AD$2,FALSE),"")</f>
        <v>0</v>
      </c>
      <c r="AE4" s="68">
        <f>IFERROR(VLOOKUP($A4,'Arranjos Consolidados'!$E$2:$BM$302,AE$2,FALSE),"")</f>
        <v>0</v>
      </c>
      <c r="AF4" s="68">
        <f>IFERROR(VLOOKUP($A4,'Arranjos Consolidados'!$E$2:$BM$302,AF$2,FALSE),"")</f>
        <v>23.267766242007045</v>
      </c>
      <c r="AG4" s="68">
        <f>IFERROR(VLOOKUP($A4,'Arranjos Consolidados'!$E$2:$BM$302,AG$2,FALSE),"")</f>
        <v>101.46076874999999</v>
      </c>
      <c r="AH4" s="68">
        <f>IFERROR(VLOOKUP($A4,'Arranjos Consolidados'!$E$2:$BM$302,AH$2,FALSE),"")</f>
        <v>3.3608088979422828</v>
      </c>
      <c r="AI4" s="68">
        <f>IFERROR(VLOOKUP($A4,'Arranjos Consolidados'!$E$2:$BM$302,AI$2,FALSE),"")</f>
        <v>0</v>
      </c>
      <c r="AJ4" s="68">
        <f>IFERROR(VLOOKUP($A4,'Arranjos Consolidados'!$E$2:$BM$302,AJ$2,FALSE),"")</f>
        <v>0</v>
      </c>
      <c r="AK4" s="68">
        <f>IFERROR(VLOOKUP($A4,'Arranjos Consolidados'!$E$2:$BM$302,AK$2,FALSE),"")</f>
        <v>0</v>
      </c>
      <c r="AL4" s="72">
        <f>IFERROR(VLOOKUP($A4,'Arranjos Consolidados'!$E$2:$BM$302,AL$2,FALSE),"")</f>
        <v>0.46741413646021018</v>
      </c>
      <c r="AM4" s="68">
        <f>IFERROR(VLOOKUP($A4,'Arranjos Consolidados'!$E$2:$BM$302,AM$2,FALSE),"")</f>
        <v>362.95556350415632</v>
      </c>
      <c r="AN4" s="68">
        <f>IFERROR(VLOOKUP($A4,'Arranjos Consolidados'!$E$2:$BM$302,AN$2,FALSE),"")</f>
        <v>37.285888886283367</v>
      </c>
      <c r="AO4" s="68">
        <f>IFERROR(VLOOKUP($A4,'Arranjos Consolidados'!$E$2:$BM$302,AO$2,FALSE),"")</f>
        <v>14.018122644276321</v>
      </c>
      <c r="AP4" s="68">
        <f>IFERROR(VLOOKUP($A4,'Arranjos Consolidados'!$E$2:$BM$302,AP$2,FALSE),"")</f>
        <v>0</v>
      </c>
      <c r="AQ4" s="68">
        <f>IFERROR(VLOOKUP($A4,'Arranjos Consolidados'!$E$2:$BM$302,AQ$2,FALSE),"")</f>
        <v>0</v>
      </c>
      <c r="AR4" s="68">
        <f>IFERROR(VLOOKUP($A4,'Arranjos Consolidados'!$E$2:$BM$302,AR$2,FALSE),"")</f>
        <v>23.267766242007045</v>
      </c>
      <c r="AS4" s="68">
        <f>IFERROR(VLOOKUP($A4,'Arranjos Consolidados'!$E$2:$BM$302,AS$2,FALSE),"")</f>
        <v>231.03434033948906</v>
      </c>
      <c r="AT4" s="68">
        <f>IFERROR(VLOOKUP($A4,'Arranjos Consolidados'!$E$2:$BM$302,AT$2,FALSE),"")</f>
        <v>47.078199808472924</v>
      </c>
      <c r="AU4" s="68">
        <f>IFERROR(VLOOKUP($A4,'Arranjos Consolidados'!$E$2:$BM$302,AU$2,FALSE),"")</f>
        <v>47.078199808472924</v>
      </c>
      <c r="AV4" s="68">
        <f>IFERROR(VLOOKUP($A4,'Arranjos Consolidados'!$E$2:$BM$302,AV$2,FALSE),"")</f>
        <v>0</v>
      </c>
      <c r="AW4" s="68">
        <f>IFERROR(VLOOKUP($A4,'Arranjos Consolidados'!$E$2:$BM$302,AW$2,FALSE),"")</f>
        <v>0</v>
      </c>
      <c r="AX4" s="68">
        <f>IFERROR(VLOOKUP($A4,'Arranjos Consolidados'!$E$2:$BM$302,AX$2,FALSE),"")</f>
        <v>115.41524212262408</v>
      </c>
      <c r="AY4" s="68">
        <f>IFERROR(VLOOKUP($A4,'Arranjos Consolidados'!$E$2:$BM$302,AY$2,FALSE),"")</f>
        <v>77.861174682099417</v>
      </c>
      <c r="AZ4" s="68">
        <f>IFERROR(VLOOKUP($A4,'Arranjos Consolidados'!$E$2:$BM$302,AZ$2,FALSE),"")</f>
        <v>15.647528100218604</v>
      </c>
      <c r="BA4" s="68">
        <f>IFERROR(VLOOKUP($A4,'Arranjos Consolidados'!$E$2:$BM$302,BA$2,FALSE),"")</f>
        <v>21.906539340306047</v>
      </c>
      <c r="BB4" s="68">
        <f>IFERROR(VLOOKUP($A4,'Arranjos Consolidados'!$E$2:$BM$302,BB$2,FALSE),"")</f>
        <v>0</v>
      </c>
      <c r="BC4" s="68">
        <f>IFERROR(VLOOKUP($A4,'Arranjos Consolidados'!$E$2:$BM$302,BC$2,FALSE),"")</f>
        <v>68.540898408392053</v>
      </c>
      <c r="BD4" s="68">
        <f>IFERROR(VLOOKUP($A4,'Arranjos Consolidados'!$E$2:$BM$302,BD$2,FALSE),"")</f>
        <v>23.526572766936194</v>
      </c>
      <c r="BE4" s="68">
        <f>IFERROR(VLOOKUP($A4,'Arranjos Consolidados'!$E$2:$BM$302,BE$2,FALSE),"")</f>
        <v>1.4901660226239124</v>
      </c>
      <c r="BF4" s="68">
        <f>IFERROR(VLOOKUP($A4,'Arranjos Consolidados'!$E$2:$BM$302,BF$2,FALSE),"")</f>
        <v>43.524159618831959</v>
      </c>
      <c r="BG4" s="68">
        <f>IFERROR(VLOOKUP($A4,'Arranjos Consolidados'!$E$2:$BM$302,BG$2,FALSE),"")</f>
        <v>0</v>
      </c>
      <c r="BH4" s="68">
        <f>IFERROR(VLOOKUP($A4,'Arranjos Consolidados'!$E$2:$BM$302,BH$2,FALSE),"")</f>
        <v>268.32022922577244</v>
      </c>
      <c r="BI4" s="68">
        <f>IFERROR(VLOOKUP($A4,'Arranjos Consolidados'!$E$2:$BM$302,BI$2,FALSE),"")</f>
        <v>410.42769575999802</v>
      </c>
      <c r="BJ4" s="72">
        <f>IFERROR(VLOOKUP($A4,'Arranjos Consolidados'!$E$2:$BM$302,BJ$2,FALSE),"")</f>
        <v>1.9945419871420231</v>
      </c>
      <c r="BK4" s="72">
        <f>IFERROR(VLOOKUP($A4,'Arranjos Consolidados'!$E$2:$BM$302,BK$2,FALSE),"")</f>
        <v>1.6707242613038826</v>
      </c>
    </row>
    <row r="5" spans="1:63" ht="16.5" x14ac:dyDescent="0.25">
      <c r="A5" s="48" t="s">
        <v>10194</v>
      </c>
      <c r="B5" s="69">
        <f>'Banco de Dados'!$I$29</f>
        <v>500</v>
      </c>
      <c r="C5" s="49">
        <f>'Banco de Dados'!$I$30/100</f>
        <v>0.16625000000000001</v>
      </c>
      <c r="D5" s="66" t="str">
        <f>IFERROR(VLOOKUP($A5,'Arranjos Consolidados'!$E$2:$BM$302,D$2,FALSE),"")</f>
        <v/>
      </c>
      <c r="E5" s="70" t="str">
        <f>IFERROR(VLOOKUP($A5,'Arranjos Consolidados'!$E$2:$BM$302,E$2,FALSE),"")</f>
        <v/>
      </c>
      <c r="F5" s="66" t="str">
        <f>IFERROR(VLOOKUP($A5,'Arranjos Consolidados'!$E$2:$BM$302,F$2,FALSE),"")</f>
        <v/>
      </c>
      <c r="G5" s="68" t="str">
        <f>IFERROR(VLOOKUP($A5,'Arranjos Consolidados'!$E$2:$BM$302,G$2,FALSE),"")</f>
        <v/>
      </c>
      <c r="H5" s="71" t="str">
        <f>IFERROR(VLOOKUP($A5,'Arranjos Consolidados'!$E$2:$BM$302,H$2,FALSE),"")</f>
        <v/>
      </c>
      <c r="I5" s="66" t="str">
        <f>IFERROR(VLOOKUP($A5,'Arranjos Consolidados'!$E$2:$BM$302,I$2,FALSE),"")</f>
        <v/>
      </c>
      <c r="J5" s="68" t="str">
        <f>IFERROR(VLOOKUP($A5,'Arranjos Consolidados'!$E$2:$BM$302,J$2,FALSE),"")</f>
        <v/>
      </c>
      <c r="K5" s="68" t="str">
        <f>IFERROR(VLOOKUP($A5,'Arranjos Consolidados'!$E$2:$BM$302,K$2,FALSE),"")</f>
        <v/>
      </c>
      <c r="L5" s="76" t="str">
        <f>IFERROR(VLOOKUP($A5,'Arranjos Consolidados'!$E$2:$BM$302,L$2,FALSE),"")</f>
        <v/>
      </c>
      <c r="M5" s="68" t="str">
        <f>IFERROR(VLOOKUP($A5,'Arranjos Consolidados'!$E$2:$BM$302,M$2,FALSE),"")</f>
        <v/>
      </c>
      <c r="N5" s="68" t="str">
        <f>IFERROR(VLOOKUP($A5,'Arranjos Consolidados'!$E$2:$BM$302,N$2,FALSE),"")</f>
        <v/>
      </c>
      <c r="O5" s="68" t="str">
        <f>IFERROR(VLOOKUP($A5,'Arranjos Consolidados'!$E$2:$BM$302,O$2,FALSE),"")</f>
        <v/>
      </c>
      <c r="P5" s="68" t="str">
        <f>IFERROR(VLOOKUP($A5,'Arranjos Consolidados'!$E$2:$BM$302,P$2,FALSE),"")</f>
        <v/>
      </c>
      <c r="Q5" s="68" t="str">
        <f>IFERROR(VLOOKUP($A5,'Arranjos Consolidados'!$E$2:$BM$302,Q$2,FALSE),"")</f>
        <v/>
      </c>
      <c r="R5" s="68" t="str">
        <f>IFERROR(VLOOKUP($A5,'Arranjos Consolidados'!$E$2:$BM$302,R$2,FALSE),"")</f>
        <v/>
      </c>
      <c r="S5" s="68" t="str">
        <f>IFERROR(VLOOKUP($A5,'Arranjos Consolidados'!$E$2:$BM$302,S$2,FALSE),"")</f>
        <v/>
      </c>
      <c r="T5" s="68" t="str">
        <f>IFERROR(VLOOKUP($A5,'Arranjos Consolidados'!$E$2:$BM$302,T$2,FALSE),"")</f>
        <v/>
      </c>
      <c r="U5" s="68" t="str">
        <f>IFERROR(VLOOKUP($A5,'Arranjos Consolidados'!$E$2:$BM$302,U$2,FALSE),"")</f>
        <v/>
      </c>
      <c r="V5" s="68" t="str">
        <f>IFERROR(VLOOKUP($A5,'Arranjos Consolidados'!$E$2:$BM$302,V$2,FALSE),"")</f>
        <v/>
      </c>
      <c r="W5" s="68" t="str">
        <f>IFERROR(VLOOKUP($A5,'Arranjos Consolidados'!$E$2:$BM$302,W$2,FALSE),"")</f>
        <v/>
      </c>
      <c r="X5" s="66" t="str">
        <f>IFERROR(VLOOKUP($A5,'Arranjos Consolidados'!$E$2:$BM$302,X$2,FALSE),"")</f>
        <v/>
      </c>
      <c r="Y5" s="68" t="str">
        <f>IFERROR(VLOOKUP($A5,'Arranjos Consolidados'!$E$2:$BM$302,Y$2,FALSE),"")</f>
        <v/>
      </c>
      <c r="Z5" s="66" t="str">
        <f>IFERROR(VLOOKUP($A5,'Arranjos Consolidados'!$E$2:$BM$302,Z$2,FALSE),"")</f>
        <v/>
      </c>
      <c r="AA5" s="68" t="str">
        <f>IFERROR(VLOOKUP($A5,'Arranjos Consolidados'!$E$2:$BM$302,AA$2,FALSE),"")</f>
        <v/>
      </c>
      <c r="AB5" s="68" t="str">
        <f>IFERROR(VLOOKUP($A5,'Arranjos Consolidados'!$E$2:$BM$302,AB$2,FALSE),"")</f>
        <v/>
      </c>
      <c r="AC5" s="68" t="str">
        <f>IFERROR(VLOOKUP($A5,'Arranjos Consolidados'!$E$2:$BM$302,AC$2,FALSE),"")</f>
        <v/>
      </c>
      <c r="AD5" s="68" t="str">
        <f>IFERROR(VLOOKUP($A5,'Arranjos Consolidados'!$E$2:$BM$302,AD$2,FALSE),"")</f>
        <v/>
      </c>
      <c r="AE5" s="68" t="str">
        <f>IFERROR(VLOOKUP($A5,'Arranjos Consolidados'!$E$2:$BM$302,AE$2,FALSE),"")</f>
        <v/>
      </c>
      <c r="AF5" s="68" t="str">
        <f>IFERROR(VLOOKUP($A5,'Arranjos Consolidados'!$E$2:$BM$302,AF$2,FALSE),"")</f>
        <v/>
      </c>
      <c r="AG5" s="68" t="str">
        <f>IFERROR(VLOOKUP($A5,'Arranjos Consolidados'!$E$2:$BM$302,AG$2,FALSE),"")</f>
        <v/>
      </c>
      <c r="AH5" s="68" t="str">
        <f>IFERROR(VLOOKUP($A5,'Arranjos Consolidados'!$E$2:$BM$302,AH$2,FALSE),"")</f>
        <v/>
      </c>
      <c r="AI5" s="68" t="str">
        <f>IFERROR(VLOOKUP($A5,'Arranjos Consolidados'!$E$2:$BM$302,AI$2,FALSE),"")</f>
        <v/>
      </c>
      <c r="AJ5" s="68" t="str">
        <f>IFERROR(VLOOKUP($A5,'Arranjos Consolidados'!$E$2:$BM$302,AJ$2,FALSE),"")</f>
        <v/>
      </c>
      <c r="AK5" s="68" t="str">
        <f>IFERROR(VLOOKUP($A5,'Arranjos Consolidados'!$E$2:$BM$302,AK$2,FALSE),"")</f>
        <v/>
      </c>
      <c r="AL5" s="72" t="str">
        <f>IFERROR(VLOOKUP($A5,'Arranjos Consolidados'!$E$2:$BM$302,AL$2,FALSE),"")</f>
        <v/>
      </c>
      <c r="AM5" s="68" t="str">
        <f>IFERROR(VLOOKUP($A5,'Arranjos Consolidados'!$E$2:$BM$302,AM$2,FALSE),"")</f>
        <v/>
      </c>
      <c r="AN5" s="68" t="str">
        <f>IFERROR(VLOOKUP($A5,'Arranjos Consolidados'!$E$2:$BM$302,AN$2,FALSE),"")</f>
        <v/>
      </c>
      <c r="AO5" s="68" t="str">
        <f>IFERROR(VLOOKUP($A5,'Arranjos Consolidados'!$E$2:$BM$302,AO$2,FALSE),"")</f>
        <v/>
      </c>
      <c r="AP5" s="68" t="str">
        <f>IFERROR(VLOOKUP($A5,'Arranjos Consolidados'!$E$2:$BM$302,AP$2,FALSE),"")</f>
        <v/>
      </c>
      <c r="AQ5" s="68" t="str">
        <f>IFERROR(VLOOKUP($A5,'Arranjos Consolidados'!$E$2:$BM$302,AQ$2,FALSE),"")</f>
        <v/>
      </c>
      <c r="AR5" s="68" t="str">
        <f>IFERROR(VLOOKUP($A5,'Arranjos Consolidados'!$E$2:$BM$302,AR$2,FALSE),"")</f>
        <v/>
      </c>
      <c r="AS5" s="68" t="str">
        <f>IFERROR(VLOOKUP($A5,'Arranjos Consolidados'!$E$2:$BM$302,AS$2,FALSE),"")</f>
        <v/>
      </c>
      <c r="AT5" s="68" t="str">
        <f>IFERROR(VLOOKUP($A5,'Arranjos Consolidados'!$E$2:$BM$302,AT$2,FALSE),"")</f>
        <v/>
      </c>
      <c r="AU5" s="68" t="str">
        <f>IFERROR(VLOOKUP($A5,'Arranjos Consolidados'!$E$2:$BM$302,AU$2,FALSE),"")</f>
        <v/>
      </c>
      <c r="AV5" s="68" t="str">
        <f>IFERROR(VLOOKUP($A5,'Arranjos Consolidados'!$E$2:$BM$302,AV$2,FALSE),"")</f>
        <v/>
      </c>
      <c r="AW5" s="68" t="str">
        <f>IFERROR(VLOOKUP($A5,'Arranjos Consolidados'!$E$2:$BM$302,AW$2,FALSE),"")</f>
        <v/>
      </c>
      <c r="AX5" s="68" t="str">
        <f>IFERROR(VLOOKUP($A5,'Arranjos Consolidados'!$E$2:$BM$302,AX$2,FALSE),"")</f>
        <v/>
      </c>
      <c r="AY5" s="68" t="str">
        <f>IFERROR(VLOOKUP($A5,'Arranjos Consolidados'!$E$2:$BM$302,AY$2,FALSE),"")</f>
        <v/>
      </c>
      <c r="AZ5" s="68" t="str">
        <f>IFERROR(VLOOKUP($A5,'Arranjos Consolidados'!$E$2:$BM$302,AZ$2,FALSE),"")</f>
        <v/>
      </c>
      <c r="BA5" s="68" t="str">
        <f>IFERROR(VLOOKUP($A5,'Arranjos Consolidados'!$E$2:$BM$302,BA$2,FALSE),"")</f>
        <v/>
      </c>
      <c r="BB5" s="68" t="str">
        <f>IFERROR(VLOOKUP($A5,'Arranjos Consolidados'!$E$2:$BM$302,BB$2,FALSE),"")</f>
        <v/>
      </c>
      <c r="BC5" s="68" t="str">
        <f>IFERROR(VLOOKUP($A5,'Arranjos Consolidados'!$E$2:$BM$302,BC$2,FALSE),"")</f>
        <v/>
      </c>
      <c r="BD5" s="68" t="str">
        <f>IFERROR(VLOOKUP($A5,'Arranjos Consolidados'!$E$2:$BM$302,BD$2,FALSE),"")</f>
        <v/>
      </c>
      <c r="BE5" s="68" t="str">
        <f>IFERROR(VLOOKUP($A5,'Arranjos Consolidados'!$E$2:$BM$302,BE$2,FALSE),"")</f>
        <v/>
      </c>
      <c r="BF5" s="68" t="str">
        <f>IFERROR(VLOOKUP($A5,'Arranjos Consolidados'!$E$2:$BM$302,BF$2,FALSE),"")</f>
        <v/>
      </c>
      <c r="BG5" s="68" t="str">
        <f>IFERROR(VLOOKUP($A5,'Arranjos Consolidados'!$E$2:$BM$302,BG$2,FALSE),"")</f>
        <v/>
      </c>
      <c r="BH5" s="68" t="str">
        <f>IFERROR(VLOOKUP($A5,'Arranjos Consolidados'!$E$2:$BM$302,BH$2,FALSE),"")</f>
        <v/>
      </c>
      <c r="BI5" s="68" t="str">
        <f>IFERROR(VLOOKUP($A5,'Arranjos Consolidados'!$E$2:$BM$302,BI$2,FALSE),"")</f>
        <v/>
      </c>
      <c r="BJ5" s="72" t="str">
        <f>IFERROR(VLOOKUP($A5,'Arranjos Consolidados'!$E$2:$BM$302,BJ$2,FALSE),"")</f>
        <v/>
      </c>
      <c r="BK5" s="72" t="str">
        <f>IFERROR(VLOOKUP($A5,'Arranjos Consolidados'!$E$2:$BM$302,BK$2,FALSE),"")</f>
        <v/>
      </c>
    </row>
    <row r="6" spans="1:63" ht="16.5" x14ac:dyDescent="0.25">
      <c r="A6" s="48" t="s">
        <v>10197</v>
      </c>
      <c r="B6" s="69">
        <f>'Banco de Dados'!$I$29</f>
        <v>500</v>
      </c>
      <c r="C6" s="49">
        <f>'Banco de Dados'!$I$30/100</f>
        <v>0.16625000000000001</v>
      </c>
      <c r="D6" s="66">
        <f>IFERROR(VLOOKUP($A6,'Arranjos Consolidados'!$E$2:$BM$302,D$2,FALSE),"")</f>
        <v>1077617</v>
      </c>
      <c r="E6" s="70">
        <f>IFERROR(VLOOKUP($A6,'Arranjos Consolidados'!$E$2:$BM$302,E$2,FALSE),"")</f>
        <v>0.89712426738241469</v>
      </c>
      <c r="F6" s="66">
        <f>IFERROR(VLOOKUP($A6,'Arranjos Consolidados'!$E$2:$BM$302,F$2,FALSE),"")</f>
        <v>500</v>
      </c>
      <c r="G6" s="68">
        <f>IFERROR(VLOOKUP($A6,'Arranjos Consolidados'!$E$2:$BM$302,G$2,FALSE),"")</f>
        <v>351.63472241611993</v>
      </c>
      <c r="H6" s="71">
        <f>IFERROR(VLOOKUP($A6,'Arranjos Consolidados'!$E$2:$BM$302,H$2,FALSE),"")</f>
        <v>1.7891771697372285</v>
      </c>
      <c r="I6" s="66">
        <f>IFERROR(VLOOKUP($A6,'Arranjos Consolidados'!$E$2:$BM$302,I$2,FALSE),"")</f>
        <v>35</v>
      </c>
      <c r="J6" s="68">
        <f>IFERROR(VLOOKUP($A6,'Arranjos Consolidados'!$E$2:$BM$302,J$2,FALSE),"")</f>
        <v>802.46286914200516</v>
      </c>
      <c r="K6" s="68">
        <f>IFERROR(VLOOKUP($A6,'Arranjos Consolidados'!$E$2:$BM$302,K$2,FALSE),"")</f>
        <v>85.550371406924597</v>
      </c>
      <c r="L6" s="76">
        <f>IFERROR(VLOOKUP($A6,'Arranjos Consolidados'!$E$2:$BM$302,L$2,FALSE),"")</f>
        <v>443.23058429143788</v>
      </c>
      <c r="M6" s="68">
        <f>IFERROR(VLOOKUP($A6,'Arranjos Consolidados'!$E$2:$BM$302,M$2,FALSE),"")</f>
        <v>82.615743143710418</v>
      </c>
      <c r="N6" s="68">
        <f>IFERROR(VLOOKUP($A6,'Arranjos Consolidados'!$E$2:$BM$302,N$2,FALSE),"")</f>
        <v>171.61500397003221</v>
      </c>
      <c r="O6" s="68">
        <f>IFERROR(VLOOKUP($A6,'Arranjos Consolidados'!$E$2:$BM$302,O$2,FALSE),"")</f>
        <v>188.99983717769533</v>
      </c>
      <c r="P6" s="68">
        <f>IFERROR(VLOOKUP($A6,'Arranjos Consolidados'!$E$2:$BM$302,P$2,FALSE),"")</f>
        <v>35.34763909724218</v>
      </c>
      <c r="Q6" s="68">
        <f>IFERROR(VLOOKUP($A6,'Arranjos Consolidados'!$E$2:$BM$302,Q$2,FALSE),"")</f>
        <v>74.070146670925411</v>
      </c>
      <c r="R6" s="68">
        <f>IFERROR(VLOOKUP($A6,'Arranjos Consolidados'!$E$2:$BM$302,R$2,FALSE),"")</f>
        <v>79.582051409527693</v>
      </c>
      <c r="S6" s="68">
        <f>IFERROR(VLOOKUP($A6,'Arranjos Consolidados'!$E$2:$BM$302,S$2,FALSE),"")</f>
        <v>0</v>
      </c>
      <c r="T6" s="68">
        <f>IFERROR(VLOOKUP($A6,'Arranjos Consolidados'!$E$2:$BM$302,T$2,FALSE),"")</f>
        <v>53823.971941781339</v>
      </c>
      <c r="U6" s="68">
        <f>IFERROR(VLOOKUP($A6,'Arranjos Consolidados'!$E$2:$BM$302,U$2,FALSE),"")</f>
        <v>0</v>
      </c>
      <c r="V6" s="68">
        <f>IFERROR(VLOOKUP($A6,'Arranjos Consolidados'!$E$2:$BM$302,V$2,FALSE),"")</f>
        <v>0</v>
      </c>
      <c r="W6" s="68">
        <f>IFERROR(VLOOKUP($A6,'Arranjos Consolidados'!$E$2:$BM$302,W$2,FALSE),"")</f>
        <v>493.43368996592341</v>
      </c>
      <c r="X6" s="66">
        <f>IFERROR(VLOOKUP($A6,'Arranjos Consolidados'!$E$2:$BM$302,X$2,FALSE),"")</f>
        <v>0</v>
      </c>
      <c r="Y6" s="68">
        <f>IFERROR(VLOOKUP($A6,'Arranjos Consolidados'!$E$2:$BM$302,Y$2,FALSE),"")</f>
        <v>182.89249237195259</v>
      </c>
      <c r="Z6" s="66">
        <f>IFERROR(VLOOKUP($A6,'Arranjos Consolidados'!$E$2:$BM$302,Z$2,FALSE),"")</f>
        <v>5.7786051899723416</v>
      </c>
      <c r="AA6" s="68">
        <f>IFERROR(VLOOKUP($A6,'Arranjos Consolidados'!$E$2:$BM$302,AA$2,FALSE),"")</f>
        <v>304.7625924039985</v>
      </c>
      <c r="AB6" s="68">
        <f>IFERROR(VLOOKUP($A6,'Arranjos Consolidados'!$E$2:$BM$302,AB$2,FALSE),"")</f>
        <v>141.79896754980356</v>
      </c>
      <c r="AC6" s="68">
        <f>IFERROR(VLOOKUP($A6,'Arranjos Consolidados'!$E$2:$BM$302,AC$2,FALSE),"")</f>
        <v>14.670779573096656</v>
      </c>
      <c r="AD6" s="68">
        <f>IFERROR(VLOOKUP($A6,'Arranjos Consolidados'!$E$2:$BM$302,AD$2,FALSE),"")</f>
        <v>0</v>
      </c>
      <c r="AE6" s="68">
        <f>IFERROR(VLOOKUP($A6,'Arranjos Consolidados'!$E$2:$BM$302,AE$2,FALSE),"")</f>
        <v>0</v>
      </c>
      <c r="AF6" s="68">
        <f>IFERROR(VLOOKUP($A6,'Arranjos Consolidados'!$E$2:$BM$302,AF$2,FALSE),"")</f>
        <v>25.667419226706912</v>
      </c>
      <c r="AG6" s="68">
        <f>IFERROR(VLOOKUP($A6,'Arranjos Consolidados'!$E$2:$BM$302,AG$2,FALSE),"")</f>
        <v>101.46076875000001</v>
      </c>
      <c r="AH6" s="68">
        <f>IFERROR(VLOOKUP($A6,'Arranjos Consolidados'!$E$2:$BM$302,AH$2,FALSE),"")</f>
        <v>0</v>
      </c>
      <c r="AI6" s="68">
        <f>IFERROR(VLOOKUP($A6,'Arranjos Consolidados'!$E$2:$BM$302,AI$2,FALSE),"")</f>
        <v>0</v>
      </c>
      <c r="AJ6" s="68">
        <f>IFERROR(VLOOKUP($A6,'Arranjos Consolidados'!$E$2:$BM$302,AJ$2,FALSE),"")</f>
        <v>0</v>
      </c>
      <c r="AK6" s="68">
        <f>IFERROR(VLOOKUP($A6,'Arranjos Consolidados'!$E$2:$BM$302,AK$2,FALSE),"")</f>
        <v>0</v>
      </c>
      <c r="AL6" s="72">
        <f>IFERROR(VLOOKUP($A6,'Arranjos Consolidados'!$E$2:$BM$302,AL$2,FALSE),"")</f>
        <v>0.46528912004147055</v>
      </c>
      <c r="AM6" s="68">
        <f>IFERROR(VLOOKUP($A6,'Arranjos Consolidados'!$E$2:$BM$302,AM$2,FALSE),"")</f>
        <v>351.63472241611993</v>
      </c>
      <c r="AN6" s="68">
        <f>IFERROR(VLOOKUP($A6,'Arranjos Consolidados'!$E$2:$BM$302,AN$2,FALSE),"")</f>
        <v>40.338198799803564</v>
      </c>
      <c r="AO6" s="68">
        <f>IFERROR(VLOOKUP($A6,'Arranjos Consolidados'!$E$2:$BM$302,AO$2,FALSE),"")</f>
        <v>14.670779573096656</v>
      </c>
      <c r="AP6" s="68">
        <f>IFERROR(VLOOKUP($A6,'Arranjos Consolidados'!$E$2:$BM$302,AP$2,FALSE),"")</f>
        <v>0</v>
      </c>
      <c r="AQ6" s="68">
        <f>IFERROR(VLOOKUP($A6,'Arranjos Consolidados'!$E$2:$BM$302,AQ$2,FALSE),"")</f>
        <v>0</v>
      </c>
      <c r="AR6" s="68">
        <f>IFERROR(VLOOKUP($A6,'Arranjos Consolidados'!$E$2:$BM$302,AR$2,FALSE),"")</f>
        <v>25.667419226706912</v>
      </c>
      <c r="AS6" s="68">
        <f>IFERROR(VLOOKUP($A6,'Arranjos Consolidados'!$E$2:$BM$302,AS$2,FALSE),"")</f>
        <v>252.61732342977317</v>
      </c>
      <c r="AT6" s="68">
        <f>IFERROR(VLOOKUP($A6,'Arranjos Consolidados'!$E$2:$BM$302,AT$2,FALSE),"")</f>
        <v>54.297987265325979</v>
      </c>
      <c r="AU6" s="68">
        <f>IFERROR(VLOOKUP($A6,'Arranjos Consolidados'!$E$2:$BM$302,AU$2,FALSE),"")</f>
        <v>54.297987265325979</v>
      </c>
      <c r="AV6" s="68">
        <f>IFERROR(VLOOKUP($A6,'Arranjos Consolidados'!$E$2:$BM$302,AV$2,FALSE),"")</f>
        <v>0</v>
      </c>
      <c r="AW6" s="68">
        <f>IFERROR(VLOOKUP($A6,'Arranjos Consolidados'!$E$2:$BM$302,AW$2,FALSE),"")</f>
        <v>0</v>
      </c>
      <c r="AX6" s="68">
        <f>IFERROR(VLOOKUP($A6,'Arranjos Consolidados'!$E$2:$BM$302,AX$2,FALSE),"")</f>
        <v>131.1309259324336</v>
      </c>
      <c r="AY6" s="68">
        <f>IFERROR(VLOOKUP($A6,'Arranjos Consolidados'!$E$2:$BM$302,AY$2,FALSE),"")</f>
        <v>77.861174682099403</v>
      </c>
      <c r="AZ6" s="68">
        <f>IFERROR(VLOOKUP($A6,'Arranjos Consolidados'!$E$2:$BM$302,AZ$2,FALSE),"")</f>
        <v>22.19572968763925</v>
      </c>
      <c r="BA6" s="68">
        <f>IFERROR(VLOOKUP($A6,'Arranjos Consolidados'!$E$2:$BM$302,BA$2,FALSE),"")</f>
        <v>31.074021562694949</v>
      </c>
      <c r="BB6" s="68">
        <f>IFERROR(VLOOKUP($A6,'Arranjos Consolidados'!$E$2:$BM$302,BB$2,FALSE),"")</f>
        <v>0</v>
      </c>
      <c r="BC6" s="68">
        <f>IFERROR(VLOOKUP($A6,'Arranjos Consolidados'!$E$2:$BM$302,BC$2,FALSE),"")</f>
        <v>67.188410232013624</v>
      </c>
      <c r="BD6" s="68">
        <f>IFERROR(VLOOKUP($A6,'Arranjos Consolidados'!$E$2:$BM$302,BD$2,FALSE),"")</f>
        <v>23.052015512066564</v>
      </c>
      <c r="BE6" s="68">
        <f>IFERROR(VLOOKUP($A6,'Arranjos Consolidados'!$E$2:$BM$302,BE$2,FALSE),"")</f>
        <v>1.4901660226239122</v>
      </c>
      <c r="BF6" s="68">
        <f>IFERROR(VLOOKUP($A6,'Arranjos Consolidados'!$E$2:$BM$302,BF$2,FALSE),"")</f>
        <v>42.646228697323146</v>
      </c>
      <c r="BG6" s="68">
        <f>IFERROR(VLOOKUP($A6,'Arranjos Consolidados'!$E$2:$BM$302,BG$2,FALSE),"")</f>
        <v>0</v>
      </c>
      <c r="BH6" s="68">
        <f>IFERROR(VLOOKUP($A6,'Arranjos Consolidados'!$E$2:$BM$302,BH$2,FALSE),"")</f>
        <v>292.95552222957673</v>
      </c>
      <c r="BI6" s="68">
        <f>IFERROR(VLOOKUP($A6,'Arranjos Consolidados'!$E$2:$BM$302,BI$2,FALSE),"")</f>
        <v>434.75448977938026</v>
      </c>
      <c r="BJ6" s="72">
        <f>IFERROR(VLOOKUP($A6,'Arranjos Consolidados'!$E$2:$BM$302,BJ$2,FALSE),"")</f>
        <v>2.0663841744772542</v>
      </c>
      <c r="BK6" s="72">
        <f>IFERROR(VLOOKUP($A6,'Arranjos Consolidados'!$E$2:$BM$302,BK$2,FALSE),"")</f>
        <v>1.7891771697372285</v>
      </c>
    </row>
    <row r="7" spans="1:63" ht="16.5" x14ac:dyDescent="0.25">
      <c r="A7" s="48" t="s">
        <v>10202</v>
      </c>
      <c r="B7" s="69">
        <f>'Banco de Dados'!$I$29</f>
        <v>500</v>
      </c>
      <c r="C7" s="49">
        <f>'Banco de Dados'!$I$30/100</f>
        <v>0.16625000000000001</v>
      </c>
      <c r="D7" s="66">
        <f>IFERROR(VLOOKUP($A7,'Arranjos Consolidados'!$E$2:$BM$302,D$2,FALSE),"")</f>
        <v>1078776</v>
      </c>
      <c r="E7" s="70">
        <f>IFERROR(VLOOKUP($A7,'Arranjos Consolidados'!$E$2:$BM$302,E$2,FALSE),"")</f>
        <v>0.89712395509431242</v>
      </c>
      <c r="F7" s="66">
        <f>IFERROR(VLOOKUP($A7,'Arranjos Consolidados'!$E$2:$BM$302,F$2,FALSE),"")</f>
        <v>499.99999999999994</v>
      </c>
      <c r="G7" s="68">
        <f>IFERROR(VLOOKUP($A7,'Arranjos Consolidados'!$E$2:$BM$302,G$2,FALSE),"")</f>
        <v>351.62332043031313</v>
      </c>
      <c r="H7" s="71">
        <f>IFERROR(VLOOKUP($A7,'Arranjos Consolidados'!$E$2:$BM$302,H$2,FALSE),"")</f>
        <v>1.7896488449188588</v>
      </c>
      <c r="I7" s="66">
        <f>IFERROR(VLOOKUP($A7,'Arranjos Consolidados'!$E$2:$BM$302,I$2,FALSE),"")</f>
        <v>35</v>
      </c>
      <c r="J7" s="68">
        <f>IFERROR(VLOOKUP($A7,'Arranjos Consolidados'!$E$2:$BM$302,J$2,FALSE),"")</f>
        <v>802.54801890673457</v>
      </c>
      <c r="K7" s="68">
        <f>IFERROR(VLOOKUP($A7,'Arranjos Consolidados'!$E$2:$BM$302,K$2,FALSE),"")</f>
        <v>85.551545717382794</v>
      </c>
      <c r="L7" s="76">
        <f>IFERROR(VLOOKUP($A7,'Arranjos Consolidados'!$E$2:$BM$302,L$2,FALSE),"")</f>
        <v>443.23058429143794</v>
      </c>
      <c r="M7" s="68">
        <f>IFERROR(VLOOKUP($A7,'Arranjos Consolidados'!$E$2:$BM$302,M$2,FALSE),"")</f>
        <v>82.615743143710418</v>
      </c>
      <c r="N7" s="68">
        <f>IFERROR(VLOOKUP($A7,'Arranjos Consolidados'!$E$2:$BM$302,N$2,FALSE),"")</f>
        <v>171.61500397003221</v>
      </c>
      <c r="O7" s="68">
        <f>IFERROR(VLOOKUP($A7,'Arranjos Consolidados'!$E$2:$BM$302,O$2,FALSE),"")</f>
        <v>188.99983717769524</v>
      </c>
      <c r="P7" s="68">
        <f>IFERROR(VLOOKUP($A7,'Arranjos Consolidados'!$E$2:$BM$302,P$2,FALSE),"")</f>
        <v>35.347639097242173</v>
      </c>
      <c r="Q7" s="68">
        <f>IFERROR(VLOOKUP($A7,'Arranjos Consolidados'!$E$2:$BM$302,Q$2,FALSE),"")</f>
        <v>74.070146670925411</v>
      </c>
      <c r="R7" s="68">
        <f>IFERROR(VLOOKUP($A7,'Arranjos Consolidados'!$E$2:$BM$302,R$2,FALSE),"")</f>
        <v>79.582051409527651</v>
      </c>
      <c r="S7" s="68">
        <f>IFERROR(VLOOKUP($A7,'Arranjos Consolidados'!$E$2:$BM$302,S$2,FALSE),"")</f>
        <v>0</v>
      </c>
      <c r="T7" s="68">
        <f>IFERROR(VLOOKUP($A7,'Arranjos Consolidados'!$E$2:$BM$302,T$2,FALSE),"")</f>
        <v>53823.971941781339</v>
      </c>
      <c r="U7" s="68">
        <f>IFERROR(VLOOKUP($A7,'Arranjos Consolidados'!$E$2:$BM$302,U$2,FALSE),"")</f>
        <v>0</v>
      </c>
      <c r="V7" s="68">
        <f>IFERROR(VLOOKUP($A7,'Arranjos Consolidados'!$E$2:$BM$302,V$2,FALSE),"")</f>
        <v>0</v>
      </c>
      <c r="W7" s="68">
        <f>IFERROR(VLOOKUP($A7,'Arranjos Consolidados'!$E$2:$BM$302,W$2,FALSE),"")</f>
        <v>493.42256482861541</v>
      </c>
      <c r="X7" s="66">
        <f>IFERROR(VLOOKUP($A7,'Arranjos Consolidados'!$E$2:$BM$302,X$2,FALSE),"")</f>
        <v>0</v>
      </c>
      <c r="Y7" s="68">
        <f>IFERROR(VLOOKUP($A7,'Arranjos Consolidados'!$E$2:$BM$302,Y$2,FALSE),"")</f>
        <v>182.88278312686597</v>
      </c>
      <c r="Z7" s="66">
        <f>IFERROR(VLOOKUP($A7,'Arranjos Consolidados'!$E$2:$BM$302,Z$2,FALSE),"")</f>
        <v>5.7821638500003045</v>
      </c>
      <c r="AA7" s="68">
        <f>IFERROR(VLOOKUP($A7,'Arranjos Consolidados'!$E$2:$BM$302,AA$2,FALSE),"")</f>
        <v>304.75761785174916</v>
      </c>
      <c r="AB7" s="68">
        <f>IFERROR(VLOOKUP($A7,'Arranjos Consolidados'!$E$2:$BM$302,AB$2,FALSE),"")</f>
        <v>141.79924439830231</v>
      </c>
      <c r="AC7" s="68">
        <f>IFERROR(VLOOKUP($A7,'Arranjos Consolidados'!$E$2:$BM$302,AC$2,FALSE),"")</f>
        <v>14.666353669934919</v>
      </c>
      <c r="AD7" s="68">
        <f>IFERROR(VLOOKUP($A7,'Arranjos Consolidados'!$E$2:$BM$302,AD$2,FALSE),"")</f>
        <v>0</v>
      </c>
      <c r="AE7" s="68">
        <f>IFERROR(VLOOKUP($A7,'Arranjos Consolidados'!$E$2:$BM$302,AE$2,FALSE),"")</f>
        <v>0</v>
      </c>
      <c r="AF7" s="68">
        <f>IFERROR(VLOOKUP($A7,'Arranjos Consolidados'!$E$2:$BM$302,AF$2,FALSE),"")</f>
        <v>25.672121978367372</v>
      </c>
      <c r="AG7" s="68">
        <f>IFERROR(VLOOKUP($A7,'Arranjos Consolidados'!$E$2:$BM$302,AG$2,FALSE),"")</f>
        <v>101.46076874999999</v>
      </c>
      <c r="AH7" s="68">
        <f>IFERROR(VLOOKUP($A7,'Arranjos Consolidados'!$E$2:$BM$302,AH$2,FALSE),"")</f>
        <v>0</v>
      </c>
      <c r="AI7" s="68">
        <f>IFERROR(VLOOKUP($A7,'Arranjos Consolidados'!$E$2:$BM$302,AI$2,FALSE),"")</f>
        <v>0</v>
      </c>
      <c r="AJ7" s="68">
        <f>IFERROR(VLOOKUP($A7,'Arranjos Consolidados'!$E$2:$BM$302,AJ$2,FALSE),"")</f>
        <v>0</v>
      </c>
      <c r="AK7" s="68">
        <f>IFERROR(VLOOKUP($A7,'Arranjos Consolidados'!$E$2:$BM$302,AK$2,FALSE),"")</f>
        <v>0</v>
      </c>
      <c r="AL7" s="72">
        <f>IFERROR(VLOOKUP($A7,'Arranjos Consolidados'!$E$2:$BM$302,AL$2,FALSE),"")</f>
        <v>0.46529755933055233</v>
      </c>
      <c r="AM7" s="68">
        <f>IFERROR(VLOOKUP($A7,'Arranjos Consolidados'!$E$2:$BM$302,AM$2,FALSE),"")</f>
        <v>351.62332043031313</v>
      </c>
      <c r="AN7" s="68">
        <f>IFERROR(VLOOKUP($A7,'Arranjos Consolidados'!$E$2:$BM$302,AN$2,FALSE),"")</f>
        <v>40.338475648302293</v>
      </c>
      <c r="AO7" s="68">
        <f>IFERROR(VLOOKUP($A7,'Arranjos Consolidados'!$E$2:$BM$302,AO$2,FALSE),"")</f>
        <v>14.666353669934919</v>
      </c>
      <c r="AP7" s="68">
        <f>IFERROR(VLOOKUP($A7,'Arranjos Consolidados'!$E$2:$BM$302,AP$2,FALSE),"")</f>
        <v>0</v>
      </c>
      <c r="AQ7" s="68">
        <f>IFERROR(VLOOKUP($A7,'Arranjos Consolidados'!$E$2:$BM$302,AQ$2,FALSE),"")</f>
        <v>0</v>
      </c>
      <c r="AR7" s="68">
        <f>IFERROR(VLOOKUP($A7,'Arranjos Consolidados'!$E$2:$BM$302,AR$2,FALSE),"")</f>
        <v>25.672121978367372</v>
      </c>
      <c r="AS7" s="68">
        <f>IFERROR(VLOOKUP($A7,'Arranjos Consolidados'!$E$2:$BM$302,AS$2,FALSE),"")</f>
        <v>252.58555986653042</v>
      </c>
      <c r="AT7" s="68">
        <f>IFERROR(VLOOKUP($A7,'Arranjos Consolidados'!$E$2:$BM$302,AT$2,FALSE),"")</f>
        <v>54.273256846337027</v>
      </c>
      <c r="AU7" s="68">
        <f>IFERROR(VLOOKUP($A7,'Arranjos Consolidados'!$E$2:$BM$302,AU$2,FALSE),"")</f>
        <v>54.273256846337027</v>
      </c>
      <c r="AV7" s="68">
        <f>IFERROR(VLOOKUP($A7,'Arranjos Consolidados'!$E$2:$BM$302,AV$2,FALSE),"")</f>
        <v>0</v>
      </c>
      <c r="AW7" s="68">
        <f>IFERROR(VLOOKUP($A7,'Arranjos Consolidados'!$E$2:$BM$302,AW$2,FALSE),"")</f>
        <v>0</v>
      </c>
      <c r="AX7" s="68">
        <f>IFERROR(VLOOKUP($A7,'Arranjos Consolidados'!$E$2:$BM$302,AX$2,FALSE),"")</f>
        <v>131.12418083084566</v>
      </c>
      <c r="AY7" s="68">
        <f>IFERROR(VLOOKUP($A7,'Arranjos Consolidados'!$E$2:$BM$302,AY$2,FALSE),"")</f>
        <v>77.861174682099403</v>
      </c>
      <c r="AZ7" s="68">
        <f>IFERROR(VLOOKUP($A7,'Arranjos Consolidados'!$E$2:$BM$302,AZ$2,FALSE),"")</f>
        <v>22.192919228644268</v>
      </c>
      <c r="BA7" s="68">
        <f>IFERROR(VLOOKUP($A7,'Arranjos Consolidados'!$E$2:$BM$302,BA$2,FALSE),"")</f>
        <v>31.070086920101971</v>
      </c>
      <c r="BB7" s="68">
        <f>IFERROR(VLOOKUP($A7,'Arranjos Consolidados'!$E$2:$BM$302,BB$2,FALSE),"")</f>
        <v>0</v>
      </c>
      <c r="BC7" s="68">
        <f>IFERROR(VLOOKUP($A7,'Arranjos Consolidados'!$E$2:$BM$302,BC$2,FALSE),"")</f>
        <v>67.188122189347737</v>
      </c>
      <c r="BD7" s="68">
        <f>IFERROR(VLOOKUP($A7,'Arranjos Consolidados'!$E$2:$BM$302,BD$2,FALSE),"")</f>
        <v>23.051914444464504</v>
      </c>
      <c r="BE7" s="68">
        <f>IFERROR(VLOOKUP($A7,'Arranjos Consolidados'!$E$2:$BM$302,BE$2,FALSE),"")</f>
        <v>1.4901660226239124</v>
      </c>
      <c r="BF7" s="68">
        <f>IFERROR(VLOOKUP($A7,'Arranjos Consolidados'!$E$2:$BM$302,BF$2,FALSE),"")</f>
        <v>42.646041722259326</v>
      </c>
      <c r="BG7" s="68">
        <f>IFERROR(VLOOKUP($A7,'Arranjos Consolidados'!$E$2:$BM$302,BG$2,FALSE),"")</f>
        <v>0</v>
      </c>
      <c r="BH7" s="68">
        <f>IFERROR(VLOOKUP($A7,'Arranjos Consolidados'!$E$2:$BM$302,BH$2,FALSE),"")</f>
        <v>292.92403551483267</v>
      </c>
      <c r="BI7" s="68">
        <f>IFERROR(VLOOKUP($A7,'Arranjos Consolidados'!$E$2:$BM$302,BI$2,FALSE),"")</f>
        <v>434.72327991313495</v>
      </c>
      <c r="BJ7" s="72">
        <f>IFERROR(VLOOKUP($A7,'Arranjos Consolidados'!$E$2:$BM$302,BJ$2,FALSE),"")</f>
        <v>2.0663355837392841</v>
      </c>
      <c r="BK7" s="72">
        <f>IFERROR(VLOOKUP($A7,'Arranjos Consolidados'!$E$2:$BM$302,BK$2,FALSE),"")</f>
        <v>1.7896488449188588</v>
      </c>
    </row>
    <row r="8" spans="1:63" ht="16.5" x14ac:dyDescent="0.25">
      <c r="A8" s="48" t="s">
        <v>10192</v>
      </c>
      <c r="B8" s="69">
        <f>'Banco de Dados'!$I$29</f>
        <v>500</v>
      </c>
      <c r="C8" s="49">
        <f>'Banco de Dados'!$I$30/100</f>
        <v>0.16625000000000001</v>
      </c>
      <c r="D8" s="66">
        <f>IFERROR(VLOOKUP($A8,'Arranjos Consolidados'!$E$2:$BM$302,D$2,FALSE),"")</f>
        <v>1248470</v>
      </c>
      <c r="E8" s="70">
        <f>IFERROR(VLOOKUP($A8,'Arranjos Consolidados'!$E$2:$BM$302,E$2,FALSE),"")</f>
        <v>0.89712515406528826</v>
      </c>
      <c r="F8" s="66">
        <f>IFERROR(VLOOKUP($A8,'Arranjos Consolidados'!$E$2:$BM$302,F$2,FALSE),"")</f>
        <v>500</v>
      </c>
      <c r="G8" s="68">
        <f>IFERROR(VLOOKUP($A8,'Arranjos Consolidados'!$E$2:$BM$302,G$2,FALSE),"")</f>
        <v>343.59809845415634</v>
      </c>
      <c r="H8" s="71">
        <f>IFERROR(VLOOKUP($A8,'Arranjos Consolidados'!$E$2:$BM$302,H$2,FALSE),"")</f>
        <v>1.8211862451709866</v>
      </c>
      <c r="I8" s="66">
        <f>IFERROR(VLOOKUP($A8,'Arranjos Consolidados'!$E$2:$BM$302,I$2,FALSE),"")</f>
        <v>35</v>
      </c>
      <c r="J8" s="68">
        <f>IFERROR(VLOOKUP($A8,'Arranjos Consolidados'!$E$2:$BM$302,J$2,FALSE),"")</f>
        <v>695.88927302010939</v>
      </c>
      <c r="K8" s="68">
        <f>IFERROR(VLOOKUP($A8,'Arranjos Consolidados'!$E$2:$BM$302,K$2,FALSE),"")</f>
        <v>69.618634126818577</v>
      </c>
      <c r="L8" s="76">
        <f>IFERROR(VLOOKUP($A8,'Arranjos Consolidados'!$E$2:$BM$302,L$2,FALSE),"")</f>
        <v>443.23058429143794</v>
      </c>
      <c r="M8" s="68">
        <f>IFERROR(VLOOKUP($A8,'Arranjos Consolidados'!$E$2:$BM$302,M$2,FALSE),"")</f>
        <v>82.615743143710432</v>
      </c>
      <c r="N8" s="68">
        <f>IFERROR(VLOOKUP($A8,'Arranjos Consolidados'!$E$2:$BM$302,N$2,FALSE),"")</f>
        <v>171.61500397003221</v>
      </c>
      <c r="O8" s="68">
        <f>IFERROR(VLOOKUP($A8,'Arranjos Consolidados'!$E$2:$BM$302,O$2,FALSE),"")</f>
        <v>188.9998371776953</v>
      </c>
      <c r="P8" s="68">
        <f>IFERROR(VLOOKUP($A8,'Arranjos Consolidados'!$E$2:$BM$302,P$2,FALSE),"")</f>
        <v>35.34763909724218</v>
      </c>
      <c r="Q8" s="68">
        <f>IFERROR(VLOOKUP($A8,'Arranjos Consolidados'!$E$2:$BM$302,Q$2,FALSE),"")</f>
        <v>74.070146670925411</v>
      </c>
      <c r="R8" s="68">
        <f>IFERROR(VLOOKUP($A8,'Arranjos Consolidados'!$E$2:$BM$302,R$2,FALSE),"")</f>
        <v>79.582051409527679</v>
      </c>
      <c r="S8" s="68">
        <f>IFERROR(VLOOKUP($A8,'Arranjos Consolidados'!$E$2:$BM$302,S$2,FALSE),"")</f>
        <v>0</v>
      </c>
      <c r="T8" s="68">
        <f>IFERROR(VLOOKUP($A8,'Arranjos Consolidados'!$E$2:$BM$302,T$2,FALSE),"")</f>
        <v>53823.971941781332</v>
      </c>
      <c r="U8" s="68">
        <f>IFERROR(VLOOKUP($A8,'Arranjos Consolidados'!$E$2:$BM$302,U$2,FALSE),"")</f>
        <v>0</v>
      </c>
      <c r="V8" s="68">
        <f>IFERROR(VLOOKUP($A8,'Arranjos Consolidados'!$E$2:$BM$302,V$2,FALSE),"")</f>
        <v>0</v>
      </c>
      <c r="W8" s="68">
        <f>IFERROR(VLOOKUP($A8,'Arranjos Consolidados'!$E$2:$BM$302,W$2,FALSE),"")</f>
        <v>505.0630300383819</v>
      </c>
      <c r="X8" s="66">
        <f>IFERROR(VLOOKUP($A8,'Arranjos Consolidados'!$E$2:$BM$302,X$2,FALSE),"")</f>
        <v>0</v>
      </c>
      <c r="Y8" s="68">
        <f>IFERROR(VLOOKUP($A8,'Arranjos Consolidados'!$E$2:$BM$302,Y$2,FALSE),"")</f>
        <v>190.79900000000001</v>
      </c>
      <c r="Z8" s="66">
        <f>IFERROR(VLOOKUP($A8,'Arranjos Consolidados'!$E$2:$BM$302,Z$2,FALSE),"")</f>
        <v>10.235000000000001</v>
      </c>
      <c r="AA8" s="68">
        <f>IFERROR(VLOOKUP($A8,'Arranjos Consolidados'!$E$2:$BM$302,AA$2,FALSE),"")</f>
        <v>304.0290300383819</v>
      </c>
      <c r="AB8" s="68">
        <f>IFERROR(VLOOKUP($A8,'Arranjos Consolidados'!$E$2:$BM$302,AB$2,FALSE),"")</f>
        <v>161.46493158422555</v>
      </c>
      <c r="AC8" s="68">
        <f>IFERROR(VLOOKUP($A8,'Arranjos Consolidados'!$E$2:$BM$302,AC$2,FALSE),"")</f>
        <v>14.018122644276321</v>
      </c>
      <c r="AD8" s="68">
        <f>IFERROR(VLOOKUP($A8,'Arranjos Consolidados'!$E$2:$BM$302,AD$2,FALSE),"")</f>
        <v>0</v>
      </c>
      <c r="AE8" s="68">
        <f>IFERROR(VLOOKUP($A8,'Arranjos Consolidados'!$E$2:$BM$302,AE$2,FALSE),"")</f>
        <v>0</v>
      </c>
      <c r="AF8" s="68">
        <f>IFERROR(VLOOKUP($A8,'Arranjos Consolidados'!$E$2:$BM$302,AF$2,FALSE),"")</f>
        <v>23.267766242007045</v>
      </c>
      <c r="AG8" s="68">
        <f>IFERROR(VLOOKUP($A8,'Arranjos Consolidados'!$E$2:$BM$302,AG$2,FALSE),"")</f>
        <v>101.46076874999999</v>
      </c>
      <c r="AH8" s="68">
        <f>IFERROR(VLOOKUP($A8,'Arranjos Consolidados'!$E$2:$BM$302,AH$2,FALSE),"")</f>
        <v>3.3608088979422828</v>
      </c>
      <c r="AI8" s="68">
        <f>IFERROR(VLOOKUP($A8,'Arranjos Consolidados'!$E$2:$BM$302,AI$2,FALSE),"")</f>
        <v>0</v>
      </c>
      <c r="AJ8" s="68">
        <f>IFERROR(VLOOKUP($A8,'Arranjos Consolidados'!$E$2:$BM$302,AJ$2,FALSE),"")</f>
        <v>0</v>
      </c>
      <c r="AK8" s="68">
        <f>IFERROR(VLOOKUP($A8,'Arranjos Consolidados'!$E$2:$BM$302,AK$2,FALSE),"")</f>
        <v>19.357465049999998</v>
      </c>
      <c r="AL8" s="72">
        <f>IFERROR(VLOOKUP($A8,'Arranjos Consolidados'!$E$2:$BM$302,AL$2,FALSE),"")</f>
        <v>0.53108392828093276</v>
      </c>
      <c r="AM8" s="68">
        <f>IFERROR(VLOOKUP($A8,'Arranjos Consolidados'!$E$2:$BM$302,AM$2,FALSE),"")</f>
        <v>343.59809845415634</v>
      </c>
      <c r="AN8" s="68">
        <f>IFERROR(VLOOKUP($A8,'Arranjos Consolidados'!$E$2:$BM$302,AN$2,FALSE),"")</f>
        <v>37.285888886283367</v>
      </c>
      <c r="AO8" s="68">
        <f>IFERROR(VLOOKUP($A8,'Arranjos Consolidados'!$E$2:$BM$302,AO$2,FALSE),"")</f>
        <v>14.018122644276321</v>
      </c>
      <c r="AP8" s="68">
        <f>IFERROR(VLOOKUP($A8,'Arranjos Consolidados'!$E$2:$BM$302,AP$2,FALSE),"")</f>
        <v>0</v>
      </c>
      <c r="AQ8" s="68">
        <f>IFERROR(VLOOKUP($A8,'Arranjos Consolidados'!$E$2:$BM$302,AQ$2,FALSE),"")</f>
        <v>0</v>
      </c>
      <c r="AR8" s="68">
        <f>IFERROR(VLOOKUP($A8,'Arranjos Consolidados'!$E$2:$BM$302,AR$2,FALSE),"")</f>
        <v>23.267766242007045</v>
      </c>
      <c r="AS8" s="68">
        <f>IFERROR(VLOOKUP($A8,'Arranjos Consolidados'!$E$2:$BM$302,AS$2,FALSE),"")</f>
        <v>231.03434033948906</v>
      </c>
      <c r="AT8" s="68">
        <f>IFERROR(VLOOKUP($A8,'Arranjos Consolidados'!$E$2:$BM$302,AT$2,FALSE),"")</f>
        <v>47.078199808472924</v>
      </c>
      <c r="AU8" s="68">
        <f>IFERROR(VLOOKUP($A8,'Arranjos Consolidados'!$E$2:$BM$302,AU$2,FALSE),"")</f>
        <v>47.078199808472924</v>
      </c>
      <c r="AV8" s="68">
        <f>IFERROR(VLOOKUP($A8,'Arranjos Consolidados'!$E$2:$BM$302,AV$2,FALSE),"")</f>
        <v>0</v>
      </c>
      <c r="AW8" s="68">
        <f>IFERROR(VLOOKUP($A8,'Arranjos Consolidados'!$E$2:$BM$302,AW$2,FALSE),"")</f>
        <v>0</v>
      </c>
      <c r="AX8" s="68">
        <f>IFERROR(VLOOKUP($A8,'Arranjos Consolidados'!$E$2:$BM$302,AX$2,FALSE),"")</f>
        <v>115.41524212262408</v>
      </c>
      <c r="AY8" s="68">
        <f>IFERROR(VLOOKUP($A8,'Arranjos Consolidados'!$E$2:$BM$302,AY$2,FALSE),"")</f>
        <v>77.861174682099417</v>
      </c>
      <c r="AZ8" s="68">
        <f>IFERROR(VLOOKUP($A8,'Arranjos Consolidados'!$E$2:$BM$302,AZ$2,FALSE),"")</f>
        <v>15.647528100218604</v>
      </c>
      <c r="BA8" s="68">
        <f>IFERROR(VLOOKUP($A8,'Arranjos Consolidados'!$E$2:$BM$302,BA$2,FALSE),"")</f>
        <v>21.906539340306047</v>
      </c>
      <c r="BB8" s="68">
        <f>IFERROR(VLOOKUP($A8,'Arranjos Consolidados'!$E$2:$BM$302,BB$2,FALSE),"")</f>
        <v>0</v>
      </c>
      <c r="BC8" s="68">
        <f>IFERROR(VLOOKUP($A8,'Arranjos Consolidados'!$E$2:$BM$302,BC$2,FALSE),"")</f>
        <v>68.540898408392053</v>
      </c>
      <c r="BD8" s="68">
        <f>IFERROR(VLOOKUP($A8,'Arranjos Consolidados'!$E$2:$BM$302,BD$2,FALSE),"")</f>
        <v>23.526572766936194</v>
      </c>
      <c r="BE8" s="68">
        <f>IFERROR(VLOOKUP($A8,'Arranjos Consolidados'!$E$2:$BM$302,BE$2,FALSE),"")</f>
        <v>1.4901660226239124</v>
      </c>
      <c r="BF8" s="68">
        <f>IFERROR(VLOOKUP($A8,'Arranjos Consolidados'!$E$2:$BM$302,BF$2,FALSE),"")</f>
        <v>43.524159618831959</v>
      </c>
      <c r="BG8" s="68">
        <f>IFERROR(VLOOKUP($A8,'Arranjos Consolidados'!$E$2:$BM$302,BG$2,FALSE),"")</f>
        <v>0</v>
      </c>
      <c r="BH8" s="68">
        <f>IFERROR(VLOOKUP($A8,'Arranjos Consolidados'!$E$2:$BM$302,BH$2,FALSE),"")</f>
        <v>268.32022922577244</v>
      </c>
      <c r="BI8" s="68">
        <f>IFERROR(VLOOKUP($A8,'Arranjos Consolidados'!$E$2:$BM$302,BI$2,FALSE),"")</f>
        <v>429.78516080999799</v>
      </c>
      <c r="BJ8" s="72">
        <f>IFERROR(VLOOKUP($A8,'Arranjos Consolidados'!$E$2:$BM$302,BJ$2,FALSE),"")</f>
        <v>2.0582117789627454</v>
      </c>
      <c r="BK8" s="72">
        <f>IFERROR(VLOOKUP($A8,'Arranjos Consolidados'!$E$2:$BM$302,BK$2,FALSE),"")</f>
        <v>1.8211862451709866</v>
      </c>
    </row>
    <row r="9" spans="1:63" ht="16.5" x14ac:dyDescent="0.25">
      <c r="A9" s="48" t="s">
        <v>10195</v>
      </c>
      <c r="B9" s="69">
        <f>'Banco de Dados'!$I$29</f>
        <v>500</v>
      </c>
      <c r="C9" s="49">
        <f>'Banco de Dados'!$I$30/100</f>
        <v>0.16625000000000001</v>
      </c>
      <c r="D9" s="66" t="str">
        <f>IFERROR(VLOOKUP($A9,'Arranjos Consolidados'!$E$2:$BM$302,D$2,FALSE),"")</f>
        <v/>
      </c>
      <c r="E9" s="70" t="str">
        <f>IFERROR(VLOOKUP($A9,'Arranjos Consolidados'!$E$2:$BM$302,E$2,FALSE),"")</f>
        <v/>
      </c>
      <c r="F9" s="66" t="str">
        <f>IFERROR(VLOOKUP($A9,'Arranjos Consolidados'!$E$2:$BM$302,F$2,FALSE),"")</f>
        <v/>
      </c>
      <c r="G9" s="68" t="str">
        <f>IFERROR(VLOOKUP($A9,'Arranjos Consolidados'!$E$2:$BM$302,G$2,FALSE),"")</f>
        <v/>
      </c>
      <c r="H9" s="71" t="str">
        <f>IFERROR(VLOOKUP($A9,'Arranjos Consolidados'!$E$2:$BM$302,H$2,FALSE),"")</f>
        <v/>
      </c>
      <c r="I9" s="66" t="str">
        <f>IFERROR(VLOOKUP($A9,'Arranjos Consolidados'!$E$2:$BM$302,I$2,FALSE),"")</f>
        <v/>
      </c>
      <c r="J9" s="68" t="str">
        <f>IFERROR(VLOOKUP($A9,'Arranjos Consolidados'!$E$2:$BM$302,J$2,FALSE),"")</f>
        <v/>
      </c>
      <c r="K9" s="68" t="str">
        <f>IFERROR(VLOOKUP($A9,'Arranjos Consolidados'!$E$2:$BM$302,K$2,FALSE),"")</f>
        <v/>
      </c>
      <c r="L9" s="76" t="str">
        <f>IFERROR(VLOOKUP($A9,'Arranjos Consolidados'!$E$2:$BM$302,L$2,FALSE),"")</f>
        <v/>
      </c>
      <c r="M9" s="68" t="str">
        <f>IFERROR(VLOOKUP($A9,'Arranjos Consolidados'!$E$2:$BM$302,M$2,FALSE),"")</f>
        <v/>
      </c>
      <c r="N9" s="68" t="str">
        <f>IFERROR(VLOOKUP($A9,'Arranjos Consolidados'!$E$2:$BM$302,N$2,FALSE),"")</f>
        <v/>
      </c>
      <c r="O9" s="68" t="str">
        <f>IFERROR(VLOOKUP($A9,'Arranjos Consolidados'!$E$2:$BM$302,O$2,FALSE),"")</f>
        <v/>
      </c>
      <c r="P9" s="68" t="str">
        <f>IFERROR(VLOOKUP($A9,'Arranjos Consolidados'!$E$2:$BM$302,P$2,FALSE),"")</f>
        <v/>
      </c>
      <c r="Q9" s="68" t="str">
        <f>IFERROR(VLOOKUP($A9,'Arranjos Consolidados'!$E$2:$BM$302,Q$2,FALSE),"")</f>
        <v/>
      </c>
      <c r="R9" s="68" t="str">
        <f>IFERROR(VLOOKUP($A9,'Arranjos Consolidados'!$E$2:$BM$302,R$2,FALSE),"")</f>
        <v/>
      </c>
      <c r="S9" s="68" t="str">
        <f>IFERROR(VLOOKUP($A9,'Arranjos Consolidados'!$E$2:$BM$302,S$2,FALSE),"")</f>
        <v/>
      </c>
      <c r="T9" s="68" t="str">
        <f>IFERROR(VLOOKUP($A9,'Arranjos Consolidados'!$E$2:$BM$302,T$2,FALSE),"")</f>
        <v/>
      </c>
      <c r="U9" s="68" t="str">
        <f>IFERROR(VLOOKUP($A9,'Arranjos Consolidados'!$E$2:$BM$302,U$2,FALSE),"")</f>
        <v/>
      </c>
      <c r="V9" s="68" t="str">
        <f>IFERROR(VLOOKUP($A9,'Arranjos Consolidados'!$E$2:$BM$302,V$2,FALSE),"")</f>
        <v/>
      </c>
      <c r="W9" s="68" t="str">
        <f>IFERROR(VLOOKUP($A9,'Arranjos Consolidados'!$E$2:$BM$302,W$2,FALSE),"")</f>
        <v/>
      </c>
      <c r="X9" s="66" t="str">
        <f>IFERROR(VLOOKUP($A9,'Arranjos Consolidados'!$E$2:$BM$302,X$2,FALSE),"")</f>
        <v/>
      </c>
      <c r="Y9" s="68" t="str">
        <f>IFERROR(VLOOKUP($A9,'Arranjos Consolidados'!$E$2:$BM$302,Y$2,FALSE),"")</f>
        <v/>
      </c>
      <c r="Z9" s="66" t="str">
        <f>IFERROR(VLOOKUP($A9,'Arranjos Consolidados'!$E$2:$BM$302,Z$2,FALSE),"")</f>
        <v/>
      </c>
      <c r="AA9" s="68" t="str">
        <f>IFERROR(VLOOKUP($A9,'Arranjos Consolidados'!$E$2:$BM$302,AA$2,FALSE),"")</f>
        <v/>
      </c>
      <c r="AB9" s="68" t="str">
        <f>IFERROR(VLOOKUP($A9,'Arranjos Consolidados'!$E$2:$BM$302,AB$2,FALSE),"")</f>
        <v/>
      </c>
      <c r="AC9" s="68" t="str">
        <f>IFERROR(VLOOKUP($A9,'Arranjos Consolidados'!$E$2:$BM$302,AC$2,FALSE),"")</f>
        <v/>
      </c>
      <c r="AD9" s="68" t="str">
        <f>IFERROR(VLOOKUP($A9,'Arranjos Consolidados'!$E$2:$BM$302,AD$2,FALSE),"")</f>
        <v/>
      </c>
      <c r="AE9" s="68" t="str">
        <f>IFERROR(VLOOKUP($A9,'Arranjos Consolidados'!$E$2:$BM$302,AE$2,FALSE),"")</f>
        <v/>
      </c>
      <c r="AF9" s="68" t="str">
        <f>IFERROR(VLOOKUP($A9,'Arranjos Consolidados'!$E$2:$BM$302,AF$2,FALSE),"")</f>
        <v/>
      </c>
      <c r="AG9" s="68" t="str">
        <f>IFERROR(VLOOKUP($A9,'Arranjos Consolidados'!$E$2:$BM$302,AG$2,FALSE),"")</f>
        <v/>
      </c>
      <c r="AH9" s="68" t="str">
        <f>IFERROR(VLOOKUP($A9,'Arranjos Consolidados'!$E$2:$BM$302,AH$2,FALSE),"")</f>
        <v/>
      </c>
      <c r="AI9" s="68" t="str">
        <f>IFERROR(VLOOKUP($A9,'Arranjos Consolidados'!$E$2:$BM$302,AI$2,FALSE),"")</f>
        <v/>
      </c>
      <c r="AJ9" s="68" t="str">
        <f>IFERROR(VLOOKUP($A9,'Arranjos Consolidados'!$E$2:$BM$302,AJ$2,FALSE),"")</f>
        <v/>
      </c>
      <c r="AK9" s="68" t="str">
        <f>IFERROR(VLOOKUP($A9,'Arranjos Consolidados'!$E$2:$BM$302,AK$2,FALSE),"")</f>
        <v/>
      </c>
      <c r="AL9" s="72" t="str">
        <f>IFERROR(VLOOKUP($A9,'Arranjos Consolidados'!$E$2:$BM$302,AL$2,FALSE),"")</f>
        <v/>
      </c>
      <c r="AM9" s="68" t="str">
        <f>IFERROR(VLOOKUP($A9,'Arranjos Consolidados'!$E$2:$BM$302,AM$2,FALSE),"")</f>
        <v/>
      </c>
      <c r="AN9" s="68" t="str">
        <f>IFERROR(VLOOKUP($A9,'Arranjos Consolidados'!$E$2:$BM$302,AN$2,FALSE),"")</f>
        <v/>
      </c>
      <c r="AO9" s="68" t="str">
        <f>IFERROR(VLOOKUP($A9,'Arranjos Consolidados'!$E$2:$BM$302,AO$2,FALSE),"")</f>
        <v/>
      </c>
      <c r="AP9" s="68" t="str">
        <f>IFERROR(VLOOKUP($A9,'Arranjos Consolidados'!$E$2:$BM$302,AP$2,FALSE),"")</f>
        <v/>
      </c>
      <c r="AQ9" s="68" t="str">
        <f>IFERROR(VLOOKUP($A9,'Arranjos Consolidados'!$E$2:$BM$302,AQ$2,FALSE),"")</f>
        <v/>
      </c>
      <c r="AR9" s="68" t="str">
        <f>IFERROR(VLOOKUP($A9,'Arranjos Consolidados'!$E$2:$BM$302,AR$2,FALSE),"")</f>
        <v/>
      </c>
      <c r="AS9" s="68" t="str">
        <f>IFERROR(VLOOKUP($A9,'Arranjos Consolidados'!$E$2:$BM$302,AS$2,FALSE),"")</f>
        <v/>
      </c>
      <c r="AT9" s="68" t="str">
        <f>IFERROR(VLOOKUP($A9,'Arranjos Consolidados'!$E$2:$BM$302,AT$2,FALSE),"")</f>
        <v/>
      </c>
      <c r="AU9" s="68" t="str">
        <f>IFERROR(VLOOKUP($A9,'Arranjos Consolidados'!$E$2:$BM$302,AU$2,FALSE),"")</f>
        <v/>
      </c>
      <c r="AV9" s="68" t="str">
        <f>IFERROR(VLOOKUP($A9,'Arranjos Consolidados'!$E$2:$BM$302,AV$2,FALSE),"")</f>
        <v/>
      </c>
      <c r="AW9" s="68" t="str">
        <f>IFERROR(VLOOKUP($A9,'Arranjos Consolidados'!$E$2:$BM$302,AW$2,FALSE),"")</f>
        <v/>
      </c>
      <c r="AX9" s="68" t="str">
        <f>IFERROR(VLOOKUP($A9,'Arranjos Consolidados'!$E$2:$BM$302,AX$2,FALSE),"")</f>
        <v/>
      </c>
      <c r="AY9" s="68" t="str">
        <f>IFERROR(VLOOKUP($A9,'Arranjos Consolidados'!$E$2:$BM$302,AY$2,FALSE),"")</f>
        <v/>
      </c>
      <c r="AZ9" s="68" t="str">
        <f>IFERROR(VLOOKUP($A9,'Arranjos Consolidados'!$E$2:$BM$302,AZ$2,FALSE),"")</f>
        <v/>
      </c>
      <c r="BA9" s="68" t="str">
        <f>IFERROR(VLOOKUP($A9,'Arranjos Consolidados'!$E$2:$BM$302,BA$2,FALSE),"")</f>
        <v/>
      </c>
      <c r="BB9" s="68" t="str">
        <f>IFERROR(VLOOKUP($A9,'Arranjos Consolidados'!$E$2:$BM$302,BB$2,FALSE),"")</f>
        <v/>
      </c>
      <c r="BC9" s="68" t="str">
        <f>IFERROR(VLOOKUP($A9,'Arranjos Consolidados'!$E$2:$BM$302,BC$2,FALSE),"")</f>
        <v/>
      </c>
      <c r="BD9" s="68" t="str">
        <f>IFERROR(VLOOKUP($A9,'Arranjos Consolidados'!$E$2:$BM$302,BD$2,FALSE),"")</f>
        <v/>
      </c>
      <c r="BE9" s="68" t="str">
        <f>IFERROR(VLOOKUP($A9,'Arranjos Consolidados'!$E$2:$BM$302,BE$2,FALSE),"")</f>
        <v/>
      </c>
      <c r="BF9" s="68" t="str">
        <f>IFERROR(VLOOKUP($A9,'Arranjos Consolidados'!$E$2:$BM$302,BF$2,FALSE),"")</f>
        <v/>
      </c>
      <c r="BG9" s="68" t="str">
        <f>IFERROR(VLOOKUP($A9,'Arranjos Consolidados'!$E$2:$BM$302,BG$2,FALSE),"")</f>
        <v/>
      </c>
      <c r="BH9" s="68" t="str">
        <f>IFERROR(VLOOKUP($A9,'Arranjos Consolidados'!$E$2:$BM$302,BH$2,FALSE),"")</f>
        <v/>
      </c>
      <c r="BI9" s="68" t="str">
        <f>IFERROR(VLOOKUP($A9,'Arranjos Consolidados'!$E$2:$BM$302,BI$2,FALSE),"")</f>
        <v/>
      </c>
      <c r="BJ9" s="72" t="str">
        <f>IFERROR(VLOOKUP($A9,'Arranjos Consolidados'!$E$2:$BM$302,BJ$2,FALSE),"")</f>
        <v/>
      </c>
      <c r="BK9" s="72" t="str">
        <f>IFERROR(VLOOKUP($A9,'Arranjos Consolidados'!$E$2:$BM$302,BK$2,FALSE),"")</f>
        <v/>
      </c>
    </row>
    <row r="10" spans="1:63" ht="16.5" x14ac:dyDescent="0.25">
      <c r="A10" s="48" t="s">
        <v>10198</v>
      </c>
      <c r="B10" s="69">
        <f>'Banco de Dados'!$I$29</f>
        <v>500</v>
      </c>
      <c r="C10" s="49">
        <f>'Banco de Dados'!$I$30/100</f>
        <v>0.16625000000000001</v>
      </c>
      <c r="D10" s="66">
        <f>IFERROR(VLOOKUP($A10,'Arranjos Consolidados'!$E$2:$BM$302,D$2,FALSE),"")</f>
        <v>1077617</v>
      </c>
      <c r="E10" s="70">
        <f>IFERROR(VLOOKUP($A10,'Arranjos Consolidados'!$E$2:$BM$302,E$2,FALSE),"")</f>
        <v>0.89712426738241469</v>
      </c>
      <c r="F10" s="66">
        <f>IFERROR(VLOOKUP($A10,'Arranjos Consolidados'!$E$2:$BM$302,F$2,FALSE),"")</f>
        <v>500</v>
      </c>
      <c r="G10" s="68">
        <f>IFERROR(VLOOKUP($A10,'Arranjos Consolidados'!$E$2:$BM$302,G$2,FALSE),"")</f>
        <v>327.73098213610149</v>
      </c>
      <c r="H10" s="71">
        <f>IFERROR(VLOOKUP($A10,'Arranjos Consolidados'!$E$2:$BM$302,H$2,FALSE),"")</f>
        <v>1.9814444902831423</v>
      </c>
      <c r="I10" s="66">
        <f>IFERROR(VLOOKUP($A10,'Arranjos Consolidados'!$E$2:$BM$302,I$2,FALSE),"")</f>
        <v>35</v>
      </c>
      <c r="J10" s="68">
        <f>IFERROR(VLOOKUP($A10,'Arranjos Consolidados'!$E$2:$BM$302,J$2,FALSE),"")</f>
        <v>802.46286914200516</v>
      </c>
      <c r="K10" s="68">
        <f>IFERROR(VLOOKUP($A10,'Arranjos Consolidados'!$E$2:$BM$302,K$2,FALSE),"")</f>
        <v>85.550371406924597</v>
      </c>
      <c r="L10" s="76">
        <f>IFERROR(VLOOKUP($A10,'Arranjos Consolidados'!$E$2:$BM$302,L$2,FALSE),"")</f>
        <v>443.23058429143788</v>
      </c>
      <c r="M10" s="68">
        <f>IFERROR(VLOOKUP($A10,'Arranjos Consolidados'!$E$2:$BM$302,M$2,FALSE),"")</f>
        <v>82.615743143710418</v>
      </c>
      <c r="N10" s="68">
        <f>IFERROR(VLOOKUP($A10,'Arranjos Consolidados'!$E$2:$BM$302,N$2,FALSE),"")</f>
        <v>171.61500397003221</v>
      </c>
      <c r="O10" s="68">
        <f>IFERROR(VLOOKUP($A10,'Arranjos Consolidados'!$E$2:$BM$302,O$2,FALSE),"")</f>
        <v>188.99983717769533</v>
      </c>
      <c r="P10" s="68">
        <f>IFERROR(VLOOKUP($A10,'Arranjos Consolidados'!$E$2:$BM$302,P$2,FALSE),"")</f>
        <v>35.34763909724218</v>
      </c>
      <c r="Q10" s="68">
        <f>IFERROR(VLOOKUP($A10,'Arranjos Consolidados'!$E$2:$BM$302,Q$2,FALSE),"")</f>
        <v>74.070146670925411</v>
      </c>
      <c r="R10" s="68">
        <f>IFERROR(VLOOKUP($A10,'Arranjos Consolidados'!$E$2:$BM$302,R$2,FALSE),"")</f>
        <v>79.582051409527693</v>
      </c>
      <c r="S10" s="68">
        <f>IFERROR(VLOOKUP($A10,'Arranjos Consolidados'!$E$2:$BM$302,S$2,FALSE),"")</f>
        <v>0</v>
      </c>
      <c r="T10" s="68">
        <f>IFERROR(VLOOKUP($A10,'Arranjos Consolidados'!$E$2:$BM$302,T$2,FALSE),"")</f>
        <v>46458.120616019434</v>
      </c>
      <c r="U10" s="68">
        <f>IFERROR(VLOOKUP($A10,'Arranjos Consolidados'!$E$2:$BM$302,U$2,FALSE),"")</f>
        <v>1841.4628314404761</v>
      </c>
      <c r="V10" s="68">
        <f>IFERROR(VLOOKUP($A10,'Arranjos Consolidados'!$E$2:$BM$302,V$2,FALSE),"")</f>
        <v>0</v>
      </c>
      <c r="W10" s="68">
        <f>IFERROR(VLOOKUP($A10,'Arranjos Consolidados'!$E$2:$BM$302,W$2,FALSE),"")</f>
        <v>493.43368996592341</v>
      </c>
      <c r="X10" s="66">
        <f>IFERROR(VLOOKUP($A10,'Arranjos Consolidados'!$E$2:$BM$302,X$2,FALSE),"")</f>
        <v>0</v>
      </c>
      <c r="Y10" s="68">
        <f>IFERROR(VLOOKUP($A10,'Arranjos Consolidados'!$E$2:$BM$302,Y$2,FALSE),"")</f>
        <v>182.89249237195259</v>
      </c>
      <c r="Z10" s="66">
        <f>IFERROR(VLOOKUP($A10,'Arranjos Consolidados'!$E$2:$BM$302,Z$2,FALSE),"")</f>
        <v>5.7786051899723416</v>
      </c>
      <c r="AA10" s="68">
        <f>IFERROR(VLOOKUP($A10,'Arranjos Consolidados'!$E$2:$BM$302,AA$2,FALSE),"")</f>
        <v>304.7625924039985</v>
      </c>
      <c r="AB10" s="68">
        <f>IFERROR(VLOOKUP($A10,'Arranjos Consolidados'!$E$2:$BM$302,AB$2,FALSE),"")</f>
        <v>165.70270782982195</v>
      </c>
      <c r="AC10" s="68">
        <f>IFERROR(VLOOKUP($A10,'Arranjos Consolidados'!$E$2:$BM$302,AC$2,FALSE),"")</f>
        <v>9.4394413491910729</v>
      </c>
      <c r="AD10" s="68">
        <f>IFERROR(VLOOKUP($A10,'Arranjos Consolidados'!$E$2:$BM$302,AD$2,FALSE),"")</f>
        <v>1.5069512242347742</v>
      </c>
      <c r="AE10" s="68">
        <f>IFERROR(VLOOKUP($A10,'Arranjos Consolidados'!$E$2:$BM$302,AE$2,FALSE),"")</f>
        <v>3.0922585575438584</v>
      </c>
      <c r="AF10" s="68">
        <f>IFERROR(VLOOKUP($A10,'Arranjos Consolidados'!$E$2:$BM$302,AF$2,FALSE),"")</f>
        <v>22.638594021655621</v>
      </c>
      <c r="AG10" s="68">
        <f>IFERROR(VLOOKUP($A10,'Arranjos Consolidados'!$E$2:$BM$302,AG$2,FALSE),"")</f>
        <v>101.46076875000001</v>
      </c>
      <c r="AH10" s="68">
        <f>IFERROR(VLOOKUP($A10,'Arranjos Consolidados'!$E$2:$BM$302,AH$2,FALSE),"")</f>
        <v>0</v>
      </c>
      <c r="AI10" s="68">
        <f>IFERROR(VLOOKUP($A10,'Arranjos Consolidados'!$E$2:$BM$302,AI$2,FALSE),"")</f>
        <v>8.2072288771966129</v>
      </c>
      <c r="AJ10" s="68">
        <f>IFERROR(VLOOKUP($A10,'Arranjos Consolidados'!$E$2:$BM$302,AJ$2,FALSE),"")</f>
        <v>0</v>
      </c>
      <c r="AK10" s="68">
        <f>IFERROR(VLOOKUP($A10,'Arranjos Consolidados'!$E$2:$BM$302,AK$2,FALSE),"")</f>
        <v>19.357465050000005</v>
      </c>
      <c r="AL10" s="72">
        <f>IFERROR(VLOOKUP($A10,'Arranjos Consolidados'!$E$2:$BM$302,AL$2,FALSE),"")</f>
        <v>0.54354377452762337</v>
      </c>
      <c r="AM10" s="68">
        <f>IFERROR(VLOOKUP($A10,'Arranjos Consolidados'!$E$2:$BM$302,AM$2,FALSE),"")</f>
        <v>327.73098213610149</v>
      </c>
      <c r="AN10" s="68">
        <f>IFERROR(VLOOKUP($A10,'Arranjos Consolidados'!$E$2:$BM$302,AN$2,FALSE),"")</f>
        <v>34.84636564749853</v>
      </c>
      <c r="AO10" s="68">
        <f>IFERROR(VLOOKUP($A10,'Arranjos Consolidados'!$E$2:$BM$302,AO$2,FALSE),"")</f>
        <v>12.207771625842911</v>
      </c>
      <c r="AP10" s="68">
        <f>IFERROR(VLOOKUP($A10,'Arranjos Consolidados'!$E$2:$BM$302,AP$2,FALSE),"")</f>
        <v>0</v>
      </c>
      <c r="AQ10" s="68">
        <f>IFERROR(VLOOKUP($A10,'Arranjos Consolidados'!$E$2:$BM$302,AQ$2,FALSE),"")</f>
        <v>0</v>
      </c>
      <c r="AR10" s="68">
        <f>IFERROR(VLOOKUP($A10,'Arranjos Consolidados'!$E$2:$BM$302,AR$2,FALSE),"")</f>
        <v>22.638594021655621</v>
      </c>
      <c r="AS10" s="68">
        <f>IFERROR(VLOOKUP($A10,'Arranjos Consolidados'!$E$2:$BM$302,AS$2,FALSE),"")</f>
        <v>253.1390093244961</v>
      </c>
      <c r="AT10" s="68">
        <f>IFERROR(VLOOKUP($A10,'Arranjos Consolidados'!$E$2:$BM$302,AT$2,FALSE),"")</f>
        <v>54.297987265325979</v>
      </c>
      <c r="AU10" s="68">
        <f>IFERROR(VLOOKUP($A10,'Arranjos Consolidados'!$E$2:$BM$302,AU$2,FALSE),"")</f>
        <v>54.297987265325979</v>
      </c>
      <c r="AV10" s="68">
        <f>IFERROR(VLOOKUP($A10,'Arranjos Consolidados'!$E$2:$BM$302,AV$2,FALSE),"")</f>
        <v>0</v>
      </c>
      <c r="AW10" s="68">
        <f>IFERROR(VLOOKUP($A10,'Arranjos Consolidados'!$E$2:$BM$302,AW$2,FALSE),"")</f>
        <v>0</v>
      </c>
      <c r="AX10" s="68">
        <f>IFERROR(VLOOKUP($A10,'Arranjos Consolidados'!$E$2:$BM$302,AX$2,FALSE),"")</f>
        <v>131.1309259324336</v>
      </c>
      <c r="AY10" s="68">
        <f>IFERROR(VLOOKUP($A10,'Arranjos Consolidados'!$E$2:$BM$302,AY$2,FALSE),"")</f>
        <v>77.861174682099403</v>
      </c>
      <c r="AZ10" s="68">
        <f>IFERROR(VLOOKUP($A10,'Arranjos Consolidados'!$E$2:$BM$302,AZ$2,FALSE),"")</f>
        <v>22.19572968763925</v>
      </c>
      <c r="BA10" s="68">
        <f>IFERROR(VLOOKUP($A10,'Arranjos Consolidados'!$E$2:$BM$302,BA$2,FALSE),"")</f>
        <v>31.074021562694949</v>
      </c>
      <c r="BB10" s="68">
        <f>IFERROR(VLOOKUP($A10,'Arranjos Consolidados'!$E$2:$BM$302,BB$2,FALSE),"")</f>
        <v>0</v>
      </c>
      <c r="BC10" s="68">
        <f>IFERROR(VLOOKUP($A10,'Arranjos Consolidados'!$E$2:$BM$302,BC$2,FALSE),"")</f>
        <v>67.710096126736516</v>
      </c>
      <c r="BD10" s="68">
        <f>IFERROR(VLOOKUP($A10,'Arranjos Consolidados'!$E$2:$BM$302,BD$2,FALSE),"")</f>
        <v>23.235063194425479</v>
      </c>
      <c r="BE10" s="68">
        <f>IFERROR(VLOOKUP($A10,'Arranjos Consolidados'!$E$2:$BM$302,BE$2,FALSE),"")</f>
        <v>1.4901660226239122</v>
      </c>
      <c r="BF10" s="68">
        <f>IFERROR(VLOOKUP($A10,'Arranjos Consolidados'!$E$2:$BM$302,BF$2,FALSE),"")</f>
        <v>42.984866909687128</v>
      </c>
      <c r="BG10" s="68">
        <f>IFERROR(VLOOKUP($A10,'Arranjos Consolidados'!$E$2:$BM$302,BG$2,FALSE),"")</f>
        <v>0</v>
      </c>
      <c r="BH10" s="68">
        <f>IFERROR(VLOOKUP($A10,'Arranjos Consolidados'!$E$2:$BM$302,BH$2,FALSE),"")</f>
        <v>287.98537497199459</v>
      </c>
      <c r="BI10" s="68">
        <f>IFERROR(VLOOKUP($A10,'Arranjos Consolidados'!$E$2:$BM$302,BI$2,FALSE),"")</f>
        <v>453.68808280181651</v>
      </c>
      <c r="BJ10" s="72">
        <f>IFERROR(VLOOKUP($A10,'Arranjos Consolidados'!$E$2:$BM$302,BJ$2,FALSE),"")</f>
        <v>2.1285282455341989</v>
      </c>
      <c r="BK10" s="72">
        <f>IFERROR(VLOOKUP($A10,'Arranjos Consolidados'!$E$2:$BM$302,BK$2,FALSE),"")</f>
        <v>1.9814444902831423</v>
      </c>
    </row>
    <row r="11" spans="1:63" ht="16.5" x14ac:dyDescent="0.25">
      <c r="A11" s="48" t="s">
        <v>10201</v>
      </c>
      <c r="B11" s="69">
        <f>'Banco de Dados'!$I$29</f>
        <v>500</v>
      </c>
      <c r="C11" s="49">
        <f>'Banco de Dados'!$I$30/100</f>
        <v>0.16625000000000001</v>
      </c>
      <c r="D11" s="66">
        <f>IFERROR(VLOOKUP($A11,'Arranjos Consolidados'!$E$2:$BM$302,D$2,FALSE),"")</f>
        <v>1078776</v>
      </c>
      <c r="E11" s="70">
        <f>IFERROR(VLOOKUP($A11,'Arranjos Consolidados'!$E$2:$BM$302,E$2,FALSE),"")</f>
        <v>0.89712395509431242</v>
      </c>
      <c r="F11" s="66">
        <f>IFERROR(VLOOKUP($A11,'Arranjos Consolidados'!$E$2:$BM$302,F$2,FALSE),"")</f>
        <v>499.99999999999994</v>
      </c>
      <c r="G11" s="68">
        <f>IFERROR(VLOOKUP($A11,'Arranjos Consolidados'!$E$2:$BM$302,G$2,FALSE),"")</f>
        <v>327.74669208082889</v>
      </c>
      <c r="H11" s="71">
        <f>IFERROR(VLOOKUP($A11,'Arranjos Consolidados'!$E$2:$BM$302,H$2,FALSE),"")</f>
        <v>1.9829808489364025</v>
      </c>
      <c r="I11" s="66">
        <f>IFERROR(VLOOKUP($A11,'Arranjos Consolidados'!$E$2:$BM$302,I$2,FALSE),"")</f>
        <v>35</v>
      </c>
      <c r="J11" s="68">
        <f>IFERROR(VLOOKUP($A11,'Arranjos Consolidados'!$E$2:$BM$302,J$2,FALSE),"")</f>
        <v>802.54801890673457</v>
      </c>
      <c r="K11" s="68">
        <f>IFERROR(VLOOKUP($A11,'Arranjos Consolidados'!$E$2:$BM$302,K$2,FALSE),"")</f>
        <v>85.551545717382794</v>
      </c>
      <c r="L11" s="76">
        <f>IFERROR(VLOOKUP($A11,'Arranjos Consolidados'!$E$2:$BM$302,L$2,FALSE),"")</f>
        <v>443.23058429143794</v>
      </c>
      <c r="M11" s="68">
        <f>IFERROR(VLOOKUP($A11,'Arranjos Consolidados'!$E$2:$BM$302,M$2,FALSE),"")</f>
        <v>82.615743143710418</v>
      </c>
      <c r="N11" s="68">
        <f>IFERROR(VLOOKUP($A11,'Arranjos Consolidados'!$E$2:$BM$302,N$2,FALSE),"")</f>
        <v>171.61500397003221</v>
      </c>
      <c r="O11" s="68">
        <f>IFERROR(VLOOKUP($A11,'Arranjos Consolidados'!$E$2:$BM$302,O$2,FALSE),"")</f>
        <v>188.99983717769524</v>
      </c>
      <c r="P11" s="68">
        <f>IFERROR(VLOOKUP($A11,'Arranjos Consolidados'!$E$2:$BM$302,P$2,FALSE),"")</f>
        <v>35.347639097242173</v>
      </c>
      <c r="Q11" s="68">
        <f>IFERROR(VLOOKUP($A11,'Arranjos Consolidados'!$E$2:$BM$302,Q$2,FALSE),"")</f>
        <v>74.070146670925411</v>
      </c>
      <c r="R11" s="68">
        <f>IFERROR(VLOOKUP($A11,'Arranjos Consolidados'!$E$2:$BM$302,R$2,FALSE),"")</f>
        <v>79.582051409527651</v>
      </c>
      <c r="S11" s="68">
        <f>IFERROR(VLOOKUP($A11,'Arranjos Consolidados'!$E$2:$BM$302,S$2,FALSE),"")</f>
        <v>0</v>
      </c>
      <c r="T11" s="68">
        <f>IFERROR(VLOOKUP($A11,'Arranjos Consolidados'!$E$2:$BM$302,T$2,FALSE),"")</f>
        <v>46508.071123295049</v>
      </c>
      <c r="U11" s="68">
        <f>IFERROR(VLOOKUP($A11,'Arranjos Consolidados'!$E$2:$BM$302,U$2,FALSE),"")</f>
        <v>1828.9752046215731</v>
      </c>
      <c r="V11" s="68">
        <f>IFERROR(VLOOKUP($A11,'Arranjos Consolidados'!$E$2:$BM$302,V$2,FALSE),"")</f>
        <v>0</v>
      </c>
      <c r="W11" s="68">
        <f>IFERROR(VLOOKUP($A11,'Arranjos Consolidados'!$E$2:$BM$302,W$2,FALSE),"")</f>
        <v>493.42256482861541</v>
      </c>
      <c r="X11" s="66">
        <f>IFERROR(VLOOKUP($A11,'Arranjos Consolidados'!$E$2:$BM$302,X$2,FALSE),"")</f>
        <v>0</v>
      </c>
      <c r="Y11" s="68">
        <f>IFERROR(VLOOKUP($A11,'Arranjos Consolidados'!$E$2:$BM$302,Y$2,FALSE),"")</f>
        <v>182.88278312686597</v>
      </c>
      <c r="Z11" s="66">
        <f>IFERROR(VLOOKUP($A11,'Arranjos Consolidados'!$E$2:$BM$302,Z$2,FALSE),"")</f>
        <v>5.7821638500003045</v>
      </c>
      <c r="AA11" s="68">
        <f>IFERROR(VLOOKUP($A11,'Arranjos Consolidados'!$E$2:$BM$302,AA$2,FALSE),"")</f>
        <v>304.75761785174916</v>
      </c>
      <c r="AB11" s="68">
        <f>IFERROR(VLOOKUP($A11,'Arranjos Consolidados'!$E$2:$BM$302,AB$2,FALSE),"")</f>
        <v>165.67587274778649</v>
      </c>
      <c r="AC11" s="68">
        <f>IFERROR(VLOOKUP($A11,'Arranjos Consolidados'!$E$2:$BM$302,AC$2,FALSE),"")</f>
        <v>9.4704910463989052</v>
      </c>
      <c r="AD11" s="68">
        <f>IFERROR(VLOOKUP($A11,'Arranjos Consolidados'!$E$2:$BM$302,AD$2,FALSE),"")</f>
        <v>1.5069512242347738</v>
      </c>
      <c r="AE11" s="68">
        <f>IFERROR(VLOOKUP($A11,'Arranjos Consolidados'!$E$2:$BM$302,AE$2,FALSE),"")</f>
        <v>3.092258557543857</v>
      </c>
      <c r="AF11" s="68">
        <f>IFERROR(VLOOKUP($A11,'Arranjos Consolidados'!$E$2:$BM$302,AF$2,FALSE),"")</f>
        <v>22.6638363346988</v>
      </c>
      <c r="AG11" s="68">
        <f>IFERROR(VLOOKUP($A11,'Arranjos Consolidados'!$E$2:$BM$302,AG$2,FALSE),"")</f>
        <v>101.46076874999999</v>
      </c>
      <c r="AH11" s="68">
        <f>IFERROR(VLOOKUP($A11,'Arranjos Consolidados'!$E$2:$BM$302,AH$2,FALSE),"")</f>
        <v>0</v>
      </c>
      <c r="AI11" s="68">
        <f>IFERROR(VLOOKUP($A11,'Arranjos Consolidados'!$E$2:$BM$302,AI$2,FALSE),"")</f>
        <v>8.1241017849101684</v>
      </c>
      <c r="AJ11" s="68">
        <f>IFERROR(VLOOKUP($A11,'Arranjos Consolidados'!$E$2:$BM$302,AJ$2,FALSE),"")</f>
        <v>0</v>
      </c>
      <c r="AK11" s="68">
        <f>IFERROR(VLOOKUP($A11,'Arranjos Consolidados'!$E$2:$BM$302,AK$2,FALSE),"")</f>
        <v>19.357465049999995</v>
      </c>
      <c r="AL11" s="72">
        <f>IFERROR(VLOOKUP($A11,'Arranjos Consolidados'!$E$2:$BM$302,AL$2,FALSE),"")</f>
        <v>0.54346536030175829</v>
      </c>
      <c r="AM11" s="68">
        <f>IFERROR(VLOOKUP($A11,'Arranjos Consolidados'!$E$2:$BM$302,AM$2,FALSE),"")</f>
        <v>327.74669208082889</v>
      </c>
      <c r="AN11" s="68">
        <f>IFERROR(VLOOKUP($A11,'Arranjos Consolidados'!$E$2:$BM$302,AN$2,FALSE),"")</f>
        <v>34.883884606881473</v>
      </c>
      <c r="AO11" s="68">
        <f>IFERROR(VLOOKUP($A11,'Arranjos Consolidados'!$E$2:$BM$302,AO$2,FALSE),"")</f>
        <v>12.220048272182671</v>
      </c>
      <c r="AP11" s="68">
        <f>IFERROR(VLOOKUP($A11,'Arranjos Consolidados'!$E$2:$BM$302,AP$2,FALSE),"")</f>
        <v>0</v>
      </c>
      <c r="AQ11" s="68">
        <f>IFERROR(VLOOKUP($A11,'Arranjos Consolidados'!$E$2:$BM$302,AQ$2,FALSE),"")</f>
        <v>0</v>
      </c>
      <c r="AR11" s="68">
        <f>IFERROR(VLOOKUP($A11,'Arranjos Consolidados'!$E$2:$BM$302,AR$2,FALSE),"")</f>
        <v>22.6638363346988</v>
      </c>
      <c r="AS11" s="68">
        <f>IFERROR(VLOOKUP($A11,'Arranjos Consolidados'!$E$2:$BM$302,AS$2,FALSE),"")</f>
        <v>253.09926360070364</v>
      </c>
      <c r="AT11" s="68">
        <f>IFERROR(VLOOKUP($A11,'Arranjos Consolidados'!$E$2:$BM$302,AT$2,FALSE),"")</f>
        <v>54.273256846337027</v>
      </c>
      <c r="AU11" s="68">
        <f>IFERROR(VLOOKUP($A11,'Arranjos Consolidados'!$E$2:$BM$302,AU$2,FALSE),"")</f>
        <v>54.273256846337027</v>
      </c>
      <c r="AV11" s="68">
        <f>IFERROR(VLOOKUP($A11,'Arranjos Consolidados'!$E$2:$BM$302,AV$2,FALSE),"")</f>
        <v>0</v>
      </c>
      <c r="AW11" s="68">
        <f>IFERROR(VLOOKUP($A11,'Arranjos Consolidados'!$E$2:$BM$302,AW$2,FALSE),"")</f>
        <v>0</v>
      </c>
      <c r="AX11" s="68">
        <f>IFERROR(VLOOKUP($A11,'Arranjos Consolidados'!$E$2:$BM$302,AX$2,FALSE),"")</f>
        <v>131.12418083084566</v>
      </c>
      <c r="AY11" s="68">
        <f>IFERROR(VLOOKUP($A11,'Arranjos Consolidados'!$E$2:$BM$302,AY$2,FALSE),"")</f>
        <v>77.861174682099403</v>
      </c>
      <c r="AZ11" s="68">
        <f>IFERROR(VLOOKUP($A11,'Arranjos Consolidados'!$E$2:$BM$302,AZ$2,FALSE),"")</f>
        <v>22.192919228644268</v>
      </c>
      <c r="BA11" s="68">
        <f>IFERROR(VLOOKUP($A11,'Arranjos Consolidados'!$E$2:$BM$302,BA$2,FALSE),"")</f>
        <v>31.070086920101971</v>
      </c>
      <c r="BB11" s="68">
        <f>IFERROR(VLOOKUP($A11,'Arranjos Consolidados'!$E$2:$BM$302,BB$2,FALSE),"")</f>
        <v>0</v>
      </c>
      <c r="BC11" s="68">
        <f>IFERROR(VLOOKUP($A11,'Arranjos Consolidados'!$E$2:$BM$302,BC$2,FALSE),"")</f>
        <v>67.701825923520943</v>
      </c>
      <c r="BD11" s="68">
        <f>IFERROR(VLOOKUP($A11,'Arranjos Consolidados'!$E$2:$BM$302,BD$2,FALSE),"")</f>
        <v>23.232161368735799</v>
      </c>
      <c r="BE11" s="68">
        <f>IFERROR(VLOOKUP($A11,'Arranjos Consolidados'!$E$2:$BM$302,BE$2,FALSE),"")</f>
        <v>1.4901660226239124</v>
      </c>
      <c r="BF11" s="68">
        <f>IFERROR(VLOOKUP($A11,'Arranjos Consolidados'!$E$2:$BM$302,BF$2,FALSE),"")</f>
        <v>42.979498532161237</v>
      </c>
      <c r="BG11" s="68">
        <f>IFERROR(VLOOKUP($A11,'Arranjos Consolidados'!$E$2:$BM$302,BG$2,FALSE),"")</f>
        <v>0</v>
      </c>
      <c r="BH11" s="68">
        <f>IFERROR(VLOOKUP($A11,'Arranjos Consolidados'!$E$2:$BM$302,BH$2,FALSE),"")</f>
        <v>287.98314820758515</v>
      </c>
      <c r="BI11" s="68">
        <f>IFERROR(VLOOKUP($A11,'Arranjos Consolidados'!$E$2:$BM$302,BI$2,FALSE),"")</f>
        <v>453.6590209553716</v>
      </c>
      <c r="BJ11" s="72">
        <f>IFERROR(VLOOKUP($A11,'Arranjos Consolidados'!$E$2:$BM$302,BJ$2,FALSE),"")</f>
        <v>2.1284876465336597</v>
      </c>
      <c r="BK11" s="72">
        <f>IFERROR(VLOOKUP($A11,'Arranjos Consolidados'!$E$2:$BM$302,BK$2,FALSE),"")</f>
        <v>1.9829808489364025</v>
      </c>
    </row>
    <row r="12" spans="1:63" ht="16.5" x14ac:dyDescent="0.25">
      <c r="A12" s="48" t="s">
        <v>10193</v>
      </c>
      <c r="B12" s="69">
        <f>'Banco de Dados'!$I$29</f>
        <v>500</v>
      </c>
      <c r="C12" s="49">
        <f>'Banco de Dados'!$I$30/100</f>
        <v>0.16625000000000001</v>
      </c>
      <c r="D12" s="66">
        <f>IFERROR(VLOOKUP($A12,'Arranjos Consolidados'!$E$2:$BM$302,D$2,FALSE),"")</f>
        <v>1248470</v>
      </c>
      <c r="E12" s="70">
        <f>IFERROR(VLOOKUP($A12,'Arranjos Consolidados'!$E$2:$BM$302,E$2,FALSE),"")</f>
        <v>0.89712515406528826</v>
      </c>
      <c r="F12" s="66">
        <f>IFERROR(VLOOKUP($A12,'Arranjos Consolidados'!$E$2:$BM$302,F$2,FALSE),"")</f>
        <v>500</v>
      </c>
      <c r="G12" s="68">
        <f>IFERROR(VLOOKUP($A12,'Arranjos Consolidados'!$E$2:$BM$302,G$2,FALSE),"")</f>
        <v>362.95556350415632</v>
      </c>
      <c r="H12" s="71">
        <f>IFERROR(VLOOKUP($A12,'Arranjos Consolidados'!$E$2:$BM$302,H$2,FALSE),"")</f>
        <v>1.831228360560718</v>
      </c>
      <c r="I12" s="66">
        <f>IFERROR(VLOOKUP($A12,'Arranjos Consolidados'!$E$2:$BM$302,I$2,FALSE),"")</f>
        <v>35</v>
      </c>
      <c r="J12" s="68">
        <f>IFERROR(VLOOKUP($A12,'Arranjos Consolidados'!$E$2:$BM$302,J$2,FALSE),"")</f>
        <v>592.68423919223108</v>
      </c>
      <c r="K12" s="68">
        <f>IFERROR(VLOOKUP($A12,'Arranjos Consolidados'!$E$2:$BM$302,K$2,FALSE),"")</f>
        <v>85.87150605701693</v>
      </c>
      <c r="L12" s="68">
        <f>IFERROR(VLOOKUP($A12,'Arranjos Consolidados'!$E$2:$BM$302,L$2,FALSE),"")</f>
        <v>443.23058429143794</v>
      </c>
      <c r="M12" s="68">
        <f>IFERROR(VLOOKUP($A12,'Arranjos Consolidados'!$E$2:$BM$302,M$2,FALSE),"")</f>
        <v>82.615743143710432</v>
      </c>
      <c r="N12" s="68">
        <f>IFERROR(VLOOKUP($A12,'Arranjos Consolidados'!$E$2:$BM$302,N$2,FALSE),"")</f>
        <v>171.61500397003221</v>
      </c>
      <c r="O12" s="68">
        <f>IFERROR(VLOOKUP($A12,'Arranjos Consolidados'!$E$2:$BM$302,O$2,FALSE),"")</f>
        <v>188.9998371776953</v>
      </c>
      <c r="P12" s="68">
        <f>IFERROR(VLOOKUP($A12,'Arranjos Consolidados'!$E$2:$BM$302,P$2,FALSE),"")</f>
        <v>35.34763909724218</v>
      </c>
      <c r="Q12" s="68">
        <f>IFERROR(VLOOKUP($A12,'Arranjos Consolidados'!$E$2:$BM$302,Q$2,FALSE),"")</f>
        <v>74.070146670925411</v>
      </c>
      <c r="R12" s="68">
        <f>IFERROR(VLOOKUP($A12,'Arranjos Consolidados'!$E$2:$BM$302,R$2,FALSE),"")</f>
        <v>79.582051409527679</v>
      </c>
      <c r="S12" s="68">
        <f>IFERROR(VLOOKUP($A12,'Arranjos Consolidados'!$E$2:$BM$302,S$2,FALSE),"")</f>
        <v>0</v>
      </c>
      <c r="T12" s="68">
        <f>IFERROR(VLOOKUP($A12,'Arranjos Consolidados'!$E$2:$BM$302,T$2,FALSE),"")</f>
        <v>53823.971941781332</v>
      </c>
      <c r="U12" s="68">
        <f>IFERROR(VLOOKUP($A12,'Arranjos Consolidados'!$E$2:$BM$302,U$2,FALSE),"")</f>
        <v>0</v>
      </c>
      <c r="V12" s="68">
        <f>IFERROR(VLOOKUP($A12,'Arranjos Consolidados'!$E$2:$BM$302,V$2,FALSE),"")</f>
        <v>0</v>
      </c>
      <c r="W12" s="68">
        <f>IFERROR(VLOOKUP($A12,'Arranjos Consolidados'!$E$2:$BM$302,W$2,FALSE),"")</f>
        <v>505.0630300383819</v>
      </c>
      <c r="X12" s="66">
        <f>IFERROR(VLOOKUP($A12,'Arranjos Consolidados'!$E$2:$BM$302,X$2,FALSE),"")</f>
        <v>0</v>
      </c>
      <c r="Y12" s="68">
        <f>IFERROR(VLOOKUP($A12,'Arranjos Consolidados'!$E$2:$BM$302,Y$2,FALSE),"")</f>
        <v>190.79900000000001</v>
      </c>
      <c r="Z12" s="66">
        <f>IFERROR(VLOOKUP($A12,'Arranjos Consolidados'!$E$2:$BM$302,Z$2,FALSE),"")</f>
        <v>10.235000000000001</v>
      </c>
      <c r="AA12" s="68">
        <f>IFERROR(VLOOKUP($A12,'Arranjos Consolidados'!$E$2:$BM$302,AA$2,FALSE),"")</f>
        <v>304.0290300383819</v>
      </c>
      <c r="AB12" s="68">
        <f>IFERROR(VLOOKUP($A12,'Arranjos Consolidados'!$E$2:$BM$302,AB$2,FALSE),"")</f>
        <v>142.10746653422558</v>
      </c>
      <c r="AC12" s="68">
        <f>IFERROR(VLOOKUP($A12,'Arranjos Consolidados'!$E$2:$BM$302,AC$2,FALSE),"")</f>
        <v>14.018122644276321</v>
      </c>
      <c r="AD12" s="68">
        <f>IFERROR(VLOOKUP($A12,'Arranjos Consolidados'!$E$2:$BM$302,AD$2,FALSE),"")</f>
        <v>0</v>
      </c>
      <c r="AE12" s="68">
        <f>IFERROR(VLOOKUP($A12,'Arranjos Consolidados'!$E$2:$BM$302,AE$2,FALSE),"")</f>
        <v>0</v>
      </c>
      <c r="AF12" s="68">
        <f>IFERROR(VLOOKUP($A12,'Arranjos Consolidados'!$E$2:$BM$302,AF$2,FALSE),"")</f>
        <v>23.267766242007045</v>
      </c>
      <c r="AG12" s="68">
        <f>IFERROR(VLOOKUP($A12,'Arranjos Consolidados'!$E$2:$BM$302,AG$2,FALSE),"")</f>
        <v>101.46076874999999</v>
      </c>
      <c r="AH12" s="68">
        <f>IFERROR(VLOOKUP($A12,'Arranjos Consolidados'!$E$2:$BM$302,AH$2,FALSE),"")</f>
        <v>3.3608088979422828</v>
      </c>
      <c r="AI12" s="68">
        <f>IFERROR(VLOOKUP($A12,'Arranjos Consolidados'!$E$2:$BM$302,AI$2,FALSE),"")</f>
        <v>0</v>
      </c>
      <c r="AJ12" s="68">
        <f>IFERROR(VLOOKUP($A12,'Arranjos Consolidados'!$E$2:$BM$302,AJ$2,FALSE),"")</f>
        <v>0</v>
      </c>
      <c r="AK12" s="68">
        <f>IFERROR(VLOOKUP($A12,'Arranjos Consolidados'!$E$2:$BM$302,AK$2,FALSE),"")</f>
        <v>0</v>
      </c>
      <c r="AL12" s="72">
        <f>IFERROR(VLOOKUP($A12,'Arranjos Consolidados'!$E$2:$BM$302,AL$2,FALSE),"")</f>
        <v>0.46741413646021018</v>
      </c>
      <c r="AM12" s="68">
        <f>IFERROR(VLOOKUP($A12,'Arranjos Consolidados'!$E$2:$BM$302,AM$2,FALSE),"")</f>
        <v>362.95556350415632</v>
      </c>
      <c r="AN12" s="68">
        <f>IFERROR(VLOOKUP($A12,'Arranjos Consolidados'!$E$2:$BM$302,AN$2,FALSE),"")</f>
        <v>37.285888886283367</v>
      </c>
      <c r="AO12" s="68">
        <f>IFERROR(VLOOKUP($A12,'Arranjos Consolidados'!$E$2:$BM$302,AO$2,FALSE),"")</f>
        <v>14.018122644276321</v>
      </c>
      <c r="AP12" s="68">
        <f>IFERROR(VLOOKUP($A12,'Arranjos Consolidados'!$E$2:$BM$302,AP$2,FALSE),"")</f>
        <v>0</v>
      </c>
      <c r="AQ12" s="68">
        <f>IFERROR(VLOOKUP($A12,'Arranjos Consolidados'!$E$2:$BM$302,AQ$2,FALSE),"")</f>
        <v>0</v>
      </c>
      <c r="AR12" s="68">
        <f>IFERROR(VLOOKUP($A12,'Arranjos Consolidados'!$E$2:$BM$302,AR$2,FALSE),"")</f>
        <v>23.267766242007045</v>
      </c>
      <c r="AS12" s="68">
        <f>IFERROR(VLOOKUP($A12,'Arranjos Consolidados'!$E$2:$BM$302,AS$2,FALSE),"")</f>
        <v>289.2901961299807</v>
      </c>
      <c r="AT12" s="68">
        <f>IFERROR(VLOOKUP($A12,'Arranjos Consolidados'!$E$2:$BM$302,AT$2,FALSE),"")</f>
        <v>113.51362880625</v>
      </c>
      <c r="AU12" s="68">
        <f>IFERROR(VLOOKUP($A12,'Arranjos Consolidados'!$E$2:$BM$302,AU$2,FALSE),"")</f>
        <v>113.51362880625</v>
      </c>
      <c r="AV12" s="68">
        <f>IFERROR(VLOOKUP($A12,'Arranjos Consolidados'!$E$2:$BM$302,AV$2,FALSE),"")</f>
        <v>0</v>
      </c>
      <c r="AW12" s="68">
        <f>IFERROR(VLOOKUP($A12,'Arranjos Consolidados'!$E$2:$BM$302,AW$2,FALSE),"")</f>
        <v>0</v>
      </c>
      <c r="AX12" s="68">
        <f>IFERROR(VLOOKUP($A12,'Arranjos Consolidados'!$E$2:$BM$302,AX$2,FALSE),"")</f>
        <v>107.62815868693271</v>
      </c>
      <c r="AY12" s="68">
        <f>IFERROR(VLOOKUP($A12,'Arranjos Consolidados'!$E$2:$BM$302,AY$2,FALSE),"")</f>
        <v>77.861174682099417</v>
      </c>
      <c r="AZ12" s="68">
        <f>IFERROR(VLOOKUP($A12,'Arranjos Consolidados'!$E$2:$BM$302,AZ$2,FALSE),"")</f>
        <v>12.402910002013874</v>
      </c>
      <c r="BA12" s="68">
        <f>IFERROR(VLOOKUP($A12,'Arranjos Consolidados'!$E$2:$BM$302,BA$2,FALSE),"")</f>
        <v>17.364074002819422</v>
      </c>
      <c r="BB12" s="68">
        <f>IFERROR(VLOOKUP($A12,'Arranjos Consolidados'!$E$2:$BM$302,BB$2,FALSE),"")</f>
        <v>0</v>
      </c>
      <c r="BC12" s="68">
        <f>IFERROR(VLOOKUP($A12,'Arranjos Consolidados'!$E$2:$BM$302,BC$2,FALSE),"")</f>
        <v>68.148408636797967</v>
      </c>
      <c r="BD12" s="68">
        <f>IFERROR(VLOOKUP($A12,'Arranjos Consolidados'!$E$2:$BM$302,BD$2,FALSE),"")</f>
        <v>23.38885705760493</v>
      </c>
      <c r="BE12" s="68">
        <f>IFERROR(VLOOKUP($A12,'Arranjos Consolidados'!$E$2:$BM$302,BE$2,FALSE),"")</f>
        <v>1.4901660226239124</v>
      </c>
      <c r="BF12" s="68">
        <f>IFERROR(VLOOKUP($A12,'Arranjos Consolidados'!$E$2:$BM$302,BF$2,FALSE),"")</f>
        <v>43.269385556569119</v>
      </c>
      <c r="BG12" s="68">
        <f>IFERROR(VLOOKUP($A12,'Arranjos Consolidados'!$E$2:$BM$302,BG$2,FALSE),"")</f>
        <v>0</v>
      </c>
      <c r="BH12" s="68">
        <f>IFERROR(VLOOKUP($A12,'Arranjos Consolidados'!$E$2:$BM$302,BH$2,FALSE),"")</f>
        <v>326.57608501626407</v>
      </c>
      <c r="BI12" s="68">
        <f>IFERROR(VLOOKUP($A12,'Arranjos Consolidados'!$E$2:$BM$302,BI$2,FALSE),"")</f>
        <v>468.68355155048965</v>
      </c>
      <c r="BJ12" s="72">
        <f>IFERROR(VLOOKUP($A12,'Arranjos Consolidados'!$E$2:$BM$302,BJ$2,FALSE),"")</f>
        <v>2.1861547939293788</v>
      </c>
      <c r="BK12" s="72">
        <f>IFERROR(VLOOKUP($A12,'Arranjos Consolidados'!$E$2:$BM$302,BK$2,FALSE),"")</f>
        <v>1.831228360560718</v>
      </c>
    </row>
    <row r="13" spans="1:63" ht="16.5" x14ac:dyDescent="0.25">
      <c r="A13" s="48" t="s">
        <v>10196</v>
      </c>
      <c r="B13" s="69">
        <f>'Banco de Dados'!$I$29</f>
        <v>500</v>
      </c>
      <c r="C13" s="49">
        <f>'Banco de Dados'!$I$30/100</f>
        <v>0.16625000000000001</v>
      </c>
      <c r="D13" s="66" t="str">
        <f>IFERROR(VLOOKUP($A13,'Arranjos Consolidados'!$E$2:$BM$302,D$2,FALSE),"")</f>
        <v/>
      </c>
      <c r="E13" s="70" t="str">
        <f>IFERROR(VLOOKUP($A13,'Arranjos Consolidados'!$E$2:$BM$302,E$2,FALSE),"")</f>
        <v/>
      </c>
      <c r="F13" s="66" t="str">
        <f>IFERROR(VLOOKUP($A13,'Arranjos Consolidados'!$E$2:$BM$302,F$2,FALSE),"")</f>
        <v/>
      </c>
      <c r="G13" s="68" t="str">
        <f>IFERROR(VLOOKUP($A13,'Arranjos Consolidados'!$E$2:$BM$302,G$2,FALSE),"")</f>
        <v/>
      </c>
      <c r="H13" s="71" t="str">
        <f>IFERROR(VLOOKUP($A13,'Arranjos Consolidados'!$E$2:$BM$302,H$2,FALSE),"")</f>
        <v/>
      </c>
      <c r="I13" s="66" t="str">
        <f>IFERROR(VLOOKUP($A13,'Arranjos Consolidados'!$E$2:$BM$302,I$2,FALSE),"")</f>
        <v/>
      </c>
      <c r="J13" s="68" t="str">
        <f>IFERROR(VLOOKUP($A13,'Arranjos Consolidados'!$E$2:$BM$302,J$2,FALSE),"")</f>
        <v/>
      </c>
      <c r="K13" s="68" t="str">
        <f>IFERROR(VLOOKUP($A13,'Arranjos Consolidados'!$E$2:$BM$302,K$2,FALSE),"")</f>
        <v/>
      </c>
      <c r="L13" s="68" t="str">
        <f>IFERROR(VLOOKUP($A13,'Arranjos Consolidados'!$E$2:$BM$302,L$2,FALSE),"")</f>
        <v/>
      </c>
      <c r="M13" s="68" t="str">
        <f>IFERROR(VLOOKUP($A13,'Arranjos Consolidados'!$E$2:$BM$302,M$2,FALSE),"")</f>
        <v/>
      </c>
      <c r="N13" s="68" t="str">
        <f>IFERROR(VLOOKUP($A13,'Arranjos Consolidados'!$E$2:$BM$302,N$2,FALSE),"")</f>
        <v/>
      </c>
      <c r="O13" s="68" t="str">
        <f>IFERROR(VLOOKUP($A13,'Arranjos Consolidados'!$E$2:$BM$302,O$2,FALSE),"")</f>
        <v/>
      </c>
      <c r="P13" s="68" t="str">
        <f>IFERROR(VLOOKUP($A13,'Arranjos Consolidados'!$E$2:$BM$302,P$2,FALSE),"")</f>
        <v/>
      </c>
      <c r="Q13" s="68" t="str">
        <f>IFERROR(VLOOKUP($A13,'Arranjos Consolidados'!$E$2:$BM$302,Q$2,FALSE),"")</f>
        <v/>
      </c>
      <c r="R13" s="68" t="str">
        <f>IFERROR(VLOOKUP($A13,'Arranjos Consolidados'!$E$2:$BM$302,R$2,FALSE),"")</f>
        <v/>
      </c>
      <c r="S13" s="68" t="str">
        <f>IFERROR(VLOOKUP($A13,'Arranjos Consolidados'!$E$2:$BM$302,S$2,FALSE),"")</f>
        <v/>
      </c>
      <c r="T13" s="68" t="str">
        <f>IFERROR(VLOOKUP($A13,'Arranjos Consolidados'!$E$2:$BM$302,T$2,FALSE),"")</f>
        <v/>
      </c>
      <c r="U13" s="68" t="str">
        <f>IFERROR(VLOOKUP($A13,'Arranjos Consolidados'!$E$2:$BM$302,U$2,FALSE),"")</f>
        <v/>
      </c>
      <c r="V13" s="68" t="str">
        <f>IFERROR(VLOOKUP($A13,'Arranjos Consolidados'!$E$2:$BM$302,V$2,FALSE),"")</f>
        <v/>
      </c>
      <c r="W13" s="68" t="str">
        <f>IFERROR(VLOOKUP($A13,'Arranjos Consolidados'!$E$2:$BM$302,W$2,FALSE),"")</f>
        <v/>
      </c>
      <c r="X13" s="66" t="str">
        <f>IFERROR(VLOOKUP($A13,'Arranjos Consolidados'!$E$2:$BM$302,X$2,FALSE),"")</f>
        <v/>
      </c>
      <c r="Y13" s="68" t="str">
        <f>IFERROR(VLOOKUP($A13,'Arranjos Consolidados'!$E$2:$BM$302,Y$2,FALSE),"")</f>
        <v/>
      </c>
      <c r="Z13" s="66" t="str">
        <f>IFERROR(VLOOKUP($A13,'Arranjos Consolidados'!$E$2:$BM$302,Z$2,FALSE),"")</f>
        <v/>
      </c>
      <c r="AA13" s="68" t="str">
        <f>IFERROR(VLOOKUP($A13,'Arranjos Consolidados'!$E$2:$BM$302,AA$2,FALSE),"")</f>
        <v/>
      </c>
      <c r="AB13" s="68" t="str">
        <f>IFERROR(VLOOKUP($A13,'Arranjos Consolidados'!$E$2:$BM$302,AB$2,FALSE),"")</f>
        <v/>
      </c>
      <c r="AC13" s="68" t="str">
        <f>IFERROR(VLOOKUP($A13,'Arranjos Consolidados'!$E$2:$BM$302,AC$2,FALSE),"")</f>
        <v/>
      </c>
      <c r="AD13" s="68" t="str">
        <f>IFERROR(VLOOKUP($A13,'Arranjos Consolidados'!$E$2:$BM$302,AD$2,FALSE),"")</f>
        <v/>
      </c>
      <c r="AE13" s="68" t="str">
        <f>IFERROR(VLOOKUP($A13,'Arranjos Consolidados'!$E$2:$BM$302,AE$2,FALSE),"")</f>
        <v/>
      </c>
      <c r="AF13" s="68" t="str">
        <f>IFERROR(VLOOKUP($A13,'Arranjos Consolidados'!$E$2:$BM$302,AF$2,FALSE),"")</f>
        <v/>
      </c>
      <c r="AG13" s="68" t="str">
        <f>IFERROR(VLOOKUP($A13,'Arranjos Consolidados'!$E$2:$BM$302,AG$2,FALSE),"")</f>
        <v/>
      </c>
      <c r="AH13" s="68" t="str">
        <f>IFERROR(VLOOKUP($A13,'Arranjos Consolidados'!$E$2:$BM$302,AH$2,FALSE),"")</f>
        <v/>
      </c>
      <c r="AI13" s="68" t="str">
        <f>IFERROR(VLOOKUP($A13,'Arranjos Consolidados'!$E$2:$BM$302,AI$2,FALSE),"")</f>
        <v/>
      </c>
      <c r="AJ13" s="68" t="str">
        <f>IFERROR(VLOOKUP($A13,'Arranjos Consolidados'!$E$2:$BM$302,AJ$2,FALSE),"")</f>
        <v/>
      </c>
      <c r="AK13" s="68" t="str">
        <f>IFERROR(VLOOKUP($A13,'Arranjos Consolidados'!$E$2:$BM$302,AK$2,FALSE),"")</f>
        <v/>
      </c>
      <c r="AL13" s="72" t="str">
        <f>IFERROR(VLOOKUP($A13,'Arranjos Consolidados'!$E$2:$BM$302,AL$2,FALSE),"")</f>
        <v/>
      </c>
      <c r="AM13" s="68" t="str">
        <f>IFERROR(VLOOKUP($A13,'Arranjos Consolidados'!$E$2:$BM$302,AM$2,FALSE),"")</f>
        <v/>
      </c>
      <c r="AN13" s="68" t="str">
        <f>IFERROR(VLOOKUP($A13,'Arranjos Consolidados'!$E$2:$BM$302,AN$2,FALSE),"")</f>
        <v/>
      </c>
      <c r="AO13" s="68" t="str">
        <f>IFERROR(VLOOKUP($A13,'Arranjos Consolidados'!$E$2:$BM$302,AO$2,FALSE),"")</f>
        <v/>
      </c>
      <c r="AP13" s="68" t="str">
        <f>IFERROR(VLOOKUP($A13,'Arranjos Consolidados'!$E$2:$BM$302,AP$2,FALSE),"")</f>
        <v/>
      </c>
      <c r="AQ13" s="68" t="str">
        <f>IFERROR(VLOOKUP($A13,'Arranjos Consolidados'!$E$2:$BM$302,AQ$2,FALSE),"")</f>
        <v/>
      </c>
      <c r="AR13" s="68" t="str">
        <f>IFERROR(VLOOKUP($A13,'Arranjos Consolidados'!$E$2:$BM$302,AR$2,FALSE),"")</f>
        <v/>
      </c>
      <c r="AS13" s="68" t="str">
        <f>IFERROR(VLOOKUP($A13,'Arranjos Consolidados'!$E$2:$BM$302,AS$2,FALSE),"")</f>
        <v/>
      </c>
      <c r="AT13" s="68" t="str">
        <f>IFERROR(VLOOKUP($A13,'Arranjos Consolidados'!$E$2:$BM$302,AT$2,FALSE),"")</f>
        <v/>
      </c>
      <c r="AU13" s="68" t="str">
        <f>IFERROR(VLOOKUP($A13,'Arranjos Consolidados'!$E$2:$BM$302,AU$2,FALSE),"")</f>
        <v/>
      </c>
      <c r="AV13" s="68" t="str">
        <f>IFERROR(VLOOKUP($A13,'Arranjos Consolidados'!$E$2:$BM$302,AV$2,FALSE),"")</f>
        <v/>
      </c>
      <c r="AW13" s="68" t="str">
        <f>IFERROR(VLOOKUP($A13,'Arranjos Consolidados'!$E$2:$BM$302,AW$2,FALSE),"")</f>
        <v/>
      </c>
      <c r="AX13" s="68" t="str">
        <f>IFERROR(VLOOKUP($A13,'Arranjos Consolidados'!$E$2:$BM$302,AX$2,FALSE),"")</f>
        <v/>
      </c>
      <c r="AY13" s="68" t="str">
        <f>IFERROR(VLOOKUP($A13,'Arranjos Consolidados'!$E$2:$BM$302,AY$2,FALSE),"")</f>
        <v/>
      </c>
      <c r="AZ13" s="68" t="str">
        <f>IFERROR(VLOOKUP($A13,'Arranjos Consolidados'!$E$2:$BM$302,AZ$2,FALSE),"")</f>
        <v/>
      </c>
      <c r="BA13" s="68" t="str">
        <f>IFERROR(VLOOKUP($A13,'Arranjos Consolidados'!$E$2:$BM$302,BA$2,FALSE),"")</f>
        <v/>
      </c>
      <c r="BB13" s="68" t="str">
        <f>IFERROR(VLOOKUP($A13,'Arranjos Consolidados'!$E$2:$BM$302,BB$2,FALSE),"")</f>
        <v/>
      </c>
      <c r="BC13" s="68" t="str">
        <f>IFERROR(VLOOKUP($A13,'Arranjos Consolidados'!$E$2:$BM$302,BC$2,FALSE),"")</f>
        <v/>
      </c>
      <c r="BD13" s="68" t="str">
        <f>IFERROR(VLOOKUP($A13,'Arranjos Consolidados'!$E$2:$BM$302,BD$2,FALSE),"")</f>
        <v/>
      </c>
      <c r="BE13" s="68" t="str">
        <f>IFERROR(VLOOKUP($A13,'Arranjos Consolidados'!$E$2:$BM$302,BE$2,FALSE),"")</f>
        <v/>
      </c>
      <c r="BF13" s="68" t="str">
        <f>IFERROR(VLOOKUP($A13,'Arranjos Consolidados'!$E$2:$BM$302,BF$2,FALSE),"")</f>
        <v/>
      </c>
      <c r="BG13" s="68" t="str">
        <f>IFERROR(VLOOKUP($A13,'Arranjos Consolidados'!$E$2:$BM$302,BG$2,FALSE),"")</f>
        <v/>
      </c>
      <c r="BH13" s="68" t="str">
        <f>IFERROR(VLOOKUP($A13,'Arranjos Consolidados'!$E$2:$BM$302,BH$2,FALSE),"")</f>
        <v/>
      </c>
      <c r="BI13" s="68" t="str">
        <f>IFERROR(VLOOKUP($A13,'Arranjos Consolidados'!$E$2:$BM$302,BI$2,FALSE),"")</f>
        <v/>
      </c>
      <c r="BJ13" s="72" t="str">
        <f>IFERROR(VLOOKUP($A13,'Arranjos Consolidados'!$E$2:$BM$302,BJ$2,FALSE),"")</f>
        <v/>
      </c>
      <c r="BK13" s="72" t="str">
        <f>IFERROR(VLOOKUP($A13,'Arranjos Consolidados'!$E$2:$BM$302,BK$2,FALSE),"")</f>
        <v/>
      </c>
    </row>
    <row r="14" spans="1:63" ht="16.5" x14ac:dyDescent="0.25">
      <c r="A14" s="48" t="s">
        <v>10199</v>
      </c>
      <c r="B14" s="69">
        <f>'Banco de Dados'!$I$29</f>
        <v>500</v>
      </c>
      <c r="C14" s="49">
        <f>'Banco de Dados'!$I$30/100</f>
        <v>0.16625000000000001</v>
      </c>
      <c r="D14" s="66">
        <f>IFERROR(VLOOKUP($A14,'Arranjos Consolidados'!$E$2:$BM$302,D$2,FALSE),"")</f>
        <v>1077617</v>
      </c>
      <c r="E14" s="70">
        <f>IFERROR(VLOOKUP($A14,'Arranjos Consolidados'!$E$2:$BM$302,E$2,FALSE),"")</f>
        <v>0.89712426738241469</v>
      </c>
      <c r="F14" s="66">
        <f>IFERROR(VLOOKUP($A14,'Arranjos Consolidados'!$E$2:$BM$302,F$2,FALSE),"")</f>
        <v>500</v>
      </c>
      <c r="G14" s="68">
        <f>IFERROR(VLOOKUP($A14,'Arranjos Consolidados'!$E$2:$BM$302,G$2,FALSE),"")</f>
        <v>351.63472241611993</v>
      </c>
      <c r="H14" s="71">
        <f>IFERROR(VLOOKUP($A14,'Arranjos Consolidados'!$E$2:$BM$302,H$2,FALSE),"")</f>
        <v>1.9207855801371412</v>
      </c>
      <c r="I14" s="66">
        <f>IFERROR(VLOOKUP($A14,'Arranjos Consolidados'!$E$2:$BM$302,I$2,FALSE),"")</f>
        <v>35</v>
      </c>
      <c r="J14" s="68">
        <f>IFERROR(VLOOKUP($A14,'Arranjos Consolidados'!$E$2:$BM$302,J$2,FALSE),"")</f>
        <v>666.82484004961134</v>
      </c>
      <c r="K14" s="68">
        <f>IFERROR(VLOOKUP($A14,'Arranjos Consolidados'!$E$2:$BM$302,K$2,FALSE),"")</f>
        <v>98.253970766379084</v>
      </c>
      <c r="L14" s="68">
        <f>IFERROR(VLOOKUP($A14,'Arranjos Consolidados'!$E$2:$BM$302,L$2,FALSE),"")</f>
        <v>443.23058429143788</v>
      </c>
      <c r="M14" s="68">
        <f>IFERROR(VLOOKUP($A14,'Arranjos Consolidados'!$E$2:$BM$302,M$2,FALSE),"")</f>
        <v>82.615743143710418</v>
      </c>
      <c r="N14" s="68">
        <f>IFERROR(VLOOKUP($A14,'Arranjos Consolidados'!$E$2:$BM$302,N$2,FALSE),"")</f>
        <v>171.61500397003221</v>
      </c>
      <c r="O14" s="68">
        <f>IFERROR(VLOOKUP($A14,'Arranjos Consolidados'!$E$2:$BM$302,O$2,FALSE),"")</f>
        <v>188.99983717769533</v>
      </c>
      <c r="P14" s="68">
        <f>IFERROR(VLOOKUP($A14,'Arranjos Consolidados'!$E$2:$BM$302,P$2,FALSE),"")</f>
        <v>35.34763909724218</v>
      </c>
      <c r="Q14" s="68">
        <f>IFERROR(VLOOKUP($A14,'Arranjos Consolidados'!$E$2:$BM$302,Q$2,FALSE),"")</f>
        <v>74.070146670925411</v>
      </c>
      <c r="R14" s="68">
        <f>IFERROR(VLOOKUP($A14,'Arranjos Consolidados'!$E$2:$BM$302,R$2,FALSE),"")</f>
        <v>79.582051409527693</v>
      </c>
      <c r="S14" s="68">
        <f>IFERROR(VLOOKUP($A14,'Arranjos Consolidados'!$E$2:$BM$302,S$2,FALSE),"")</f>
        <v>0</v>
      </c>
      <c r="T14" s="68">
        <f>IFERROR(VLOOKUP($A14,'Arranjos Consolidados'!$E$2:$BM$302,T$2,FALSE),"")</f>
        <v>53823.971941781339</v>
      </c>
      <c r="U14" s="68">
        <f>IFERROR(VLOOKUP($A14,'Arranjos Consolidados'!$E$2:$BM$302,U$2,FALSE),"")</f>
        <v>0</v>
      </c>
      <c r="V14" s="68">
        <f>IFERROR(VLOOKUP($A14,'Arranjos Consolidados'!$E$2:$BM$302,V$2,FALSE),"")</f>
        <v>0</v>
      </c>
      <c r="W14" s="68">
        <f>IFERROR(VLOOKUP($A14,'Arranjos Consolidados'!$E$2:$BM$302,W$2,FALSE),"")</f>
        <v>493.43368996592341</v>
      </c>
      <c r="X14" s="66">
        <f>IFERROR(VLOOKUP($A14,'Arranjos Consolidados'!$E$2:$BM$302,X$2,FALSE),"")</f>
        <v>0</v>
      </c>
      <c r="Y14" s="68">
        <f>IFERROR(VLOOKUP($A14,'Arranjos Consolidados'!$E$2:$BM$302,Y$2,FALSE),"")</f>
        <v>182.89249237195259</v>
      </c>
      <c r="Z14" s="66">
        <f>IFERROR(VLOOKUP($A14,'Arranjos Consolidados'!$E$2:$BM$302,Z$2,FALSE),"")</f>
        <v>5.7786051899723416</v>
      </c>
      <c r="AA14" s="68">
        <f>IFERROR(VLOOKUP($A14,'Arranjos Consolidados'!$E$2:$BM$302,AA$2,FALSE),"")</f>
        <v>304.7625924039985</v>
      </c>
      <c r="AB14" s="68">
        <f>IFERROR(VLOOKUP($A14,'Arranjos Consolidados'!$E$2:$BM$302,AB$2,FALSE),"")</f>
        <v>141.79896754980356</v>
      </c>
      <c r="AC14" s="68">
        <f>IFERROR(VLOOKUP($A14,'Arranjos Consolidados'!$E$2:$BM$302,AC$2,FALSE),"")</f>
        <v>14.670779573096656</v>
      </c>
      <c r="AD14" s="68">
        <f>IFERROR(VLOOKUP($A14,'Arranjos Consolidados'!$E$2:$BM$302,AD$2,FALSE),"")</f>
        <v>0</v>
      </c>
      <c r="AE14" s="68">
        <f>IFERROR(VLOOKUP($A14,'Arranjos Consolidados'!$E$2:$BM$302,AE$2,FALSE),"")</f>
        <v>0</v>
      </c>
      <c r="AF14" s="68">
        <f>IFERROR(VLOOKUP($A14,'Arranjos Consolidados'!$E$2:$BM$302,AF$2,FALSE),"")</f>
        <v>25.667419226706912</v>
      </c>
      <c r="AG14" s="68">
        <f>IFERROR(VLOOKUP($A14,'Arranjos Consolidados'!$E$2:$BM$302,AG$2,FALSE),"")</f>
        <v>101.46076875000001</v>
      </c>
      <c r="AH14" s="68">
        <f>IFERROR(VLOOKUP($A14,'Arranjos Consolidados'!$E$2:$BM$302,AH$2,FALSE),"")</f>
        <v>0</v>
      </c>
      <c r="AI14" s="68">
        <f>IFERROR(VLOOKUP($A14,'Arranjos Consolidados'!$E$2:$BM$302,AI$2,FALSE),"")</f>
        <v>0</v>
      </c>
      <c r="AJ14" s="68">
        <f>IFERROR(VLOOKUP($A14,'Arranjos Consolidados'!$E$2:$BM$302,AJ$2,FALSE),"")</f>
        <v>0</v>
      </c>
      <c r="AK14" s="68">
        <f>IFERROR(VLOOKUP($A14,'Arranjos Consolidados'!$E$2:$BM$302,AK$2,FALSE),"")</f>
        <v>0</v>
      </c>
      <c r="AL14" s="72">
        <f>IFERROR(VLOOKUP($A14,'Arranjos Consolidados'!$E$2:$BM$302,AL$2,FALSE),"")</f>
        <v>0.46528912004147055</v>
      </c>
      <c r="AM14" s="68">
        <f>IFERROR(VLOOKUP($A14,'Arranjos Consolidados'!$E$2:$BM$302,AM$2,FALSE),"")</f>
        <v>351.63472241611993</v>
      </c>
      <c r="AN14" s="68">
        <f>IFERROR(VLOOKUP($A14,'Arranjos Consolidados'!$E$2:$BM$302,AN$2,FALSE),"")</f>
        <v>40.338198799803564</v>
      </c>
      <c r="AO14" s="68">
        <f>IFERROR(VLOOKUP($A14,'Arranjos Consolidados'!$E$2:$BM$302,AO$2,FALSE),"")</f>
        <v>14.670779573096656</v>
      </c>
      <c r="AP14" s="68">
        <f>IFERROR(VLOOKUP($A14,'Arranjos Consolidados'!$E$2:$BM$302,AP$2,FALSE),"")</f>
        <v>0</v>
      </c>
      <c r="AQ14" s="68">
        <f>IFERROR(VLOOKUP($A14,'Arranjos Consolidados'!$E$2:$BM$302,AQ$2,FALSE),"")</f>
        <v>0</v>
      </c>
      <c r="AR14" s="68">
        <f>IFERROR(VLOOKUP($A14,'Arranjos Consolidados'!$E$2:$BM$302,AR$2,FALSE),"")</f>
        <v>25.667419226706912</v>
      </c>
      <c r="AS14" s="68">
        <f>IFERROR(VLOOKUP($A14,'Arranjos Consolidados'!$E$2:$BM$302,AS$2,FALSE),"")</f>
        <v>298.43514619231814</v>
      </c>
      <c r="AT14" s="68">
        <f>IFERROR(VLOOKUP($A14,'Arranjos Consolidados'!$E$2:$BM$302,AT$2,FALSE),"")</f>
        <v>110.78271107321046</v>
      </c>
      <c r="AU14" s="68">
        <f>IFERROR(VLOOKUP($A14,'Arranjos Consolidados'!$E$2:$BM$302,AU$2,FALSE),"")</f>
        <v>110.78271107321046</v>
      </c>
      <c r="AV14" s="68">
        <f>IFERROR(VLOOKUP($A14,'Arranjos Consolidados'!$E$2:$BM$302,AV$2,FALSE),"")</f>
        <v>0</v>
      </c>
      <c r="AW14" s="68">
        <f>IFERROR(VLOOKUP($A14,'Arranjos Consolidados'!$E$2:$BM$302,AW$2,FALSE),"")</f>
        <v>0</v>
      </c>
      <c r="AX14" s="68">
        <f>IFERROR(VLOOKUP($A14,'Arranjos Consolidados'!$E$2:$BM$302,AX$2,FALSE),"")</f>
        <v>121.59616160531169</v>
      </c>
      <c r="AY14" s="68">
        <f>IFERROR(VLOOKUP($A14,'Arranjos Consolidados'!$E$2:$BM$302,AY$2,FALSE),"")</f>
        <v>77.861174682099403</v>
      </c>
      <c r="AZ14" s="68">
        <f>IFERROR(VLOOKUP($A14,'Arranjos Consolidados'!$E$2:$BM$302,AZ$2,FALSE),"")</f>
        <v>18.222911218005116</v>
      </c>
      <c r="BA14" s="68">
        <f>IFERROR(VLOOKUP($A14,'Arranjos Consolidados'!$E$2:$BM$302,BA$2,FALSE),"")</f>
        <v>25.51207570520716</v>
      </c>
      <c r="BB14" s="68">
        <f>IFERROR(VLOOKUP($A14,'Arranjos Consolidados'!$E$2:$BM$302,BB$2,FALSE),"")</f>
        <v>0</v>
      </c>
      <c r="BC14" s="68">
        <f>IFERROR(VLOOKUP($A14,'Arranjos Consolidados'!$E$2:$BM$302,BC$2,FALSE),"")</f>
        <v>66.056273513796</v>
      </c>
      <c r="BD14" s="68">
        <f>IFERROR(VLOOKUP($A14,'Arranjos Consolidados'!$E$2:$BM$302,BD$2,FALSE),"")</f>
        <v>22.654774558305995</v>
      </c>
      <c r="BE14" s="68">
        <f>IFERROR(VLOOKUP($A14,'Arranjos Consolidados'!$E$2:$BM$302,BE$2,FALSE),"")</f>
        <v>1.4901660226239122</v>
      </c>
      <c r="BF14" s="68">
        <f>IFERROR(VLOOKUP($A14,'Arranjos Consolidados'!$E$2:$BM$302,BF$2,FALSE),"")</f>
        <v>41.911332932866088</v>
      </c>
      <c r="BG14" s="68">
        <f>IFERROR(VLOOKUP($A14,'Arranjos Consolidados'!$E$2:$BM$302,BG$2,FALSE),"")</f>
        <v>0</v>
      </c>
      <c r="BH14" s="68">
        <f>IFERROR(VLOOKUP($A14,'Arranjos Consolidados'!$E$2:$BM$302,BH$2,FALSE),"")</f>
        <v>338.77334499212174</v>
      </c>
      <c r="BI14" s="68">
        <f>IFERROR(VLOOKUP($A14,'Arranjos Consolidados'!$E$2:$BM$302,BI$2,FALSE),"")</f>
        <v>480.57231254192527</v>
      </c>
      <c r="BJ14" s="72">
        <f>IFERROR(VLOOKUP($A14,'Arranjos Consolidados'!$E$2:$BM$302,BJ$2,FALSE),"")</f>
        <v>2.2170162699342573</v>
      </c>
      <c r="BK14" s="72">
        <f>IFERROR(VLOOKUP($A14,'Arranjos Consolidados'!$E$2:$BM$302,BK$2,FALSE),"")</f>
        <v>1.9207855801371412</v>
      </c>
    </row>
    <row r="15" spans="1:63" ht="16.5" x14ac:dyDescent="0.25">
      <c r="A15" s="48" t="s">
        <v>10200</v>
      </c>
      <c r="B15" s="69">
        <f>'Banco de Dados'!$I$29</f>
        <v>500</v>
      </c>
      <c r="C15" s="49">
        <f>'Banco de Dados'!$I$30/100</f>
        <v>0.16625000000000001</v>
      </c>
      <c r="D15" s="66">
        <f>IFERROR(VLOOKUP($A15,'Arranjos Consolidados'!$E$2:$BM$302,D$2,FALSE),"")</f>
        <v>1078776</v>
      </c>
      <c r="E15" s="70">
        <f>IFERROR(VLOOKUP($A15,'Arranjos Consolidados'!$E$2:$BM$302,E$2,FALSE),"")</f>
        <v>0.89712395509431242</v>
      </c>
      <c r="F15" s="66">
        <f>IFERROR(VLOOKUP($A15,'Arranjos Consolidados'!$E$2:$BM$302,F$2,FALSE),"")</f>
        <v>499.99999999999994</v>
      </c>
      <c r="G15" s="68">
        <f>IFERROR(VLOOKUP($A15,'Arranjos Consolidados'!$E$2:$BM$302,G$2,FALSE),"")</f>
        <v>351.62332043031313</v>
      </c>
      <c r="H15" s="71">
        <f>IFERROR(VLOOKUP($A15,'Arranjos Consolidados'!$E$2:$BM$302,H$2,FALSE),"")</f>
        <v>1.9209496355690985</v>
      </c>
      <c r="I15" s="66">
        <f>IFERROR(VLOOKUP($A15,'Arranjos Consolidados'!$E$2:$BM$302,I$2,FALSE),"")</f>
        <v>35</v>
      </c>
      <c r="J15" s="68">
        <f>IFERROR(VLOOKUP($A15,'Arranjos Consolidados'!$E$2:$BM$302,J$2,FALSE),"")</f>
        <v>666.91982860451469</v>
      </c>
      <c r="K15" s="68">
        <f>IFERROR(VLOOKUP($A15,'Arranjos Consolidados'!$E$2:$BM$302,K$2,FALSE),"")</f>
        <v>98.25708786161637</v>
      </c>
      <c r="L15" s="68">
        <f>IFERROR(VLOOKUP($A15,'Arranjos Consolidados'!$E$2:$BM$302,L$2,FALSE),"")</f>
        <v>443.23058429143794</v>
      </c>
      <c r="M15" s="68">
        <f>IFERROR(VLOOKUP($A15,'Arranjos Consolidados'!$E$2:$BM$302,M$2,FALSE),"")</f>
        <v>82.615743143710418</v>
      </c>
      <c r="N15" s="68">
        <f>IFERROR(VLOOKUP($A15,'Arranjos Consolidados'!$E$2:$BM$302,N$2,FALSE),"")</f>
        <v>171.61500397003221</v>
      </c>
      <c r="O15" s="68">
        <f>IFERROR(VLOOKUP($A15,'Arranjos Consolidados'!$E$2:$BM$302,O$2,FALSE),"")</f>
        <v>188.99983717769524</v>
      </c>
      <c r="P15" s="68">
        <f>IFERROR(VLOOKUP($A15,'Arranjos Consolidados'!$E$2:$BM$302,P$2,FALSE),"")</f>
        <v>35.347639097242173</v>
      </c>
      <c r="Q15" s="68">
        <f>IFERROR(VLOOKUP($A15,'Arranjos Consolidados'!$E$2:$BM$302,Q$2,FALSE),"")</f>
        <v>74.070146670925411</v>
      </c>
      <c r="R15" s="68">
        <f>IFERROR(VLOOKUP($A15,'Arranjos Consolidados'!$E$2:$BM$302,R$2,FALSE),"")</f>
        <v>79.582051409527651</v>
      </c>
      <c r="S15" s="68">
        <f>IFERROR(VLOOKUP($A15,'Arranjos Consolidados'!$E$2:$BM$302,S$2,FALSE),"")</f>
        <v>0</v>
      </c>
      <c r="T15" s="68">
        <f>IFERROR(VLOOKUP($A15,'Arranjos Consolidados'!$E$2:$BM$302,T$2,FALSE),"")</f>
        <v>53823.971941781339</v>
      </c>
      <c r="U15" s="68">
        <f>IFERROR(VLOOKUP($A15,'Arranjos Consolidados'!$E$2:$BM$302,U$2,FALSE),"")</f>
        <v>0</v>
      </c>
      <c r="V15" s="68">
        <f>IFERROR(VLOOKUP($A15,'Arranjos Consolidados'!$E$2:$BM$302,V$2,FALSE),"")</f>
        <v>0</v>
      </c>
      <c r="W15" s="68">
        <f>IFERROR(VLOOKUP($A15,'Arranjos Consolidados'!$E$2:$BM$302,W$2,FALSE),"")</f>
        <v>493.42256482861541</v>
      </c>
      <c r="X15" s="66">
        <f>IFERROR(VLOOKUP($A15,'Arranjos Consolidados'!$E$2:$BM$302,X$2,FALSE),"")</f>
        <v>0</v>
      </c>
      <c r="Y15" s="68">
        <f>IFERROR(VLOOKUP($A15,'Arranjos Consolidados'!$E$2:$BM$302,Y$2,FALSE),"")</f>
        <v>182.88278312686597</v>
      </c>
      <c r="Z15" s="66">
        <f>IFERROR(VLOOKUP($A15,'Arranjos Consolidados'!$E$2:$BM$302,Z$2,FALSE),"")</f>
        <v>5.7821638500003045</v>
      </c>
      <c r="AA15" s="68">
        <f>IFERROR(VLOOKUP($A15,'Arranjos Consolidados'!$E$2:$BM$302,AA$2,FALSE),"")</f>
        <v>304.75761785174916</v>
      </c>
      <c r="AB15" s="68">
        <f>IFERROR(VLOOKUP($A15,'Arranjos Consolidados'!$E$2:$BM$302,AB$2,FALSE),"")</f>
        <v>141.79924439830231</v>
      </c>
      <c r="AC15" s="68">
        <f>IFERROR(VLOOKUP($A15,'Arranjos Consolidados'!$E$2:$BM$302,AC$2,FALSE),"")</f>
        <v>14.666353669934919</v>
      </c>
      <c r="AD15" s="68">
        <f>IFERROR(VLOOKUP($A15,'Arranjos Consolidados'!$E$2:$BM$302,AD$2,FALSE),"")</f>
        <v>0</v>
      </c>
      <c r="AE15" s="68">
        <f>IFERROR(VLOOKUP($A15,'Arranjos Consolidados'!$E$2:$BM$302,AE$2,FALSE),"")</f>
        <v>0</v>
      </c>
      <c r="AF15" s="68">
        <f>IFERROR(VLOOKUP($A15,'Arranjos Consolidados'!$E$2:$BM$302,AF$2,FALSE),"")</f>
        <v>25.672121978367372</v>
      </c>
      <c r="AG15" s="68">
        <f>IFERROR(VLOOKUP($A15,'Arranjos Consolidados'!$E$2:$BM$302,AG$2,FALSE),"")</f>
        <v>101.46076874999999</v>
      </c>
      <c r="AH15" s="68">
        <f>IFERROR(VLOOKUP($A15,'Arranjos Consolidados'!$E$2:$BM$302,AH$2,FALSE),"")</f>
        <v>0</v>
      </c>
      <c r="AI15" s="68">
        <f>IFERROR(VLOOKUP($A15,'Arranjos Consolidados'!$E$2:$BM$302,AI$2,FALSE),"")</f>
        <v>0</v>
      </c>
      <c r="AJ15" s="68">
        <f>IFERROR(VLOOKUP($A15,'Arranjos Consolidados'!$E$2:$BM$302,AJ$2,FALSE),"")</f>
        <v>0</v>
      </c>
      <c r="AK15" s="68">
        <f>IFERROR(VLOOKUP($A15,'Arranjos Consolidados'!$E$2:$BM$302,AK$2,FALSE),"")</f>
        <v>0</v>
      </c>
      <c r="AL15" s="72">
        <f>IFERROR(VLOOKUP($A15,'Arranjos Consolidados'!$E$2:$BM$302,AL$2,FALSE),"")</f>
        <v>0.46529755933055233</v>
      </c>
      <c r="AM15" s="68">
        <f>IFERROR(VLOOKUP($A15,'Arranjos Consolidados'!$E$2:$BM$302,AM$2,FALSE),"")</f>
        <v>351.62332043031313</v>
      </c>
      <c r="AN15" s="68">
        <f>IFERROR(VLOOKUP($A15,'Arranjos Consolidados'!$E$2:$BM$302,AN$2,FALSE),"")</f>
        <v>40.338475648302293</v>
      </c>
      <c r="AO15" s="68">
        <f>IFERROR(VLOOKUP($A15,'Arranjos Consolidados'!$E$2:$BM$302,AO$2,FALSE),"")</f>
        <v>14.666353669934919</v>
      </c>
      <c r="AP15" s="68">
        <f>IFERROR(VLOOKUP($A15,'Arranjos Consolidados'!$E$2:$BM$302,AP$2,FALSE),"")</f>
        <v>0</v>
      </c>
      <c r="AQ15" s="68">
        <f>IFERROR(VLOOKUP($A15,'Arranjos Consolidados'!$E$2:$BM$302,AQ$2,FALSE),"")</f>
        <v>0</v>
      </c>
      <c r="AR15" s="68">
        <f>IFERROR(VLOOKUP($A15,'Arranjos Consolidados'!$E$2:$BM$302,AR$2,FALSE),"")</f>
        <v>25.672121978367372</v>
      </c>
      <c r="AS15" s="68">
        <f>IFERROR(VLOOKUP($A15,'Arranjos Consolidados'!$E$2:$BM$302,AS$2,FALSE),"")</f>
        <v>298.43318260703592</v>
      </c>
      <c r="AT15" s="68">
        <f>IFERROR(VLOOKUP($A15,'Arranjos Consolidados'!$E$2:$BM$302,AT$2,FALSE),"")</f>
        <v>110.78489185121387</v>
      </c>
      <c r="AU15" s="68">
        <f>IFERROR(VLOOKUP($A15,'Arranjos Consolidados'!$E$2:$BM$302,AU$2,FALSE),"")</f>
        <v>110.78489185121387</v>
      </c>
      <c r="AV15" s="68">
        <f>IFERROR(VLOOKUP($A15,'Arranjos Consolidados'!$E$2:$BM$302,AV$2,FALSE),"")</f>
        <v>0</v>
      </c>
      <c r="AW15" s="68">
        <f>IFERROR(VLOOKUP($A15,'Arranjos Consolidados'!$E$2:$BM$302,AW$2,FALSE),"")</f>
        <v>0</v>
      </c>
      <c r="AX15" s="68">
        <f>IFERROR(VLOOKUP($A15,'Arranjos Consolidados'!$E$2:$BM$302,AX$2,FALSE),"")</f>
        <v>121.59364202500349</v>
      </c>
      <c r="AY15" s="68">
        <f>IFERROR(VLOOKUP($A15,'Arranjos Consolidados'!$E$2:$BM$302,AY$2,FALSE),"")</f>
        <v>77.861174682099403</v>
      </c>
      <c r="AZ15" s="68">
        <f>IFERROR(VLOOKUP($A15,'Arranjos Consolidados'!$E$2:$BM$302,AZ$2,FALSE),"")</f>
        <v>18.221861392876701</v>
      </c>
      <c r="BA15" s="68">
        <f>IFERROR(VLOOKUP($A15,'Arranjos Consolidados'!$E$2:$BM$302,BA$2,FALSE),"")</f>
        <v>25.510605950027376</v>
      </c>
      <c r="BB15" s="68">
        <f>IFERROR(VLOOKUP($A15,'Arranjos Consolidados'!$E$2:$BM$302,BB$2,FALSE),"")</f>
        <v>0</v>
      </c>
      <c r="BC15" s="68">
        <f>IFERROR(VLOOKUP($A15,'Arranjos Consolidados'!$E$2:$BM$302,BC$2,FALSE),"")</f>
        <v>66.054648730818528</v>
      </c>
      <c r="BD15" s="68">
        <f>IFERROR(VLOOKUP($A15,'Arranjos Consolidados'!$E$2:$BM$302,BD$2,FALSE),"")</f>
        <v>22.654204459015656</v>
      </c>
      <c r="BE15" s="68">
        <f>IFERROR(VLOOKUP($A15,'Arranjos Consolidados'!$E$2:$BM$302,BE$2,FALSE),"")</f>
        <v>1.4901660226239124</v>
      </c>
      <c r="BF15" s="68">
        <f>IFERROR(VLOOKUP($A15,'Arranjos Consolidados'!$E$2:$BM$302,BF$2,FALSE),"")</f>
        <v>41.910278249178958</v>
      </c>
      <c r="BG15" s="68">
        <f>IFERROR(VLOOKUP($A15,'Arranjos Consolidados'!$E$2:$BM$302,BG$2,FALSE),"")</f>
        <v>0</v>
      </c>
      <c r="BH15" s="68">
        <f>IFERROR(VLOOKUP($A15,'Arranjos Consolidados'!$E$2:$BM$302,BH$2,FALSE),"")</f>
        <v>338.7716582553382</v>
      </c>
      <c r="BI15" s="68">
        <f>IFERROR(VLOOKUP($A15,'Arranjos Consolidados'!$E$2:$BM$302,BI$2,FALSE),"")</f>
        <v>480.57090265364053</v>
      </c>
      <c r="BJ15" s="72">
        <f>IFERROR(VLOOKUP($A15,'Arranjos Consolidados'!$E$2:$BM$302,BJ$2,FALSE),"")</f>
        <v>2.2170679599434879</v>
      </c>
      <c r="BK15" s="72">
        <f>IFERROR(VLOOKUP($A15,'Arranjos Consolidados'!$E$2:$BM$302,BK$2,FALSE),"")</f>
        <v>1.9209496355690985</v>
      </c>
    </row>
    <row r="16" spans="1:63" ht="16.5" x14ac:dyDescent="0.25">
      <c r="A16" s="48" t="s">
        <v>10340</v>
      </c>
      <c r="B16" s="69">
        <f>'Banco de Dados'!$I$29</f>
        <v>500</v>
      </c>
      <c r="C16" s="49">
        <f>'Banco de Dados'!$I$30/100</f>
        <v>0.16625000000000001</v>
      </c>
      <c r="D16" s="50"/>
      <c r="E16" s="49"/>
      <c r="J16" s="67"/>
      <c r="K16" s="67"/>
      <c r="L16" s="67"/>
      <c r="M16" s="67"/>
      <c r="N16" s="67"/>
      <c r="O16" s="67"/>
      <c r="P16" s="67"/>
      <c r="Q16" s="67"/>
      <c r="R16" s="67"/>
      <c r="S16" s="67"/>
      <c r="T16" s="67"/>
      <c r="U16" s="67"/>
      <c r="V16" s="67"/>
      <c r="W16" s="67"/>
      <c r="Y16" s="67"/>
    </row>
    <row r="17" spans="1:25" x14ac:dyDescent="0.25">
      <c r="J17" s="67"/>
      <c r="K17" s="67"/>
      <c r="L17" s="67"/>
      <c r="M17" s="67"/>
      <c r="N17" s="67"/>
      <c r="O17" s="67"/>
      <c r="P17" s="67"/>
      <c r="Q17" s="67"/>
      <c r="R17" s="67"/>
      <c r="S17" s="67"/>
      <c r="T17" s="67"/>
      <c r="U17" s="67"/>
      <c r="V17" s="67"/>
      <c r="W17" s="67"/>
      <c r="Y17" s="67"/>
    </row>
    <row r="18" spans="1:25" x14ac:dyDescent="0.25">
      <c r="J18" s="67"/>
      <c r="K18" s="67"/>
      <c r="L18" s="67"/>
      <c r="M18" s="67"/>
      <c r="N18" s="67"/>
      <c r="O18" s="67"/>
      <c r="P18" s="67"/>
      <c r="Q18" s="67"/>
      <c r="R18" s="67"/>
      <c r="S18" s="67"/>
      <c r="T18" s="67"/>
      <c r="U18" s="67"/>
      <c r="V18" s="67"/>
      <c r="W18" s="67"/>
      <c r="Y18" s="67"/>
    </row>
    <row r="19" spans="1:25" x14ac:dyDescent="0.25">
      <c r="J19" s="67"/>
      <c r="K19" s="67"/>
      <c r="L19" s="67"/>
      <c r="M19" s="67"/>
      <c r="N19" s="67"/>
      <c r="O19" s="67"/>
      <c r="P19" s="67"/>
      <c r="Q19" s="67"/>
      <c r="R19" s="67"/>
      <c r="S19" s="67"/>
      <c r="T19" s="67"/>
      <c r="U19" s="67"/>
      <c r="V19" s="67"/>
      <c r="W19" s="67"/>
    </row>
    <row r="20" spans="1:25" x14ac:dyDescent="0.25">
      <c r="J20" s="67"/>
      <c r="K20" s="67"/>
      <c r="L20" s="67"/>
      <c r="M20" s="67"/>
      <c r="N20" s="67"/>
      <c r="O20" s="67"/>
      <c r="P20" s="67"/>
      <c r="Q20" s="67"/>
      <c r="R20" s="67"/>
      <c r="S20" s="67"/>
      <c r="T20" s="67"/>
      <c r="U20" s="67"/>
      <c r="V20" s="67"/>
      <c r="W20" s="67"/>
    </row>
    <row r="21" spans="1:25" x14ac:dyDescent="0.25">
      <c r="J21" s="67"/>
      <c r="K21" s="67"/>
      <c r="L21" s="67"/>
      <c r="M21" s="67"/>
      <c r="N21" s="67"/>
      <c r="O21" s="67"/>
      <c r="P21" s="67"/>
      <c r="Q21" s="67"/>
      <c r="R21" s="67"/>
      <c r="S21" s="67"/>
      <c r="T21" s="67"/>
      <c r="U21" s="67"/>
      <c r="V21" s="67"/>
    </row>
    <row r="22" spans="1:25" x14ac:dyDescent="0.25">
      <c r="J22" s="67"/>
      <c r="K22" s="67"/>
      <c r="L22" s="67"/>
      <c r="M22" s="67"/>
      <c r="N22" s="67"/>
      <c r="O22" s="67"/>
      <c r="P22" s="67"/>
      <c r="Q22" s="67"/>
      <c r="R22" s="67"/>
      <c r="S22" s="67"/>
      <c r="T22" s="67"/>
      <c r="U22" s="67"/>
      <c r="V22" s="67"/>
    </row>
    <row r="23" spans="1:25" x14ac:dyDescent="0.25">
      <c r="K23" s="67"/>
      <c r="L23" s="67"/>
      <c r="M23" s="67"/>
      <c r="N23" s="67"/>
      <c r="O23" s="67"/>
      <c r="P23" s="67"/>
      <c r="Q23" s="67"/>
      <c r="R23" s="67"/>
      <c r="S23" s="67"/>
      <c r="T23" s="67"/>
      <c r="U23" s="67"/>
      <c r="V23" s="67"/>
    </row>
    <row r="24" spans="1:25" x14ac:dyDescent="0.25">
      <c r="K24" s="67"/>
      <c r="L24" s="67"/>
      <c r="M24" s="67"/>
      <c r="N24" s="67"/>
      <c r="O24" s="67"/>
      <c r="P24" s="67"/>
      <c r="Q24" s="67"/>
      <c r="R24" s="67"/>
      <c r="S24" s="67"/>
      <c r="T24" s="67"/>
      <c r="U24" s="67"/>
      <c r="V24" s="67"/>
    </row>
    <row r="25" spans="1:25" x14ac:dyDescent="0.25">
      <c r="K25" s="67"/>
      <c r="L25" s="67"/>
      <c r="M25" s="67"/>
      <c r="N25" s="67"/>
      <c r="O25" s="67"/>
      <c r="P25" s="67"/>
      <c r="Q25" s="67"/>
      <c r="R25" s="67"/>
      <c r="S25" s="67"/>
      <c r="T25" s="67"/>
      <c r="U25" s="67"/>
      <c r="V25" s="67"/>
    </row>
    <row r="26" spans="1:25" ht="16.5" x14ac:dyDescent="0.25">
      <c r="D26" s="78" t="s">
        <v>10124</v>
      </c>
      <c r="E26" s="78" t="s">
        <v>10057</v>
      </c>
      <c r="F26" s="78" t="s">
        <v>10636</v>
      </c>
      <c r="K26" s="67"/>
      <c r="L26" s="67"/>
      <c r="M26" s="67"/>
      <c r="N26" s="67"/>
      <c r="O26" s="67"/>
      <c r="P26" s="67"/>
      <c r="Q26" s="67"/>
      <c r="R26" s="67"/>
      <c r="S26" s="67"/>
      <c r="T26" s="67"/>
      <c r="U26" s="67"/>
      <c r="V26" s="67"/>
    </row>
    <row r="27" spans="1:25" ht="16.5" x14ac:dyDescent="0.35">
      <c r="B27" s="81" t="str">
        <f>_xlfn.CONCAT(D27,F27)</f>
        <v>M1A3SA1</v>
      </c>
      <c r="D27" s="80" t="s">
        <v>10813</v>
      </c>
      <c r="E27" s="80" t="s">
        <v>10653</v>
      </c>
      <c r="F27" s="80" t="s">
        <v>10654</v>
      </c>
      <c r="K27" s="67"/>
      <c r="L27" s="67"/>
      <c r="M27" s="67"/>
      <c r="N27" s="67"/>
      <c r="O27" s="67"/>
      <c r="P27" s="67"/>
      <c r="Q27" s="67"/>
      <c r="R27" s="67"/>
      <c r="S27" s="67"/>
      <c r="T27" s="67"/>
      <c r="U27" s="67"/>
      <c r="V27" s="67"/>
    </row>
    <row r="28" spans="1:25" x14ac:dyDescent="0.25">
      <c r="K28" s="67"/>
      <c r="L28" s="67"/>
      <c r="M28" s="67"/>
      <c r="N28" s="67"/>
      <c r="O28" s="67"/>
      <c r="P28" s="67"/>
      <c r="Q28" s="67"/>
      <c r="R28" s="67"/>
      <c r="S28" s="67"/>
      <c r="T28" s="67"/>
      <c r="U28" s="67"/>
      <c r="V28" s="67"/>
    </row>
    <row r="29" spans="1:25" ht="16.5" x14ac:dyDescent="0.25">
      <c r="B29" s="66"/>
      <c r="D29" s="78" t="s">
        <v>10626</v>
      </c>
      <c r="E29" s="78" t="s">
        <v>10627</v>
      </c>
      <c r="F29" s="78" t="s">
        <v>10628</v>
      </c>
      <c r="G29" s="78" t="s">
        <v>10637</v>
      </c>
      <c r="K29" s="67"/>
      <c r="L29" s="67"/>
      <c r="M29" s="67"/>
      <c r="N29" s="67"/>
      <c r="O29" s="67"/>
      <c r="P29" s="67"/>
      <c r="Q29" s="67"/>
      <c r="R29" s="67"/>
      <c r="S29" s="67"/>
      <c r="T29" s="67"/>
      <c r="U29" s="67"/>
      <c r="V29" s="67"/>
    </row>
    <row r="30" spans="1:25" ht="16.5" x14ac:dyDescent="0.35">
      <c r="A30" s="81" t="str">
        <f>_xlfn.CONCAT($D$27,$F$27,B30)</f>
        <v>M1A3SA1RT1-A</v>
      </c>
      <c r="B30" s="81" t="s">
        <v>10506</v>
      </c>
      <c r="C30" s="79" t="s">
        <v>10629</v>
      </c>
      <c r="D30" s="83">
        <f>IFERROR(VLOOKUP(A30,'Arranjos Consolidados'!$E$2:$BM$302,5,FALSE),"")</f>
        <v>348.13375269666113</v>
      </c>
      <c r="E30" s="82">
        <f>IFERROR(VLOOKUP(A30,'Arranjos Consolidados'!$E$2:$BM$302,21,FALSE),"")</f>
        <v>489.96571558913985</v>
      </c>
      <c r="F30" s="82">
        <f>IFERROR(VLOOKUP(A30,'Arranjos Consolidados'!$E$2:$BM$302,43,FALSE),"")</f>
        <v>231.35840607811173</v>
      </c>
      <c r="G30" s="80">
        <f>IFERROR(VLOOKUP(A30,'Arranjos Consolidados'!$E$2:$BM$302,4,FALSE),"")</f>
        <v>500</v>
      </c>
      <c r="K30" s="67"/>
      <c r="L30" s="67"/>
      <c r="M30" s="67"/>
      <c r="N30" s="67"/>
      <c r="O30" s="67"/>
      <c r="P30" s="67"/>
      <c r="Q30" s="67"/>
      <c r="R30" s="67"/>
      <c r="S30" s="67"/>
      <c r="T30" s="67"/>
      <c r="U30" s="67"/>
      <c r="V30" s="67"/>
    </row>
    <row r="31" spans="1:25" ht="16.5" x14ac:dyDescent="0.35">
      <c r="A31" s="81" t="str">
        <f t="shared" ref="A31:A36" si="0">_xlfn.CONCAT($D$27,$F$27,B31)</f>
        <v>M1A3SA1RT1-B</v>
      </c>
      <c r="B31" s="81" t="s">
        <v>10507</v>
      </c>
      <c r="C31" s="79" t="s">
        <v>10630</v>
      </c>
      <c r="D31" s="83">
        <f>IFERROR(VLOOKUP(A31,'Arranjos Consolidados'!$E$2:$BM$302,5,FALSE),"")</f>
        <v>405.75765389783089</v>
      </c>
      <c r="E31" s="82">
        <f>IFERROR(VLOOKUP(A31,'Arranjos Consolidados'!$E$2:$BM$302,21,FALSE),"")</f>
        <v>489.96571558913985</v>
      </c>
      <c r="F31" s="82">
        <f>IFERROR(VLOOKUP(A31,'Arranjos Consolidados'!$E$2:$BM$302,43,FALSE),"")</f>
        <v>241.7050758459855</v>
      </c>
      <c r="G31" s="80">
        <f>IFERROR(VLOOKUP(A31,'Arranjos Consolidados'!$E$2:$BM$302,4,FALSE),"")</f>
        <v>500</v>
      </c>
      <c r="K31" s="67"/>
      <c r="L31" s="67"/>
      <c r="M31" s="67"/>
      <c r="N31" s="67"/>
      <c r="O31" s="67"/>
      <c r="P31" s="67"/>
      <c r="Q31" s="67"/>
      <c r="R31" s="67"/>
      <c r="S31" s="67"/>
      <c r="T31" s="67"/>
      <c r="U31" s="67"/>
      <c r="V31" s="67"/>
    </row>
    <row r="32" spans="1:25" ht="16.5" x14ac:dyDescent="0.35">
      <c r="A32" s="81" t="str">
        <f t="shared" si="0"/>
        <v>M1A3SA1RT1-C</v>
      </c>
      <c r="B32" s="81" t="s">
        <v>10508</v>
      </c>
      <c r="C32" s="79" t="s">
        <v>10631</v>
      </c>
      <c r="D32" s="83">
        <f>IFERROR(VLOOKUP(A32,'Arranjos Consolidados'!$E$2:$BM$302,5,FALSE),"")</f>
        <v>389.41717858010657</v>
      </c>
      <c r="E32" s="82">
        <f>IFERROR(VLOOKUP(A32,'Arranjos Consolidados'!$E$2:$BM$302,21,FALSE),"")</f>
        <v>489.96571558913985</v>
      </c>
      <c r="F32" s="82">
        <f>IFERROR(VLOOKUP(A32,'Arranjos Consolidados'!$E$2:$BM$302,43,FALSE),"")</f>
        <v>239.3765581132098</v>
      </c>
      <c r="G32" s="80">
        <f>IFERROR(VLOOKUP(A32,'Arranjos Consolidados'!$E$2:$BM$302,4,FALSE),"")</f>
        <v>500</v>
      </c>
    </row>
    <row r="33" spans="1:13" ht="16.5" x14ac:dyDescent="0.35">
      <c r="A33" s="81" t="str">
        <f t="shared" si="0"/>
        <v>M1A3SA1RT2</v>
      </c>
      <c r="B33" s="81" t="s">
        <v>10509</v>
      </c>
      <c r="C33" s="79" t="s">
        <v>10632</v>
      </c>
      <c r="D33" s="83">
        <f>IFERROR(VLOOKUP(A33,'Arranjos Consolidados'!$E$2:$BM$302,5,FALSE),"")</f>
        <v>364.09081655609538</v>
      </c>
      <c r="E33" s="82">
        <f>IFERROR(VLOOKUP(A33,'Arranjos Consolidados'!$E$2:$BM$302,21,FALSE),"")</f>
        <v>452.97803386824773</v>
      </c>
      <c r="F33" s="82">
        <f>IFERROR(VLOOKUP(A33,'Arranjos Consolidados'!$E$2:$BM$302,43,FALSE),"")</f>
        <v>221.03553514697364</v>
      </c>
      <c r="G33" s="80">
        <f>IFERROR(VLOOKUP(A33,'Arranjos Consolidados'!$E$2:$BM$302,4,FALSE),"")</f>
        <v>500</v>
      </c>
    </row>
    <row r="34" spans="1:13" ht="16.5" x14ac:dyDescent="0.35">
      <c r="A34" s="81" t="str">
        <f t="shared" si="0"/>
        <v>M1A3SA1RT3</v>
      </c>
      <c r="B34" s="81" t="s">
        <v>10510</v>
      </c>
      <c r="C34" s="79" t="s">
        <v>10633</v>
      </c>
      <c r="D34" s="83">
        <f>IFERROR(VLOOKUP(A34,'Arranjos Consolidados'!$E$2:$BM$302,5,FALSE),"")</f>
        <v>450.14441373391145</v>
      </c>
      <c r="E34" s="82">
        <f>IFERROR(VLOOKUP(A34,'Arranjos Consolidados'!$E$2:$BM$302,21,FALSE),"")</f>
        <v>528.12740488126246</v>
      </c>
      <c r="F34" s="82">
        <f>IFERROR(VLOOKUP(A34,'Arranjos Consolidados'!$E$2:$BM$302,43,FALSE),"")</f>
        <v>244.02780725935719</v>
      </c>
      <c r="G34" s="80">
        <f>IFERROR(VLOOKUP(A34,'Arranjos Consolidados'!$E$2:$BM$302,4,FALSE),"")</f>
        <v>500</v>
      </c>
    </row>
    <row r="35" spans="1:13" ht="16.5" x14ac:dyDescent="0.35">
      <c r="A35" s="81" t="str">
        <f t="shared" si="0"/>
        <v>M1A3SA1RT4</v>
      </c>
      <c r="B35" s="81" t="s">
        <v>10511</v>
      </c>
      <c r="C35" s="79" t="s">
        <v>10634</v>
      </c>
      <c r="D35" s="83">
        <f>IFERROR(VLOOKUP(A35,'Arranjos Consolidados'!$E$2:$BM$302,5,FALSE),"")</f>
        <v>517.90473105300737</v>
      </c>
      <c r="E35" s="82">
        <f>IFERROR(VLOOKUP(A35,'Arranjos Consolidados'!$E$2:$BM$302,21,FALSE),"")</f>
        <v>830.37375793095612</v>
      </c>
      <c r="F35" s="82">
        <f>IFERROR(VLOOKUP(A35,'Arranjos Consolidados'!$E$2:$BM$302,43,FALSE),"")</f>
        <v>322.35939208545597</v>
      </c>
      <c r="G35" s="80">
        <f>IFERROR(VLOOKUP(A35,'Arranjos Consolidados'!$E$2:$BM$302,4,FALSE),"")</f>
        <v>500</v>
      </c>
    </row>
    <row r="36" spans="1:13" ht="16.5" x14ac:dyDescent="0.35">
      <c r="A36" s="81" t="str">
        <f t="shared" si="0"/>
        <v>M1A3SA1RT5</v>
      </c>
      <c r="B36" s="81" t="s">
        <v>10512</v>
      </c>
      <c r="C36" s="79" t="s">
        <v>10635</v>
      </c>
      <c r="D36" s="83">
        <f>IFERROR(VLOOKUP(A36,'Arranjos Consolidados'!$E$2:$BM$302,5,FALSE),"")</f>
        <v>1373.9270332074946</v>
      </c>
      <c r="E36" s="82">
        <f>IFERROR(VLOOKUP(A36,'Arranjos Consolidados'!$E$2:$BM$302,21,FALSE),"")</f>
        <v>1720.0849383462521</v>
      </c>
      <c r="F36" s="82">
        <f>IFERROR(VLOOKUP(A36,'Arranjos Consolidados'!$E$2:$BM$302,43,FALSE),"")</f>
        <v>447.78940494091114</v>
      </c>
      <c r="G36" s="80">
        <f>IFERROR(VLOOKUP(A36,'Arranjos Consolidados'!$E$2:$BM$302,4,FALSE),"")</f>
        <v>500</v>
      </c>
    </row>
    <row r="38" spans="1:13" ht="16.5" x14ac:dyDescent="0.25">
      <c r="D38" s="78" t="s">
        <v>10124</v>
      </c>
      <c r="E38" s="78" t="s">
        <v>10057</v>
      </c>
      <c r="F38" s="78" t="s">
        <v>10636</v>
      </c>
    </row>
    <row r="39" spans="1:13" ht="16.5" x14ac:dyDescent="0.35">
      <c r="B39" s="81" t="str">
        <f>_xlfn.CONCAT(D39,F39)</f>
        <v>M1A2SA1</v>
      </c>
      <c r="D39" s="80" t="s">
        <v>10813</v>
      </c>
      <c r="E39" s="80" t="s">
        <v>10651</v>
      </c>
      <c r="F39" s="80" t="s">
        <v>10652</v>
      </c>
    </row>
    <row r="41" spans="1:13" ht="33" x14ac:dyDescent="0.25">
      <c r="B41" s="66"/>
      <c r="D41" s="78" t="s">
        <v>10854</v>
      </c>
      <c r="E41" s="78" t="s">
        <v>10855</v>
      </c>
      <c r="F41" s="78" t="s">
        <v>10856</v>
      </c>
      <c r="G41" s="78" t="s">
        <v>10867</v>
      </c>
      <c r="H41" s="78" t="s">
        <v>10857</v>
      </c>
      <c r="I41" s="78" t="s">
        <v>10858</v>
      </c>
      <c r="J41" s="78" t="s">
        <v>10859</v>
      </c>
      <c r="K41" s="78" t="s">
        <v>10861</v>
      </c>
      <c r="L41" s="78" t="s">
        <v>10862</v>
      </c>
      <c r="M41" s="78" t="s">
        <v>10863</v>
      </c>
    </row>
    <row r="42" spans="1:13" ht="16.5" x14ac:dyDescent="0.25">
      <c r="B42" s="66"/>
      <c r="D42" s="78">
        <v>8</v>
      </c>
      <c r="E42" s="78">
        <v>9</v>
      </c>
      <c r="F42" s="78">
        <v>10</v>
      </c>
      <c r="G42" s="78">
        <v>14</v>
      </c>
      <c r="H42" s="78">
        <v>16</v>
      </c>
      <c r="I42" s="78">
        <v>12</v>
      </c>
      <c r="J42" s="78">
        <v>15</v>
      </c>
      <c r="K42" s="78">
        <v>12</v>
      </c>
      <c r="L42" s="78">
        <v>11</v>
      </c>
      <c r="M42" s="78"/>
    </row>
    <row r="43" spans="1:13" ht="16.5" x14ac:dyDescent="0.35">
      <c r="A43" s="81" t="str">
        <f>_xlfn.CONCAT($D$39,$F$39,B43)</f>
        <v>M1A2SA1RT1-A</v>
      </c>
      <c r="B43" s="81" t="s">
        <v>10506</v>
      </c>
      <c r="C43" s="79" t="s">
        <v>10629</v>
      </c>
      <c r="D43" s="83" t="str">
        <f>(IFERROR(ROUND(VLOOKUP(A43,'Arranjos Consolidados'!$E$2:$BM$302,$D$42,FALSE),0),""))</f>
        <v/>
      </c>
      <c r="E43" s="83" t="str">
        <f>(IFERROR(ROUND(VLOOKUP(A43,'Arranjos Consolidados'!$E$2:$BM$302,$E$42,FALSE),0),""))</f>
        <v/>
      </c>
      <c r="F43" s="82" t="str">
        <f>(IFERROR(ROUND(VLOOKUP(A43,'Arranjos Consolidados'!$E$2:$BM$302,$F$42,FALSE),0),""))</f>
        <v/>
      </c>
      <c r="G43" s="82" t="str">
        <f>(IFERROR(ROUND(VLOOKUP(A43,'Arranjos Consolidados'!$E$2:$BM$302,$G$42,FALSE),0),""))</f>
        <v/>
      </c>
      <c r="H43" s="80" t="str">
        <f>(IFERROR(ROUND(VLOOKUP(A43,'Arranjos Consolidados'!$E$2:$BM$302,$H$42,FALSE),0),""))</f>
        <v/>
      </c>
      <c r="I43" s="80" t="str">
        <f>(IFERROR(ROUND(VLOOKUP(A43,'Arranjos Consolidados'!$E$2:$BM$302,$I$42,FALSE),0),""))</f>
        <v/>
      </c>
      <c r="J43" s="80" t="str">
        <f>(IFERROR(ROUND(VLOOKUP(A43,'Arranjos Consolidados'!$E$2:$BM$302,$J$42,FALSE),0),""))</f>
        <v/>
      </c>
      <c r="K43" s="96" t="str">
        <f>(IFERROR(ROUND(VLOOKUP(A43,'Arranjos Consolidados'!$E$2:$BM$302,$K$42,FALSE),0),""))</f>
        <v/>
      </c>
      <c r="L43" s="96" t="str">
        <f>(IFERROR(ROUND(VLOOKUP(A43,'Arranjos Consolidados'!$E$2:$BM$302,$L$42,FALSE),0),""))</f>
        <v/>
      </c>
      <c r="M43" s="96" t="s">
        <v>10864</v>
      </c>
    </row>
    <row r="44" spans="1:13" ht="16.5" x14ac:dyDescent="0.35">
      <c r="A44" s="81" t="str">
        <f t="shared" ref="A44:A49" si="1">_xlfn.CONCAT($D$39,$F$39,B44)</f>
        <v>M1A2SA1RT1-B</v>
      </c>
      <c r="B44" s="81" t="s">
        <v>10507</v>
      </c>
      <c r="C44" s="79" t="s">
        <v>10630</v>
      </c>
      <c r="D44" s="83" t="str">
        <f>(IFERROR(ROUND(VLOOKUP(A44,'Arranjos Consolidados'!$E$2:$BM$302,$D$42,FALSE),0),""))</f>
        <v/>
      </c>
      <c r="E44" s="83" t="str">
        <f>(IFERROR(ROUND(VLOOKUP(A44,'Arranjos Consolidados'!$E$2:$BM$302,$E$42,FALSE),0),""))</f>
        <v/>
      </c>
      <c r="F44" s="82" t="str">
        <f>(IFERROR(ROUND(VLOOKUP(A44,'Arranjos Consolidados'!$E$2:$BM$302,$F$42,FALSE),0),""))</f>
        <v/>
      </c>
      <c r="G44" s="82" t="str">
        <f>(IFERROR(ROUND(VLOOKUP(A44,'Arranjos Consolidados'!$E$2:$BM$302,$G$42,FALSE),0),""))</f>
        <v/>
      </c>
      <c r="H44" s="80" t="str">
        <f>(IFERROR(ROUND(VLOOKUP(A44,'Arranjos Consolidados'!$E$2:$BM$302,$H$42,FALSE),0),""))</f>
        <v/>
      </c>
      <c r="I44" s="80" t="str">
        <f>(IFERROR(ROUND(VLOOKUP(A44,'Arranjos Consolidados'!$E$2:$BM$302,$I$42,FALSE),0),""))</f>
        <v/>
      </c>
      <c r="J44" s="80" t="str">
        <f>(IFERROR(ROUND(VLOOKUP(A44,'Arranjos Consolidados'!$E$2:$BM$302,$J$42,FALSE),0),""))</f>
        <v/>
      </c>
      <c r="K44" s="96" t="str">
        <f>(IFERROR(ROUND(VLOOKUP(A44,'Arranjos Consolidados'!$E$2:$BM$302,$K$42,FALSE),0),""))</f>
        <v/>
      </c>
      <c r="L44" s="96" t="str">
        <f>(IFERROR(ROUND(VLOOKUP(A44,'Arranjos Consolidados'!$E$2:$BM$302,$L$42,FALSE),0),""))</f>
        <v/>
      </c>
      <c r="M44" s="96" t="s">
        <v>10865</v>
      </c>
    </row>
    <row r="45" spans="1:13" ht="16.5" x14ac:dyDescent="0.35">
      <c r="A45" s="81" t="str">
        <f t="shared" si="1"/>
        <v>M1A2SA1RT1-C</v>
      </c>
      <c r="B45" s="81" t="s">
        <v>10508</v>
      </c>
      <c r="C45" s="79" t="s">
        <v>10631</v>
      </c>
      <c r="D45" s="83" t="str">
        <f>(IFERROR(ROUND(VLOOKUP(A45,'Arranjos Consolidados'!$E$2:$BM$302,$D$42,FALSE),0),""))</f>
        <v/>
      </c>
      <c r="E45" s="83" t="str">
        <f>(IFERROR(ROUND(VLOOKUP(A45,'Arranjos Consolidados'!$E$2:$BM$302,$E$42,FALSE),0),""))</f>
        <v/>
      </c>
      <c r="F45" s="82" t="str">
        <f>(IFERROR(ROUND(VLOOKUP(A45,'Arranjos Consolidados'!$E$2:$BM$302,$F$42,FALSE),0),""))</f>
        <v/>
      </c>
      <c r="G45" s="82" t="str">
        <f>(IFERROR(ROUND(VLOOKUP(A45,'Arranjos Consolidados'!$E$2:$BM$302,$G$42,FALSE),0),""))</f>
        <v/>
      </c>
      <c r="H45" s="80" t="str">
        <f>(IFERROR(ROUND(VLOOKUP(A45,'Arranjos Consolidados'!$E$2:$BM$302,$H$42,FALSE),0),""))</f>
        <v/>
      </c>
      <c r="I45" s="80" t="str">
        <f>(IFERROR(ROUND(VLOOKUP(A45,'Arranjos Consolidados'!$E$2:$BM$302,$I$42,FALSE),0),""))</f>
        <v/>
      </c>
      <c r="J45" s="80" t="str">
        <f>(IFERROR(ROUND(VLOOKUP(A45,'Arranjos Consolidados'!$E$2:$BM$302,$J$42,FALSE),0),""))</f>
        <v/>
      </c>
      <c r="K45" s="96" t="str">
        <f>(IFERROR(ROUND(VLOOKUP(A45,'Arranjos Consolidados'!$E$2:$BM$302,$K$42,FALSE),0),""))</f>
        <v/>
      </c>
      <c r="L45" s="96" t="str">
        <f>(IFERROR(ROUND(VLOOKUP(A45,'Arranjos Consolidados'!$E$2:$BM$302,$L$42,FALSE),0),""))</f>
        <v/>
      </c>
      <c r="M45" s="96" t="s">
        <v>10866</v>
      </c>
    </row>
    <row r="46" spans="1:13" ht="16.5" x14ac:dyDescent="0.35">
      <c r="A46" s="81" t="str">
        <f t="shared" si="1"/>
        <v>M1A2SA1RT2</v>
      </c>
      <c r="B46" s="81" t="s">
        <v>10509</v>
      </c>
      <c r="C46" s="79" t="s">
        <v>10632</v>
      </c>
      <c r="D46" s="83" t="str">
        <f>(IFERROR(ROUND(VLOOKUP(A46,'Arranjos Consolidados'!$E$2:$BM$302,$D$42,FALSE),0),""))</f>
        <v/>
      </c>
      <c r="E46" s="83" t="str">
        <f>(IFERROR(ROUND(VLOOKUP(A46,'Arranjos Consolidados'!$E$2:$BM$302,$E$42,FALSE),0),""))</f>
        <v/>
      </c>
      <c r="F46" s="82" t="str">
        <f>(IFERROR(ROUND(VLOOKUP(A46,'Arranjos Consolidados'!$E$2:$BM$302,$F$42,FALSE),0),""))</f>
        <v/>
      </c>
      <c r="G46" s="82" t="str">
        <f>(IFERROR(ROUND(VLOOKUP(A46,'Arranjos Consolidados'!$E$2:$BM$302,$G$42,FALSE),0),""))</f>
        <v/>
      </c>
      <c r="H46" s="80" t="str">
        <f>(IFERROR(ROUND(VLOOKUP(A46,'Arranjos Consolidados'!$E$2:$BM$302,$H$42,FALSE),0),""))</f>
        <v/>
      </c>
      <c r="I46" s="80" t="str">
        <f>(IFERROR(ROUND(VLOOKUP(A46,'Arranjos Consolidados'!$E$2:$BM$302,$I$42,FALSE),0),""))</f>
        <v/>
      </c>
      <c r="J46" s="80" t="str">
        <f>(IFERROR(ROUND(VLOOKUP(A46,'Arranjos Consolidados'!$E$2:$BM$302,$J$42,FALSE),0),""))</f>
        <v/>
      </c>
      <c r="K46" s="96" t="str">
        <f>(IFERROR(ROUND(VLOOKUP(A46,'Arranjos Consolidados'!$E$2:$BM$302,$K$42,FALSE),0),""))</f>
        <v/>
      </c>
      <c r="L46" s="96" t="str">
        <f>(IFERROR(ROUND(VLOOKUP(A46,'Arranjos Consolidados'!$E$2:$BM$302,$L$42,FALSE),0),""))</f>
        <v/>
      </c>
      <c r="M46" s="96" t="s">
        <v>10860</v>
      </c>
    </row>
    <row r="47" spans="1:13" ht="16.5" x14ac:dyDescent="0.35">
      <c r="A47" s="81" t="str">
        <f t="shared" si="1"/>
        <v>M1A2SA1RT3</v>
      </c>
      <c r="B47" s="81" t="s">
        <v>10510</v>
      </c>
      <c r="C47" s="79" t="s">
        <v>10633</v>
      </c>
      <c r="D47" s="83" t="str">
        <f>(IFERROR(ROUND(VLOOKUP(A47,'Arranjos Consolidados'!$E$2:$BM$302,$D$42,FALSE),0),""))</f>
        <v/>
      </c>
      <c r="E47" s="83" t="str">
        <f>(IFERROR(ROUND(VLOOKUP(A47,'Arranjos Consolidados'!$E$2:$BM$302,$E$42,FALSE),0),""))</f>
        <v/>
      </c>
      <c r="F47" s="82" t="str">
        <f>(IFERROR(ROUND(VLOOKUP(A47,'Arranjos Consolidados'!$E$2:$BM$302,$F$42,FALSE),0),""))</f>
        <v/>
      </c>
      <c r="G47" s="82" t="str">
        <f>(IFERROR(ROUND(VLOOKUP(A47,'Arranjos Consolidados'!$E$2:$BM$302,$G$42,FALSE),0),""))</f>
        <v/>
      </c>
      <c r="H47" s="80" t="str">
        <f>(IFERROR(ROUND(VLOOKUP(A47,'Arranjos Consolidados'!$E$2:$BM$302,$H$42,FALSE),0),""))</f>
        <v/>
      </c>
      <c r="I47" s="80" t="str">
        <f>(IFERROR(ROUND(VLOOKUP(A47,'Arranjos Consolidados'!$E$2:$BM$302,$I$42,FALSE),0),""))</f>
        <v/>
      </c>
      <c r="J47" s="80" t="str">
        <f>(IFERROR(ROUND(VLOOKUP(A47,'Arranjos Consolidados'!$E$2:$BM$302,$J$42,FALSE),0),""))</f>
        <v/>
      </c>
      <c r="K47" s="96" t="str">
        <f>(IFERROR(ROUND(VLOOKUP(A47,'Arranjos Consolidados'!$E$2:$BM$302,$K$42,FALSE),0),""))</f>
        <v/>
      </c>
      <c r="L47" s="96" t="str">
        <f>(IFERROR(ROUND(VLOOKUP(A47,'Arranjos Consolidados'!$E$2:$BM$302,$L$42,FALSE),0),""))</f>
        <v/>
      </c>
      <c r="M47" s="96" t="s">
        <v>9688</v>
      </c>
    </row>
    <row r="48" spans="1:13" ht="16.5" x14ac:dyDescent="0.35">
      <c r="A48" s="81" t="str">
        <f t="shared" si="1"/>
        <v>M1A2SA1RT4</v>
      </c>
      <c r="B48" s="81" t="s">
        <v>10511</v>
      </c>
      <c r="C48" s="79" t="s">
        <v>10634</v>
      </c>
      <c r="D48" s="83" t="str">
        <f>(IFERROR(ROUND(VLOOKUP(A48,'Arranjos Consolidados'!$E$2:$BM$302,$D$42,FALSE),0),""))</f>
        <v/>
      </c>
      <c r="E48" s="83" t="str">
        <f>(IFERROR(ROUND(VLOOKUP(A48,'Arranjos Consolidados'!$E$2:$BM$302,$E$42,FALSE),0),""))</f>
        <v/>
      </c>
      <c r="F48" s="82" t="str">
        <f>(IFERROR(ROUND(VLOOKUP(A48,'Arranjos Consolidados'!$E$2:$BM$302,$F$42,FALSE),0),""))</f>
        <v/>
      </c>
      <c r="G48" s="82" t="str">
        <f>(IFERROR(ROUND(VLOOKUP(A48,'Arranjos Consolidados'!$E$2:$BM$302,$G$42,FALSE),0),""))</f>
        <v/>
      </c>
      <c r="H48" s="80" t="str">
        <f>(IFERROR(ROUND(VLOOKUP(A48,'Arranjos Consolidados'!$E$2:$BM$302,$H$42,FALSE),0),""))</f>
        <v/>
      </c>
      <c r="I48" s="80" t="e">
        <f>(IFERROR(ROUND(VLOOKUP(A48,'Arranjos Consolidados'!$E$2:$BM$302,$I$42,FALSE),0),""))*0.75</f>
        <v>#VALUE!</v>
      </c>
      <c r="J48" s="80" t="str">
        <f>(IFERROR(ROUND(VLOOKUP(A48,'Arranjos Consolidados'!$E$2:$BM$302,$J$42,FALSE),0),""))</f>
        <v/>
      </c>
      <c r="K48" s="96" t="e">
        <f>(IFERROR(ROUND(VLOOKUP(A48,'Arranjos Consolidados'!$E$2:$BM$302,$K$42,FALSE),0),""))*0.25</f>
        <v>#VALUE!</v>
      </c>
      <c r="L48" s="96" t="str">
        <f>(IFERROR(ROUND(VLOOKUP(A48,'Arranjos Consolidados'!$E$2:$BM$302,$L$42,FALSE),0),""))</f>
        <v/>
      </c>
      <c r="M48" s="96" t="s">
        <v>10868</v>
      </c>
    </row>
    <row r="49" spans="1:13" ht="16.5" x14ac:dyDescent="0.35">
      <c r="A49" s="81" t="str">
        <f t="shared" si="1"/>
        <v>M1A2SA1RT5</v>
      </c>
      <c r="B49" s="81" t="s">
        <v>10512</v>
      </c>
      <c r="C49" s="79" t="s">
        <v>10635</v>
      </c>
      <c r="D49" s="83" t="str">
        <f>(IFERROR(ROUND(VLOOKUP(A49,'Arranjos Consolidados'!$E$2:$BM$302,$D$42,FALSE),0),""))</f>
        <v/>
      </c>
      <c r="E49" s="83" t="str">
        <f>(IFERROR(ROUND(VLOOKUP(A49,'Arranjos Consolidados'!$E$2:$BM$302,$E$42,FALSE),0),""))</f>
        <v/>
      </c>
      <c r="F49" s="82" t="str">
        <f>(IFERROR(ROUND(VLOOKUP(A49,'Arranjos Consolidados'!$E$2:$BM$302,$F$42,FALSE),0),""))</f>
        <v/>
      </c>
      <c r="G49" s="82" t="str">
        <f>(IFERROR(ROUND(VLOOKUP(A49,'Arranjos Consolidados'!$E$2:$BM$302,$G$42,FALSE),0),""))</f>
        <v/>
      </c>
      <c r="H49" s="80" t="str">
        <f>(IFERROR(ROUND(VLOOKUP(A49,'Arranjos Consolidados'!$E$2:$BM$302,$H$42,FALSE),0),""))</f>
        <v/>
      </c>
      <c r="I49" s="80" t="e">
        <f>(IFERROR(ROUND(VLOOKUP(A49,'Arranjos Consolidados'!$E$2:$BM$302,$I$42,FALSE),0),""))*0.75</f>
        <v>#VALUE!</v>
      </c>
      <c r="J49" s="80" t="str">
        <f>(IFERROR(ROUND(VLOOKUP(A49,'Arranjos Consolidados'!$E$2:$BM$302,$J$42,FALSE),0),""))</f>
        <v/>
      </c>
      <c r="K49" s="96" t="e">
        <f>(IFERROR(ROUND(VLOOKUP(A49,'Arranjos Consolidados'!$E$2:$BM$302,$K$42,FALSE),0),""))*0.25</f>
        <v>#VALUE!</v>
      </c>
      <c r="L49" s="96" t="str">
        <f>(IFERROR(ROUND(VLOOKUP(A49,'Arranjos Consolidados'!$E$2:$BM$302,$L$42,FALSE),0),""))</f>
        <v/>
      </c>
      <c r="M49" s="96" t="s">
        <v>10868</v>
      </c>
    </row>
    <row r="50" spans="1:13" ht="16.5" x14ac:dyDescent="0.35">
      <c r="A50" s="81" t="str">
        <f>_xlfn.CONCAT($D$39,$E$39,B50)</f>
        <v>M1A2</v>
      </c>
      <c r="B50" s="79"/>
      <c r="C50" s="97" t="s">
        <v>10848</v>
      </c>
      <c r="D50" s="83" t="str">
        <f>(IFERROR(ROUND(VLOOKUP(A50,'Arranjos Consolidados'!$E$2:$BM$302,$D$42,FALSE),0),""))</f>
        <v/>
      </c>
      <c r="E50" s="83" t="str">
        <f>(IFERROR(ROUND(VLOOKUP(A50,'Arranjos Consolidados'!$E$2:$BM$302,$E$42,FALSE),0),""))</f>
        <v/>
      </c>
      <c r="F50" s="82" t="str">
        <f>(IFERROR(ROUND(VLOOKUP(A50,'Arranjos Consolidados'!$E$2:$BM$302,$F$42,FALSE),0),""))</f>
        <v/>
      </c>
      <c r="G50" s="82" t="str">
        <f>(IFERROR(ROUND(VLOOKUP(A50,'Arranjos Consolidados'!$E$2:$BM$302,$G$42,FALSE),0),""))</f>
        <v/>
      </c>
      <c r="H50" s="96"/>
      <c r="I50" s="96"/>
      <c r="J50" s="96"/>
      <c r="K50" s="96"/>
      <c r="L50" s="96"/>
      <c r="M50" s="96"/>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6C3BF-FE18-436D-890E-E3E8EF701DB4}">
  <sheetPr codeName="Planilha4">
    <tabColor rgb="FFFF0000"/>
  </sheetPr>
  <dimension ref="E15:M19"/>
  <sheetViews>
    <sheetView workbookViewId="0"/>
  </sheetViews>
  <sheetFormatPr defaultRowHeight="15" x14ac:dyDescent="0.25"/>
  <cols>
    <col min="7" max="7" width="17.28515625" customWidth="1"/>
    <col min="8" max="8" width="16.28515625" bestFit="1" customWidth="1"/>
  </cols>
  <sheetData>
    <row r="15" spans="5:13" x14ac:dyDescent="0.25">
      <c r="E15" t="s">
        <v>10124</v>
      </c>
      <c r="F15" t="s">
        <v>10843</v>
      </c>
      <c r="G15" t="s">
        <v>10844</v>
      </c>
      <c r="H15" t="s">
        <v>10845</v>
      </c>
      <c r="I15" t="s">
        <v>10849</v>
      </c>
      <c r="J15" t="s">
        <v>10850</v>
      </c>
      <c r="K15" t="s">
        <v>10851</v>
      </c>
      <c r="L15" t="s">
        <v>10852</v>
      </c>
      <c r="M15" t="s">
        <v>10853</v>
      </c>
    </row>
    <row r="16" spans="5:13" x14ac:dyDescent="0.25">
      <c r="E16" t="s">
        <v>10813</v>
      </c>
      <c r="F16" t="s">
        <v>10651</v>
      </c>
      <c r="G16" t="s">
        <v>10846</v>
      </c>
      <c r="H16" t="s">
        <v>10509</v>
      </c>
      <c r="I16">
        <v>3</v>
      </c>
      <c r="J16">
        <v>3</v>
      </c>
      <c r="K16">
        <v>3</v>
      </c>
      <c r="L16">
        <v>3</v>
      </c>
      <c r="M16">
        <v>3</v>
      </c>
    </row>
    <row r="17" spans="5:13" x14ac:dyDescent="0.25">
      <c r="E17" t="s">
        <v>10813</v>
      </c>
      <c r="F17" t="s">
        <v>10651</v>
      </c>
      <c r="G17" t="s">
        <v>10847</v>
      </c>
      <c r="H17" t="s">
        <v>10512</v>
      </c>
      <c r="I17">
        <v>1</v>
      </c>
    </row>
    <row r="18" spans="5:13" x14ac:dyDescent="0.25">
      <c r="E18" t="s">
        <v>9688</v>
      </c>
      <c r="F18" t="s">
        <v>9688</v>
      </c>
      <c r="G18" t="s">
        <v>9688</v>
      </c>
      <c r="H18" t="s">
        <v>9688</v>
      </c>
      <c r="I18" t="s">
        <v>9688</v>
      </c>
      <c r="J18" t="s">
        <v>9688</v>
      </c>
      <c r="K18" t="s">
        <v>9688</v>
      </c>
      <c r="L18" t="s">
        <v>9688</v>
      </c>
      <c r="M18" t="s">
        <v>9688</v>
      </c>
    </row>
    <row r="19" spans="5:13" x14ac:dyDescent="0.25">
      <c r="E19" t="s">
        <v>10813</v>
      </c>
      <c r="F19" t="s">
        <v>10651</v>
      </c>
      <c r="G19" t="s">
        <v>10848</v>
      </c>
      <c r="H19" t="s">
        <v>9688</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2.xml><?xml version="1.0" encoding="utf-8"?>
<ds:datastoreItem xmlns:ds="http://schemas.openxmlformats.org/officeDocument/2006/customXml" ds:itemID="{FB18A1E5-75EA-4B9E-9165-FB2D8440366D}">
  <ds:schemaRefs>
    <ds:schemaRef ds:uri="http://schemas.microsoft.com/DataMashup"/>
  </ds:schemaRefs>
</ds:datastoreItem>
</file>

<file path=customXml/itemProps3.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Planilha1</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2022-10-31T22:52:07Z</dcterms:modified>
</cp:coreProperties>
</file>