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harts/chart3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B61CC7D8-F790-4B3B-9FE0-B3B08738FA71}" xr6:coauthVersionLast="47" xr6:coauthVersionMax="47" xr10:uidLastSave="{00000000-0000-0000-0000-000000000000}"/>
  <bookViews>
    <workbookView xWindow="-120" yWindow="-120" windowWidth="29040" windowHeight="1584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3" i="16" l="1"/>
  <c r="A51" i="20" l="1"/>
  <c r="C32" i="20"/>
  <c r="B32" i="20"/>
  <c r="N223" i="3" l="1"/>
  <c r="N224" i="3"/>
  <c r="N225" i="3"/>
  <c r="N226" i="3"/>
  <c r="N227" i="3"/>
  <c r="N228" i="3"/>
  <c r="N229" i="3"/>
  <c r="D53" i="16"/>
  <c r="B53" i="16" l="1"/>
  <c r="A57" i="16" l="1"/>
  <c r="A60" i="16"/>
  <c r="A59" i="16"/>
  <c r="A58" i="16"/>
  <c r="B58" i="16" s="1"/>
  <c r="I104" i="3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F59" i="16" l="1"/>
  <c r="O59" i="16"/>
  <c r="P59" i="16"/>
  <c r="F58" i="16"/>
  <c r="O58" i="16"/>
  <c r="P58" i="16"/>
  <c r="F60" i="16"/>
  <c r="P60" i="16"/>
  <c r="O60" i="16"/>
  <c r="F57" i="16"/>
  <c r="O57" i="16"/>
  <c r="P57" i="16"/>
  <c r="E57" i="16"/>
  <c r="D58" i="16"/>
  <c r="E58" i="16"/>
  <c r="D59" i="16"/>
  <c r="E59" i="16"/>
  <c r="D60" i="16"/>
  <c r="E60" i="16"/>
  <c r="G59" i="16"/>
  <c r="J59" i="16"/>
  <c r="H59" i="16"/>
  <c r="L59" i="16"/>
  <c r="I59" i="16"/>
  <c r="M59" i="16"/>
  <c r="K59" i="16"/>
  <c r="N59" i="16"/>
  <c r="G58" i="16"/>
  <c r="K58" i="16"/>
  <c r="N58" i="16"/>
  <c r="H58" i="16"/>
  <c r="I58" i="16"/>
  <c r="M58" i="16"/>
  <c r="J58" i="16"/>
  <c r="L58" i="16"/>
  <c r="I60" i="16"/>
  <c r="G60" i="16"/>
  <c r="K60" i="16"/>
  <c r="N60" i="16"/>
  <c r="H60" i="16"/>
  <c r="L60" i="16"/>
  <c r="M60" i="16"/>
  <c r="J60" i="16"/>
  <c r="K57" i="16"/>
  <c r="N57" i="16"/>
  <c r="D57" i="16"/>
  <c r="H57" i="16"/>
  <c r="L57" i="16"/>
  <c r="G57" i="16"/>
  <c r="I57" i="16"/>
  <c r="M57" i="16"/>
  <c r="J57" i="16"/>
  <c r="B59" i="16"/>
  <c r="B57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K49" i="16" l="1"/>
  <c r="I49" i="16"/>
  <c r="K48" i="16"/>
  <c r="I48" i="16"/>
  <c r="E43" i="16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H43" i="16"/>
  <c r="H46" i="16"/>
  <c r="I47" i="16"/>
  <c r="J45" i="16"/>
  <c r="J47" i="16"/>
  <c r="K45" i="16"/>
  <c r="L43" i="16"/>
  <c r="L46" i="16"/>
  <c r="H47" i="16"/>
  <c r="L47" i="16"/>
  <c r="H49" i="16"/>
  <c r="H45" i="16"/>
  <c r="I46" i="16"/>
  <c r="J44" i="16"/>
  <c r="K43" i="16"/>
  <c r="K44" i="16"/>
  <c r="L49" i="16"/>
  <c r="L45" i="16"/>
  <c r="H48" i="16"/>
  <c r="H44" i="16"/>
  <c r="I45" i="16"/>
  <c r="J43" i="16"/>
  <c r="J49" i="16"/>
  <c r="K47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1" i="3"/>
  <c r="N22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07" i="3"/>
  <c r="N20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<sst xmlns="http://schemas.openxmlformats.org/spreadsheetml/2006/main" count="19600" uniqueCount="10577">
  <si>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</si>
  <si>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</si>
  <si>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</si>
  <si>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</si>
  <si>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</si>
  <si>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</si>
  <si>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</si>
  <si>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</si>
  <si>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</si>
  <si>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</si>
  <si>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</si>
  <si>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</si>
  <si>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</si>
  <si>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</si>
  <si>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</si>
  <si>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</si>
  <si>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</si>
  <si>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</si>
  <si>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</si>
  <si>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</si>
  <si>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</si>
  <si>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</si>
  <si>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</si>
  <si>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</si>
  <si>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</si>
  <si>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</si>
  <si>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</si>
  <si>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</si>
  <si>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</si>
  <si>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</si>
  <si>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</si>
  <si>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</si>
  <si>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</si>
  <si>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</si>
  <si>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</si>
  <si>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</si>
  <si>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</si>
  <si>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</si>
  <si>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</si>
  <si>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</si>
  <si>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</si>
  <si>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</si>
  <si>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</si>
  <si>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</si>
  <si>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</si>
  <si>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</si>
  <si>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</si>
  <si>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</si>
  <si>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</si>
  <si>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</si>
  <si>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</si>
  <si>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</si>
  <si>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</si>
  <si>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</si>
  <si>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</si>
  <si>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</si>
  <si>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</si>
  <si>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</si>
  <si>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</si>
  <si>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</si>
  <si>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</si>
  <si>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</si>
  <si>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</si>
  <si>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</si>
  <si>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</si>
  <si>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</si>
  <si>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</si>
  <si>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</si>
  <si>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</si>
  <si>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</si>
  <si>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</si>
  <si>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</si>
  <si>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</si>
  <si>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</si>
  <si>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</si>
  <si>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</si>
  <si>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</si>
  <si>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</si>
  <si>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</si>
  <si>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</si>
  <si>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</si>
  <si>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</si>
  <si>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</si>
  <si>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</si>
  <si>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</si>
  <si>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</si>
  <si>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</si>
  <si>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</si>
  <si>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</si>
  <si>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</si>
  <si>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</si>
  <si>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</si>
  <si>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</si>
  <si>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</si>
  <si>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</si>
  <si>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</si>
  <si>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</si>
  <si>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</si>
  <si>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</si>
  <si>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</si>
  <si>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</si>
  <si>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</si>
  <si>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</si>
  <si>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</si>
  <si>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</si>
  <si>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</si>
  <si>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</si>
  <si>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</si>
  <si>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</si>
  <si>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</si>
  <si>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</si>
  <si>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</si>
  <si>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</si>
  <si>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</si>
  <si>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</si>
  <si>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</si>
  <si>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</si>
  <si>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</si>
  <si>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</si>
  <si>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</si>
  <si>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</si>
  <si>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</si>
  <si>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</si>
  <si>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</si>
  <si>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</si>
  <si>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</si>
  <si>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</si>
  <si>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</si>
  <si>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</si>
  <si>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</si>
  <si>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</si>
  <si>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</si>
  <si>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</si>
  <si>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</si>
  <si>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</si>
  <si>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</si>
  <si>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</si>
  <si>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</si>
  <si>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</si>
  <si>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</si>
  <si>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</si>
  <si>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</si>
  <si>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</si>
  <si>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</si>
  <si>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</si>
  <si>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</si>
  <si>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</si>
  <si>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</si>
  <si>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</si>
  <si>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</si>
  <si>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</si>
  <si>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</si>
  <si>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</si>
  <si>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</si>
  <si>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</si>
  <si>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</si>
  <si>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</si>
  <si>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</si>
  <si>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</si>
  <si>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</si>
  <si>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</si>
  <si>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</si>
  <si>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</si>
  <si>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</si>
  <si>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</si>
  <si>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</si>
  <si>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</si>
  <si>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</si>
  <si>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</si>
  <si>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</si>
  <si>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</si>
  <si>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</si>
  <si>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</si>
  <si>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</si>
  <si>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</si>
  <si>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</si>
  <si>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</si>
  <si>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</si>
  <si>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</si>
  <si>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</si>
  <si>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</si>
  <si>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</si>
  <si>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</si>
  <si>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</si>
  <si>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</si>
  <si>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</si>
  <si>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</si>
  <si>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</si>
  <si>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</si>
  <si>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</si>
  <si>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</si>
  <si>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</si>
  <si>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</si>
  <si>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</si>
  <si>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</si>
  <si>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</si>
  <si>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</si>
  <si>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</si>
  <si>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</si>
  <si>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</si>
  <si>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</si>
  <si>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</si>
  <si>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</si>
  <si>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</si>
  <si>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</si>
  <si>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</si>
  <si>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</si>
  <si>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</si>
  <si>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</si>
  <si>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</si>
  <si>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</si>
  <si>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</si>
  <si>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</si>
  <si>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</si>
  <si>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</si>
  <si>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</si>
  <si>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</si>
  <si>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</si>
  <si>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</si>
  <si>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</si>
  <si>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</si>
  <si>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</si>
  <si>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</si>
  <si>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</si>
  <si>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</si>
  <si>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</si>
  <si>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</si>
  <si>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</si>
  <si>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</si>
  <si>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</si>
  <si>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</si>
  <si>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</si>
  <si>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</si>
  <si>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</si>
  <si>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</si>
  <si>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</si>
  <si>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</si>
  <si>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</si>
  <si>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</si>
  <si>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</si>
  <si>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</si>
  <si>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</si>
  <si>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</si>
  <si>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</si>
  <si>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</si>
  <si>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</si>
  <si>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</si>
  <si>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</si>
  <si>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</si>
  <si>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</si>
  <si>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</si>
  <si>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</si>
  <si>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</si>
  <si>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</si>
  <si>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</si>
  <si>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</si>
  <si>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</si>
  <si>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</si>
  <si>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</si>
  <si>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</si>
  <si>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</si>
  <si>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</si>
  <si>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</si>
  <si>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</si>
  <si>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</si>
  <si>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</si>
  <si>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</si>
  <si>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</si>
  <si>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</si>
  <si>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</si>
  <si>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</si>
  <si>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</si>
  <si>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</si>
  <si>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</si>
  <si>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</si>
  <si>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</si>
  <si>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</si>
  <si>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</si>
  <si>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</si>
  <si>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</si>
  <si>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</si>
  <si>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</si>
  <si>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</si>
  <si>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</si>
  <si>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</si>
  <si>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</si>
  <si>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</si>
  <si>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</si>
  <si>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</si>
  <si>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</si>
  <si>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</si>
  <si>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</si>
  <si>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</si>
  <si>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</si>
  <si>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</si>
  <si>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</si>
  <si>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</si>
  <si>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</si>
  <si>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</si>
  <si>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</si>
  <si>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</si>
  <si>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</si>
  <si>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</si>
  <si>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</si>
  <si>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</si>
  <si>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</si>
  <si>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</si>
  <si>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</si>
  <si>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</si>
  <si>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</si>
  <si>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</si>
  <si>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</si>
  <si>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</si>
  <si>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</si>
  <si>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</si>
  <si>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</si>
  <si>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</si>
  <si>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</si>
  <si>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</si>
  <si>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</si>
  <si>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</si>
  <si>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</si>
  <si>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</si>
  <si>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</si>
  <si>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</si>
  <si>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</si>
  <si>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</si>
  <si>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</si>
  <si>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</si>
  <si>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</si>
  <si>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</si>
  <si>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</si>
  <si>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</si>
  <si>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</si>
  <si>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</si>
  <si>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</si>
  <si>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</si>
  <si>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</si>
  <si>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</si>
  <si>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</si>
  <si>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</si>
  <si>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</si>
  <si>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</si>
  <si>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</si>
  <si>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</si>
  <si>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</si>
  <si>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</si>
  <si>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</si>
  <si>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</si>
  <si>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</si>
  <si>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</si>
  <si>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</si>
  <si>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</si>
  <si>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</si>
  <si>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</si>
  <si>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</si>
  <si>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</si>
  <si>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</si>
  <si>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</si>
  <si>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</si>
  <si>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</si>
  <si>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</si>
  <si>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</si>
  <si>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</si>
  <si>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</si>
  <si>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</si>
  <si>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</si>
  <si>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</si>
  <si>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</si>
  <si>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</si>
  <si>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</si>
  <si>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</si>
  <si>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</si>
  <si>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</si>
  <si>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</si>
  <si>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</si>
  <si>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</si>
  <si>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</si>
  <si>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</si>
  <si>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</si>
  <si>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</si>
  <si>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</si>
  <si>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</si>
  <si>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</si>
  <si>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</si>
  <si>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</si>
  <si>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</si>
  <si>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</si>
  <si>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</si>
  <si>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</si>
  <si>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</si>
  <si>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</si>
  <si>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</si>
  <si>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</si>
  <si>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</si>
  <si>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</si>
  <si>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</si>
  <si>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</si>
  <si>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</si>
  <si>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</si>
  <si>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</si>
  <si>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</si>
  <si>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</si>
  <si>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</si>
  <si>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</si>
  <si>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</si>
  <si>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</si>
  <si>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</si>
  <si>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</si>
  <si>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</si>
  <si>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</si>
  <si>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</si>
  <si>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</si>
  <si>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</si>
  <si>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</si>
  <si>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</si>
  <si>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</si>
  <si>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</si>
  <si>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</si>
  <si>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</si>
  <si>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</si>
  <si>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</si>
  <si>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</si>
  <si>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</si>
  <si>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</si>
  <si>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</si>
  <si>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</si>
  <si>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</si>
  <si>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</si>
  <si>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</si>
  <si>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</si>
  <si>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</si>
  <si>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</si>
  <si>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</si>
  <si>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</si>
  <si>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</si>
  <si>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</si>
  <si>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</si>
  <si>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</si>
  <si>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</si>
  <si>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</si>
  <si>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</si>
  <si>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</si>
  <si>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</si>
  <si>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</si>
  <si>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</si>
  <si>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</si>
  <si>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</si>
  <si>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</si>
  <si>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</si>
  <si>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</si>
  <si>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</si>
  <si>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</si>
  <si>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</si>
  <si>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</si>
  <si>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</si>
  <si>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</si>
  <si>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</si>
  <si>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</si>
  <si>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</si>
  <si>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</si>
  <si>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</si>
  <si>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</si>
  <si>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</si>
  <si>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</si>
  <si>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</si>
  <si>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</si>
  <si>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</si>
  <si>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</si>
  <si>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</si>
  <si>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</si>
  <si>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</si>
  <si>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</si>
  <si>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</si>
  <si>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</si>
  <si>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</si>
  <si>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</si>
  <si>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</si>
  <si>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</si>
  <si>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</si>
  <si>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</si>
  <si>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</si>
  <si>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</si>
  <si>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</si>
  <si>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</si>
  <si>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</si>
  <si>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</si>
  <si>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</si>
  <si>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</si>
  <si>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</si>
  <si>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</si>
  <si>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</si>
  <si>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</si>
  <si>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</si>
  <si>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</si>
  <si>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</si>
  <si>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</si>
  <si>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</si>
  <si>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</si>
  <si>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</si>
  <si>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</si>
  <si>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</si>
  <si>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</si>
  <si>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</si>
  <si>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</si>
  <si>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</si>
  <si>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</si>
  <si>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</si>
  <si>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</si>
  <si>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</si>
  <si>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</si>
  <si>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</si>
  <si>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</si>
  <si>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</si>
  <si>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</si>
  <si>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</si>
  <si>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</si>
  <si>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</si>
  <si>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</si>
  <si>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</si>
  <si>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</si>
  <si>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</si>
  <si>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</si>
  <si>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</si>
  <si>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</si>
  <si>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</si>
  <si>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</si>
  <si>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</si>
  <si>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</si>
  <si>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</si>
  <si>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</si>
  <si>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</si>
  <si>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</si>
  <si>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</si>
  <si>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</si>
  <si>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</si>
  <si>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</si>
  <si>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</si>
  <si>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</si>
  <si>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</si>
  <si>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</si>
  <si>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</si>
  <si>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</si>
  <si>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</si>
  <si>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</si>
  <si>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</si>
  <si>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</si>
  <si>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</si>
  <si>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</si>
  <si>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</si>
  <si>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</si>
  <si>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</si>
  <si>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</si>
  <si>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</si>
  <si>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</si>
  <si>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</si>
  <si>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</si>
  <si>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</si>
  <si>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</si>
  <si>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</si>
  <si>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</si>
  <si>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</si>
  <si>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</si>
  <si>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</si>
  <si>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</si>
  <si>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</si>
  <si>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</si>
  <si>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</si>
  <si>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</si>
  <si>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</si>
  <si>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</si>
  <si>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</si>
  <si>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</si>
  <si>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</si>
  <si>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</si>
  <si>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</si>
  <si>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</si>
  <si>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</si>
  <si>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</si>
  <si>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</si>
  <si>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</si>
  <si>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</si>
  <si>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</si>
  <si>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</si>
  <si>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</si>
  <si>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</si>
  <si>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</si>
  <si>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</si>
  <si>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</si>
  <si>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</si>
  <si>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</si>
  <si>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</si>
  <si>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</si>
  <si>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</si>
  <si>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</si>
  <si>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</si>
  <si>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</si>
  <si>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</si>
  <si>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</si>
  <si>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</si>
  <si>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</si>
  <si>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</si>
  <si>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</si>
  <si>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</si>
  <si>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</si>
  <si>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</si>
  <si>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</si>
  <si>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</si>
  <si>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</si>
  <si>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</si>
  <si>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</si>
  <si>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</si>
  <si>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</si>
  <si>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</si>
  <si>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</si>
  <si>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</si>
  <si>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</si>
  <si>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</si>
  <si>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</si>
  <si>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</si>
  <si>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</si>
  <si>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</si>
  <si>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</si>
  <si>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</si>
  <si>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</si>
  <si>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</si>
  <si>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</si>
  <si>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</si>
  <si>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</si>
  <si>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</si>
  <si>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</si>
  <si>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</si>
  <si>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</si>
  <si>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</si>
  <si>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</si>
  <si>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</si>
  <si>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</si>
  <si>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</si>
  <si>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</si>
  <si>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</si>
  <si>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</si>
  <si>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</si>
  <si>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</si>
  <si>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</si>
  <si>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</si>
  <si>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</si>
  <si>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</si>
  <si>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</si>
  <si>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</si>
  <si>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</si>
  <si>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</si>
  <si>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</si>
  <si>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</si>
  <si>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</si>
  <si>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</si>
  <si>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</si>
  <si>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</si>
  <si>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</si>
  <si>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</si>
  <si>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</si>
  <si>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</si>
  <si>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</si>
  <si>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</si>
  <si>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</si>
  <si>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</si>
  <si>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</si>
  <si>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</si>
  <si>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</si>
  <si>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</si>
  <si>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</si>
  <si>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</si>
  <si>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</si>
  <si>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</si>
  <si>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</si>
  <si>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</si>
  <si>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</si>
  <si>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</si>
  <si>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</si>
  <si>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</si>
  <si>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</si>
  <si>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</si>
  <si>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</si>
  <si>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</si>
  <si>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</si>
  <si>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</si>
  <si>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</si>
  <si>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</si>
  <si>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</si>
  <si>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</si>
  <si>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</si>
  <si>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</si>
  <si>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</si>
  <si>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</si>
  <si>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</si>
  <si>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</si>
  <si>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</si>
  <si>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</si>
  <si>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</si>
  <si>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</si>
  <si>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</si>
  <si>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</si>
  <si>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</si>
  <si>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</si>
  <si>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</si>
  <si>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</si>
  <si>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</si>
  <si>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</si>
  <si>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</si>
  <si>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</si>
  <si>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</si>
  <si>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</si>
  <si>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</si>
  <si>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</si>
  <si>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</si>
  <si>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</si>
  <si>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</si>
  <si>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</si>
  <si>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</si>
  <si>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</si>
  <si>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</si>
  <si>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</si>
  <si>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</si>
  <si>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</si>
  <si>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</si>
  <si>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</si>
  <si>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</si>
  <si>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</si>
  <si>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</si>
  <si>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</si>
  <si>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</si>
  <si>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</si>
  <si>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</si>
  <si>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</si>
  <si>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</si>
  <si>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</si>
  <si>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</si>
  <si>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</si>
  <si>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</si>
  <si>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</si>
  <si>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</si>
  <si>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</si>
  <si>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</si>
  <si>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</si>
  <si>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</si>
  <si>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</si>
  <si>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</si>
  <si>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</si>
  <si>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</si>
  <si>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</si>
  <si>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</si>
  <si>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</si>
  <si>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</si>
  <si>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</si>
  <si>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</si>
  <si>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</si>
  <si>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</si>
  <si>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</si>
  <si>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</si>
  <si>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</si>
  <si>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</si>
  <si>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</si>
  <si>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</si>
  <si>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</si>
  <si>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</si>
  <si>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</si>
  <si>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</si>
  <si>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</si>
  <si>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</si>
  <si>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</si>
  <si>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</si>
  <si>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</si>
  <si>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</si>
  <si>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</si>
  <si>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</si>
  <si>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</si>
  <si>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</si>
  <si>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</si>
  <si>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</si>
  <si>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</si>
  <si>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</si>
  <si>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</si>
  <si>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</si>
  <si>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</si>
  <si>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</si>
  <si>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</si>
  <si>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</si>
  <si>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</si>
  <si>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</si>
  <si>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</si>
  <si>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</si>
  <si>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</si>
  <si>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</si>
  <si>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</si>
  <si>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</si>
  <si>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</si>
  <si>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</si>
  <si>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</si>
  <si>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</si>
  <si>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</si>
  <si>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</si>
  <si>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</si>
  <si>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</si>
  <si>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</si>
  <si>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</si>
  <si>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</si>
  <si>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</si>
  <si>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</si>
  <si>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</si>
  <si>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</si>
  <si>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</si>
  <si>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</si>
  <si>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</si>
  <si>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</si>
  <si>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</si>
  <si>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</si>
  <si>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</si>
  <si>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</si>
  <si>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</si>
  <si>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</si>
  <si>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</si>
  <si>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</si>
  <si>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</si>
  <si>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</si>
  <si>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</si>
  <si>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</si>
  <si>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</si>
  <si>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</si>
  <si>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</si>
  <si>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</si>
  <si>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</si>
  <si>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</si>
  <si>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</si>
  <si>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</si>
  <si>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</si>
  <si>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</si>
  <si>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</si>
  <si>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</si>
  <si>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</si>
  <si>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</si>
  <si>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</si>
  <si>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</si>
  <si>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</si>
  <si>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</si>
  <si>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</si>
  <si>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</si>
  <si>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</si>
  <si>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</si>
  <si>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</si>
  <si>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</si>
  <si>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</si>
  <si>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</si>
  <si>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</si>
  <si>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</si>
  <si>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</si>
  <si>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</si>
  <si>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</si>
  <si>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</si>
  <si>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</si>
  <si>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</si>
  <si>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</si>
  <si>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</si>
  <si>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</si>
  <si>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</si>
  <si>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</si>
  <si>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</si>
  <si>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</si>
  <si>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</si>
  <si>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</si>
  <si>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</si>
  <si>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</si>
  <si>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</si>
  <si>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</si>
  <si>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</si>
  <si>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</si>
  <si>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</si>
  <si>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</si>
  <si>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</si>
  <si>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</si>
  <si>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</si>
  <si>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</si>
  <si>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</si>
  <si>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</si>
  <si>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</si>
  <si>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</si>
  <si>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</si>
  <si>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</si>
  <si>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</si>
  <si>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</si>
  <si>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</si>
  <si>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</si>
  <si>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</si>
  <si>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</si>
  <si>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</si>
  <si>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</si>
  <si>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</si>
  <si>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</si>
  <si>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</si>
  <si>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</si>
  <si>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</si>
  <si>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</si>
  <si>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</si>
  <si>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</si>
  <si>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</si>
  <si>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</si>
  <si>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</si>
  <si>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</si>
  <si>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</si>
  <si>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</si>
  <si>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</si>
  <si>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</si>
  <si>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</si>
  <si>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</si>
  <si>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</si>
  <si>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</si>
  <si>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</si>
  <si>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</si>
  <si>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</si>
  <si>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</si>
  <si>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</si>
  <si>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</si>
  <si>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</si>
  <si>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</si>
  <si>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</si>
  <si>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</si>
  <si>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</si>
  <si>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</si>
  <si>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</si>
  <si>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</si>
  <si>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</si>
  <si>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</si>
  <si>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</si>
  <si>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</si>
  <si>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</si>
  <si>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</si>
  <si>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</si>
  <si>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</si>
  <si>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</si>
  <si>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</si>
  <si>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</si>
  <si>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</si>
  <si>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</si>
  <si>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</si>
  <si>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</si>
  <si>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</si>
  <si>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</si>
  <si>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</si>
  <si>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</si>
  <si>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</si>
  <si>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</si>
  <si>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</si>
  <si>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</si>
  <si>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</si>
  <si>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</si>
  <si>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</si>
  <si>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</si>
  <si>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</si>
  <si>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</si>
  <si>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</si>
  <si>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</si>
  <si>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</si>
  <si>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</si>
  <si>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</si>
  <si>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</si>
  <si>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</si>
  <si>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</si>
  <si>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</si>
  <si>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</si>
  <si>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</si>
  <si>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</si>
  <si>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</si>
  <si>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</si>
  <si>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</si>
  <si>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</si>
  <si>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</si>
  <si>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</si>
  <si>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</si>
  <si>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</si>
  <si>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</si>
  <si>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</si>
  <si>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</si>
  <si>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</si>
  <si>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</si>
  <si>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</si>
  <si>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</si>
  <si>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</si>
  <si>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</si>
  <si>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</si>
  <si>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</si>
  <si>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</si>
  <si>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</si>
  <si>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</si>
  <si>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</si>
  <si>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</si>
  <si>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</si>
  <si>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</si>
  <si>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</si>
  <si>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</si>
  <si>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</si>
  <si>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</si>
  <si>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</si>
  <si>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</si>
  <si>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</si>
  <si>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</si>
  <si>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</si>
  <si>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</si>
  <si>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</si>
  <si>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</si>
  <si>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</si>
  <si>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</si>
  <si>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</si>
  <si>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</si>
  <si>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</si>
  <si>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</si>
  <si>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</si>
  <si>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</si>
  <si>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</si>
  <si>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</si>
  <si>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</si>
  <si>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</si>
  <si>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</si>
  <si>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</si>
  <si>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</si>
  <si>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</si>
  <si>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</si>
  <si>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</si>
  <si>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</si>
  <si>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</si>
  <si>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</si>
  <si>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</si>
  <si>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</si>
  <si>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</si>
  <si>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</si>
  <si>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</si>
  <si>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</si>
  <si>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</si>
  <si>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</si>
  <si>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</si>
  <si>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</si>
  <si>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</si>
  <si>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</si>
  <si>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</si>
  <si>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</si>
  <si>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</si>
  <si>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</si>
  <si>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</si>
  <si>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</si>
  <si>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</si>
  <si>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</si>
  <si>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</si>
  <si>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</si>
  <si>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</si>
  <si>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</si>
  <si>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</si>
  <si>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</si>
  <si>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</si>
  <si>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</si>
  <si>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</si>
  <si>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</si>
  <si>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</si>
  <si>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</si>
  <si>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</si>
  <si>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</si>
  <si>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</si>
  <si>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</si>
  <si>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</si>
  <si>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</si>
  <si>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</si>
  <si>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</si>
  <si>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</si>
  <si>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</si>
  <si>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</si>
  <si>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</si>
  <si>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</si>
  <si>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</si>
  <si>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</si>
  <si>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</si>
  <si>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</si>
  <si>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</si>
  <si>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</si>
  <si>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</si>
  <si>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</si>
  <si>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</si>
  <si>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</si>
  <si>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</si>
  <si>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</si>
  <si>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</si>
  <si>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</si>
  <si>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</si>
  <si>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</si>
  <si>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</si>
  <si>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</si>
  <si>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</si>
  <si>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</si>
  <si>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</si>
  <si>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</si>
  <si>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</si>
  <si>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</si>
  <si>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</si>
  <si>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</si>
  <si>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</si>
  <si>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</si>
  <si>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</si>
  <si>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</si>
  <si>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</si>
  <si>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</si>
  <si>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</si>
  <si>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</si>
  <si>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</si>
  <si>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</si>
  <si>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</si>
  <si>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</si>
  <si>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</si>
  <si>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</si>
  <si>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</si>
  <si>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</si>
  <si>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</si>
  <si>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</si>
  <si>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</si>
  <si>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</si>
  <si>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</si>
  <si>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</si>
  <si>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</si>
  <si>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</si>
  <si>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</si>
  <si>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</si>
  <si>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</si>
  <si>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</si>
  <si>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</si>
  <si>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</si>
  <si>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</si>
  <si>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</si>
  <si>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</si>
  <si>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</si>
  <si>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</si>
  <si>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</si>
  <si>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</si>
  <si>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</si>
  <si>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</si>
  <si>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</si>
  <si>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</si>
  <si>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</si>
  <si>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</si>
  <si>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</si>
  <si>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</si>
  <si>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</si>
  <si>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</si>
  <si>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</si>
  <si>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</si>
  <si>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</si>
  <si>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</si>
  <si>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</si>
  <si>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</si>
  <si>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</si>
  <si>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</si>
  <si>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</si>
  <si>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</si>
  <si>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</si>
  <si>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</si>
  <si>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</si>
  <si>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</si>
  <si>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</si>
  <si>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</si>
  <si>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</si>
  <si>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</si>
  <si>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</si>
  <si>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</si>
  <si>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</si>
  <si>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</si>
  <si>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</si>
  <si>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</si>
  <si>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</si>
  <si>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</si>
  <si>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</si>
  <si>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</si>
  <si>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</si>
  <si>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</si>
  <si>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</si>
  <si>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</si>
  <si>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</si>
  <si>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</si>
  <si>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</si>
  <si>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</si>
  <si>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</si>
  <si>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</si>
  <si>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</si>
  <si>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</si>
  <si>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</si>
  <si>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</si>
  <si>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</si>
  <si>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</si>
  <si>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</si>
  <si>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</si>
  <si>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</si>
  <si>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</si>
  <si>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</si>
  <si>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</si>
  <si>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</si>
  <si>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</si>
  <si>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</si>
  <si>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</si>
  <si>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</si>
  <si>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</si>
  <si>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</si>
  <si>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</si>
  <si>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</si>
  <si>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</si>
  <si>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</si>
  <si>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</si>
  <si>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</si>
  <si>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</si>
  <si>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</si>
  <si>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</si>
  <si>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</si>
  <si>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</si>
  <si>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</si>
  <si>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</si>
  <si>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</si>
  <si>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</si>
  <si>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</si>
  <si>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</si>
  <si>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</si>
  <si>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</si>
  <si>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</si>
  <si>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</si>
  <si>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</si>
  <si>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</si>
  <si>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</si>
  <si>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</si>
  <si>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</si>
  <si>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</si>
  <si>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</si>
  <si>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</si>
  <si>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</si>
  <si>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</si>
  <si>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</si>
  <si>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</si>
  <si>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</si>
  <si>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</si>
  <si>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</si>
  <si>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</si>
  <si>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</si>
  <si>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</si>
  <si>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</si>
  <si>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</si>
  <si>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</si>
  <si>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</si>
  <si>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</si>
  <si>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</si>
  <si>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</si>
  <si>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</si>
  <si>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</si>
  <si>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</si>
  <si>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</si>
  <si>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</si>
  <si>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</si>
  <si>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</si>
  <si>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</si>
  <si>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</si>
  <si>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</si>
  <si>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</si>
  <si>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</si>
  <si>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</si>
  <si>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</si>
  <si>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</si>
  <si>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</si>
  <si>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</si>
  <si>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</si>
  <si>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</si>
  <si>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</si>
  <si>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</si>
  <si>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</si>
  <si>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</si>
  <si>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</si>
  <si>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</si>
  <si>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</si>
  <si>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</si>
  <si>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</si>
  <si>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</si>
  <si>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</si>
  <si>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</si>
  <si>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</si>
  <si>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</si>
  <si>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</si>
  <si>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</si>
  <si>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</si>
  <si>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</si>
  <si>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</si>
  <si>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</si>
  <si>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</si>
  <si>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</si>
  <si>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</si>
  <si>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</si>
  <si>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</si>
  <si>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</si>
  <si>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</si>
  <si>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</si>
  <si>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</si>
  <si>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</si>
  <si>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</si>
  <si>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</si>
  <si>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</si>
  <si>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</si>
  <si>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</si>
  <si>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</si>
  <si>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</si>
  <si>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</si>
  <si>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</si>
  <si>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</si>
  <si>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</si>
  <si>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</si>
  <si>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</si>
  <si>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</si>
  <si>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</si>
  <si>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</si>
  <si>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</si>
  <si>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</si>
  <si>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</si>
  <si>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</si>
  <si>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</si>
  <si>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</si>
  <si>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</si>
  <si>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</si>
  <si>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</si>
  <si>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</si>
  <si>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</si>
  <si>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</si>
  <si>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</si>
  <si>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</si>
  <si>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</si>
  <si>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</si>
  <si>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</si>
  <si>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</si>
  <si>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</si>
  <si>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</si>
  <si>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</si>
  <si>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</si>
  <si>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</si>
  <si>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</si>
  <si>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</si>
  <si>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</si>
  <si>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</si>
  <si>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</si>
  <si>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</si>
  <si>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</si>
  <si>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</si>
  <si>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</si>
  <si>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</si>
  <si>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</si>
  <si>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</si>
  <si>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</si>
  <si>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</si>
  <si>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</si>
  <si>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</si>
  <si>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</si>
  <si>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</si>
  <si>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</si>
  <si>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</si>
  <si>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</si>
  <si>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</si>
  <si>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</si>
  <si>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</si>
  <si>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</si>
  <si>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</si>
  <si>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</si>
  <si>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</si>
  <si>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</si>
  <si>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</si>
  <si>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</si>
  <si>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</si>
  <si>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</si>
  <si>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</si>
  <si>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</si>
  <si>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</si>
  <si>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</si>
  <si>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</si>
  <si>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</si>
  <si>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</si>
  <si>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</si>
  <si>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</si>
  <si>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</si>
  <si>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</si>
  <si>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</si>
  <si>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</si>
  <si>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</si>
  <si>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</si>
  <si>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</si>
  <si>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</si>
  <si>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</si>
  <si>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</si>
  <si>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</si>
  <si>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</si>
  <si>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</si>
  <si>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</si>
  <si>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</si>
  <si>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</si>
  <si>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</si>
  <si>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</si>
  <si>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</si>
  <si>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</si>
  <si>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</si>
  <si>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</si>
  <si>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</si>
  <si>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</si>
  <si>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</si>
  <si>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</si>
  <si>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</si>
  <si>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</si>
  <si>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</si>
  <si>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</si>
  <si>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</si>
  <si>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</si>
  <si>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</si>
  <si>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</si>
  <si>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</si>
  <si>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</si>
  <si>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</si>
  <si>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</si>
  <si>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</si>
  <si>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</si>
  <si>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</si>
  <si>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</si>
  <si>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</si>
  <si>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</si>
  <si>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</si>
  <si>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</si>
  <si>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</si>
  <si>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</si>
  <si>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</si>
  <si>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</si>
  <si>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</si>
  <si>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</si>
  <si>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</si>
  <si>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</si>
  <si>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</si>
  <si>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</si>
  <si>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</si>
  <si>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</si>
  <si>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</si>
  <si>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</si>
  <si>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</si>
  <si>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</si>
  <si>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</si>
  <si>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</si>
  <si>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</si>
  <si>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</si>
  <si>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</si>
  <si>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</si>
  <si>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</si>
  <si>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</si>
  <si>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</si>
  <si>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</si>
  <si>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</si>
  <si>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</si>
  <si>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</si>
  <si>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</si>
  <si>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</si>
  <si>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</si>
  <si>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</si>
  <si>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</si>
  <si>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</si>
  <si>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</si>
  <si>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</si>
  <si>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</si>
  <si>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</si>
  <si>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</si>
  <si>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</si>
  <si>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</si>
  <si>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</si>
  <si>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</si>
  <si>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</si>
  <si>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</si>
  <si>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</si>
  <si>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</si>
  <si>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</si>
  <si>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</si>
  <si>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</si>
  <si>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</si>
  <si>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</si>
  <si>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</si>
  <si>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</si>
  <si>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</si>
  <si>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</si>
  <si>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</si>
  <si>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</si>
  <si>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</si>
  <si>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</si>
  <si>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</si>
  <si>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</si>
  <si>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</si>
  <si>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</si>
  <si>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</si>
  <si>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</si>
  <si>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</si>
  <si>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</si>
  <si>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</si>
  <si>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</si>
  <si>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</si>
  <si>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</si>
  <si>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</si>
  <si>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</si>
  <si>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</si>
  <si>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</si>
  <si>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</si>
  <si>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</si>
  <si>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</si>
  <si>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</si>
  <si>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</si>
  <si>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</si>
  <si>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</si>
  <si>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</si>
  <si>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</si>
  <si>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</si>
  <si>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</si>
  <si>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</si>
  <si>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</si>
  <si>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</si>
  <si>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</si>
  <si>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</si>
  <si>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</si>
  <si>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</si>
  <si>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</si>
  <si>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</si>
  <si>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</si>
  <si>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</si>
  <si>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</si>
  <si>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</si>
  <si>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</si>
  <si>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</si>
  <si>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</si>
  <si>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</si>
  <si>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</si>
  <si>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</si>
  <si>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</si>
  <si>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</si>
  <si>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</si>
  <si>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</si>
  <si>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</si>
  <si>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</si>
  <si>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</si>
  <si>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</si>
  <si>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</si>
  <si>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</si>
  <si>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</si>
  <si>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</si>
  <si>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</si>
  <si>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</si>
  <si>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</si>
  <si>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</si>
  <si>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</si>
  <si>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</si>
  <si>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</si>
  <si>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</si>
  <si>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</si>
  <si>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</si>
  <si>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</si>
  <si>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</si>
  <si>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</si>
  <si>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</si>
  <si>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</si>
  <si>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</si>
  <si>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</si>
  <si>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</si>
  <si>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</si>
  <si>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</si>
  <si>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</si>
  <si>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</si>
  <si>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</si>
  <si>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</si>
  <si>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</si>
  <si>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</si>
  <si>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</si>
  <si>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</si>
  <si>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</si>
  <si>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</si>
  <si>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</si>
  <si>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</si>
  <si>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</si>
  <si>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</si>
  <si>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</si>
  <si>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</si>
  <si>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</si>
  <si>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</si>
  <si>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</si>
  <si>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</si>
  <si>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</si>
  <si>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</si>
  <si>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</si>
  <si>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</si>
  <si>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</si>
  <si>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</si>
  <si>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</si>
  <si>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</si>
  <si>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</si>
  <si>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</si>
  <si>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</si>
  <si>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</si>
  <si>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</si>
  <si>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</si>
  <si>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</si>
  <si>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</si>
  <si>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</si>
  <si>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</si>
  <si>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</si>
  <si>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</si>
  <si>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</si>
  <si>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</si>
  <si>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</si>
  <si>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</si>
  <si>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</si>
  <si>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</si>
  <si>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</si>
  <si>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</si>
  <si>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</si>
  <si>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</si>
  <si>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</si>
  <si>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</si>
  <si>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</si>
  <si>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</si>
  <si>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</si>
  <si>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</si>
  <si>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</si>
  <si>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</si>
  <si>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</si>
  <si>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</si>
  <si>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</si>
  <si>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</si>
  <si>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</si>
  <si>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</si>
  <si>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</si>
  <si>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</si>
  <si>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</si>
  <si>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</si>
  <si>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</si>
  <si>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</si>
  <si>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</si>
  <si>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</si>
  <si>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</si>
  <si>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</si>
  <si>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</si>
  <si>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</si>
  <si>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</si>
  <si>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</si>
  <si>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</si>
  <si>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</si>
  <si>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</si>
  <si>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</si>
  <si>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</si>
  <si>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</si>
  <si>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</si>
  <si>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</si>
  <si>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</si>
  <si>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</si>
  <si>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</si>
  <si>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</si>
  <si>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</si>
  <si>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</si>
  <si>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</si>
  <si>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</si>
  <si>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</si>
  <si>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</si>
  <si>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</si>
  <si>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</si>
  <si>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</si>
  <si>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</si>
  <si>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</si>
  <si>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</si>
  <si>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</si>
  <si>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</si>
  <si>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</si>
  <si>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</si>
  <si>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</si>
  <si>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</si>
  <si>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</si>
  <si>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</si>
  <si>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</si>
  <si>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</si>
  <si>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</si>
  <si>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</si>
  <si>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</si>
  <si>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</si>
  <si>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</si>
  <si>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</si>
  <si>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</si>
  <si>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</si>
  <si>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</si>
  <si>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</si>
  <si>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</si>
  <si>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</si>
  <si>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</si>
  <si>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</si>
  <si>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</si>
  <si>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</si>
  <si>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</si>
  <si>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</si>
  <si>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</si>
  <si>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</si>
  <si>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</si>
  <si>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</si>
  <si>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</si>
  <si>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</si>
  <si>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</si>
  <si>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</si>
  <si>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</si>
  <si>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</si>
  <si>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</si>
  <si>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</si>
  <si>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</si>
  <si>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</si>
  <si>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</si>
  <si>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</si>
  <si>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</si>
  <si>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</si>
  <si>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</si>
  <si>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</si>
  <si>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</si>
  <si>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</si>
  <si>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</si>
  <si>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</si>
  <si>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</si>
  <si>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</si>
  <si>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</si>
  <si>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</si>
  <si>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</si>
  <si>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</si>
  <si>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</si>
  <si>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</si>
  <si>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</si>
  <si>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</si>
  <si>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</si>
  <si>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</si>
  <si>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</si>
  <si>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</si>
  <si>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</si>
  <si>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</si>
  <si>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</si>
  <si>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</si>
  <si>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</si>
  <si>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</si>
  <si>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</si>
  <si>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</si>
  <si>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</si>
  <si>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</si>
  <si>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</si>
  <si>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</si>
  <si>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</si>
  <si>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</si>
  <si>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</si>
  <si>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</si>
  <si>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</si>
  <si>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</si>
  <si>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</si>
  <si>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</si>
  <si>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</si>
  <si>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</si>
  <si>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</si>
  <si>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</si>
  <si>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</si>
  <si>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</si>
  <si>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</si>
  <si>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</si>
  <si>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</si>
  <si>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</si>
  <si>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</si>
  <si>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</si>
  <si>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</si>
  <si>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</si>
  <si>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</si>
  <si>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</si>
  <si>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</si>
  <si>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</si>
  <si>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</si>
  <si>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</si>
  <si>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</si>
  <si>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</si>
  <si>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</si>
  <si>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</si>
  <si>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</si>
  <si>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</si>
  <si>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</si>
  <si>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</si>
  <si>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</si>
  <si>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</si>
  <si>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</si>
  <si>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</si>
  <si>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</si>
  <si>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</si>
  <si>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</si>
  <si>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</si>
  <si>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</si>
  <si>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</si>
  <si>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</si>
  <si>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</si>
  <si>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</si>
  <si>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</si>
  <si>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</si>
  <si>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</si>
  <si>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</si>
  <si>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</si>
  <si>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</si>
  <si>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</si>
  <si>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</si>
  <si>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</si>
  <si>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</si>
  <si>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</si>
  <si>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</si>
  <si>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</si>
  <si>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</si>
  <si>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</si>
  <si>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</si>
  <si>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</si>
  <si>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</si>
  <si>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</si>
  <si>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</si>
  <si>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</si>
  <si>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</si>
  <si>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</si>
  <si>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</si>
  <si>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</si>
  <si>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</si>
  <si>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</si>
  <si>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</si>
  <si>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</si>
  <si>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</si>
  <si>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</si>
  <si>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</si>
  <si>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</si>
  <si>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</si>
  <si>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</si>
  <si>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</si>
  <si>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</si>
  <si>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</si>
  <si>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</si>
  <si>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</si>
  <si>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</si>
  <si>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</si>
  <si>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</si>
  <si>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</si>
  <si>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</si>
  <si>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</si>
  <si>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</si>
  <si>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</si>
  <si>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</si>
  <si>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</si>
  <si>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</si>
  <si>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</si>
  <si>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</si>
  <si>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</si>
  <si>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</si>
  <si>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</si>
  <si>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</si>
  <si>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</si>
  <si>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</si>
  <si>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</si>
  <si>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</si>
  <si>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</si>
  <si>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</si>
  <si>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</si>
  <si>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</si>
  <si>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</si>
  <si>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</si>
  <si>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</si>
  <si>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</si>
  <si>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</si>
  <si>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</si>
  <si>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</si>
  <si>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</si>
  <si>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</si>
  <si>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</si>
  <si>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</si>
  <si>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</si>
  <si>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</si>
  <si>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</si>
  <si>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</si>
  <si>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</si>
  <si>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</si>
  <si>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</si>
  <si>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</si>
  <si>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</si>
  <si>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</si>
  <si>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</si>
  <si>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</si>
  <si>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</si>
  <si>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</si>
  <si>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</si>
  <si>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</si>
  <si>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</si>
  <si>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</si>
  <si>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</si>
  <si>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</si>
  <si>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</si>
  <si>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</si>
  <si>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</si>
  <si>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</si>
  <si>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</si>
  <si>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</si>
  <si>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</si>
  <si>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</si>
  <si>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</si>
  <si>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</si>
  <si>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</si>
  <si>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</si>
  <si>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</si>
  <si>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</si>
  <si>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</si>
  <si>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</si>
  <si>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</si>
  <si>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</si>
  <si>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</si>
  <si>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</si>
  <si>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</si>
  <si>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</si>
  <si>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</si>
  <si>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</si>
  <si>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</si>
  <si>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</si>
  <si>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</si>
  <si>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</si>
  <si>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</si>
  <si>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</si>
  <si>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</si>
  <si>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</si>
  <si>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</si>
  <si>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</si>
  <si>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</si>
  <si>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</si>
  <si>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</si>
  <si>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</si>
  <si>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</si>
  <si>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</si>
  <si>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</si>
  <si>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</si>
  <si>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</si>
  <si>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</si>
  <si>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</si>
  <si>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</si>
  <si>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</si>
  <si>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</si>
  <si>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</si>
  <si>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</si>
  <si>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</si>
  <si>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</si>
  <si>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</si>
  <si>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</si>
  <si>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</si>
  <si>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</si>
  <si>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</si>
  <si>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</si>
  <si>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</si>
  <si>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</si>
  <si>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</si>
  <si>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</si>
  <si>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</si>
  <si>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</si>
  <si>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</si>
  <si>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</si>
  <si>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</si>
  <si>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</si>
  <si>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</si>
  <si>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</si>
  <si>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</si>
  <si>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</si>
  <si>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</si>
  <si>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</si>
  <si>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</si>
  <si>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</si>
  <si>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</si>
  <si>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</si>
  <si>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</si>
  <si>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</si>
  <si>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</si>
  <si>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</si>
  <si>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</si>
  <si>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</si>
  <si>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</si>
  <si>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</si>
  <si>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</si>
  <si>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</si>
  <si>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</si>
  <si>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</si>
  <si>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</si>
  <si>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</si>
  <si>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</si>
  <si>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</si>
  <si>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</si>
  <si>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</si>
  <si>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</si>
  <si>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</si>
  <si>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</si>
  <si>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</si>
  <si>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</si>
  <si>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</si>
  <si>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</si>
  <si>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</si>
  <si>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</si>
  <si>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</si>
  <si>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</si>
  <si>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</si>
  <si>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</si>
  <si>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</si>
  <si>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</si>
  <si>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</si>
  <si>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</si>
  <si>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</si>
  <si>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</si>
  <si>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</si>
  <si>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</si>
  <si>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</si>
  <si>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</si>
  <si>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</si>
  <si>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</si>
  <si>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</si>
  <si>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</si>
  <si>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</si>
  <si>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</si>
  <si>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</si>
  <si>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</si>
  <si>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</si>
  <si>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</si>
  <si>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</si>
  <si>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</si>
  <si>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</si>
  <si>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</si>
  <si>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</si>
  <si>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</si>
  <si>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</si>
  <si>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</si>
  <si>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</si>
  <si>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</si>
  <si>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</si>
  <si>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</si>
  <si>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</si>
  <si>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</si>
  <si>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</si>
  <si>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</si>
  <si>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</si>
  <si>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</si>
  <si>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</si>
  <si>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</si>
  <si>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</si>
  <si>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</si>
  <si>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</si>
  <si>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</si>
  <si>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</si>
  <si>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</si>
  <si>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</si>
  <si>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</si>
  <si>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</si>
  <si>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</si>
  <si>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</si>
  <si>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</si>
  <si>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</si>
  <si>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</si>
  <si>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</si>
  <si>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</si>
  <si>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</si>
  <si>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</si>
  <si>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</si>
  <si>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</si>
  <si>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</si>
  <si>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</si>
  <si>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</si>
  <si>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</si>
  <si>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</si>
  <si>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</si>
  <si>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</si>
  <si>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</si>
  <si>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</si>
  <si>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</si>
  <si>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</si>
  <si>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</si>
  <si>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</si>
  <si>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</si>
  <si>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</si>
  <si>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</si>
  <si>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</si>
  <si>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</si>
  <si>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</si>
  <si>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</si>
  <si>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</si>
  <si>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</si>
  <si>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</si>
  <si>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</si>
  <si>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</si>
  <si>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</si>
  <si>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</si>
  <si>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</si>
  <si>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</si>
  <si>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</si>
  <si>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</si>
  <si>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</si>
  <si>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</si>
  <si>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</si>
  <si>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</si>
  <si>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</si>
  <si>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</si>
  <si>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</si>
  <si>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</si>
  <si>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</si>
  <si>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</si>
  <si>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</si>
  <si>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</si>
  <si>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</si>
  <si>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</si>
  <si>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</si>
  <si>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</si>
  <si>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</si>
  <si>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</si>
  <si>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</si>
  <si>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</si>
  <si>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</si>
  <si>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</si>
  <si>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</si>
  <si>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</si>
  <si>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</si>
  <si>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</si>
  <si>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</si>
  <si>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</si>
  <si>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</si>
  <si>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</si>
  <si>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</si>
  <si>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</si>
  <si>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</si>
  <si>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</si>
  <si>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</si>
  <si>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</si>
  <si>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</si>
  <si>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</si>
  <si>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</si>
  <si>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</si>
  <si>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</si>
  <si>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</si>
  <si>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</si>
  <si>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</si>
  <si>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</si>
  <si>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</si>
  <si>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</si>
  <si>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</si>
  <si>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</si>
  <si>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</si>
  <si>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</si>
  <si>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</si>
  <si>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</si>
  <si>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</si>
  <si>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</si>
  <si>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</si>
  <si>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</si>
  <si>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</si>
  <si>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</si>
  <si>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</si>
  <si>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</si>
  <si>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</si>
  <si>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</si>
  <si>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</si>
  <si>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</si>
  <si>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</si>
  <si>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</si>
  <si>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</si>
  <si>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</si>
  <si>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</si>
  <si>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</si>
  <si>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</si>
  <si>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</si>
  <si>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</si>
  <si>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</si>
  <si>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</si>
  <si>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</si>
  <si>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</si>
  <si>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</si>
  <si>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</si>
  <si>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</si>
  <si>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</si>
  <si>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</si>
  <si>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</si>
  <si>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</si>
  <si>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</si>
  <si>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</si>
  <si>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</si>
  <si>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</si>
  <si>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</si>
  <si>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</si>
  <si>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</si>
  <si>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</si>
  <si>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</si>
  <si>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</si>
  <si>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</si>
  <si>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</si>
  <si>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</si>
  <si>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</si>
  <si>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</si>
  <si>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</si>
  <si>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</si>
  <si>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</si>
  <si>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</si>
  <si>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</si>
  <si>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</si>
  <si>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</si>
  <si>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</si>
  <si>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</si>
  <si>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</si>
  <si>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</si>
  <si>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</si>
  <si>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</si>
  <si>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</si>
  <si>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</si>
  <si>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</si>
  <si>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</si>
  <si>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</si>
  <si>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</si>
  <si>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</si>
  <si>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</si>
  <si>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</si>
  <si>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</si>
  <si>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</si>
  <si>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</si>
  <si>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</si>
  <si>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</si>
  <si>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</si>
  <si>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</si>
  <si>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</si>
  <si>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</si>
  <si>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</si>
  <si>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</si>
  <si>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</si>
  <si>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</si>
  <si>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</si>
  <si>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</si>
  <si>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</si>
  <si>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</si>
  <si>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</si>
  <si>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</si>
  <si>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</si>
  <si>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</si>
  <si>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</si>
  <si>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</si>
  <si>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</si>
  <si>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</si>
  <si>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</si>
  <si>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</si>
  <si>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</si>
  <si>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</si>
  <si>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</si>
  <si>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</si>
  <si>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</si>
  <si>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</si>
  <si>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</si>
  <si>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</si>
  <si>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</si>
  <si>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</si>
  <si>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</si>
  <si>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</si>
  <si>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</si>
  <si>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</si>
  <si>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</si>
  <si>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</si>
  <si>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</si>
  <si>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</si>
  <si>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</si>
  <si>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</si>
  <si>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</si>
  <si>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</si>
  <si>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</si>
  <si>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</si>
  <si>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</si>
  <si>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</si>
  <si>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</si>
  <si>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</si>
  <si>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</si>
  <si>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</si>
  <si>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</si>
  <si>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</si>
  <si>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</si>
  <si>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</si>
  <si>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</si>
  <si>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</si>
  <si>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</si>
  <si>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</si>
  <si>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</si>
  <si>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</si>
  <si>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</si>
  <si>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</si>
  <si>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</si>
  <si>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</si>
  <si>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</si>
  <si>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</si>
  <si>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</si>
  <si>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</si>
  <si>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</si>
  <si>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</si>
  <si>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</si>
  <si>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</si>
  <si>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</si>
  <si>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</si>
  <si>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</si>
  <si>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</si>
  <si>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</si>
  <si>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</si>
  <si>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</si>
  <si>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</si>
  <si>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</si>
  <si>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</si>
  <si>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</si>
  <si>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</si>
  <si>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</si>
  <si>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</si>
  <si>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</si>
  <si>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</si>
  <si>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</si>
  <si>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</si>
  <si>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</si>
  <si>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</si>
  <si>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</si>
  <si>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</si>
  <si>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</si>
  <si>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</si>
  <si>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</si>
  <si>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</si>
  <si>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</si>
  <si>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</si>
  <si>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</si>
  <si>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</si>
  <si>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</si>
  <si>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</si>
  <si>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</si>
  <si>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</si>
  <si>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</si>
  <si>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</si>
  <si>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</si>
  <si>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</si>
  <si>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</si>
  <si>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</si>
  <si>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</si>
  <si>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</si>
  <si>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</si>
  <si>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</si>
  <si>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</si>
  <si>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</si>
  <si>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</si>
  <si>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</si>
  <si>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</si>
  <si>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</si>
  <si>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</si>
  <si>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</si>
  <si>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</si>
  <si>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</si>
  <si>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</si>
  <si>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</si>
  <si>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</si>
  <si>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</si>
  <si>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</si>
  <si>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</si>
  <si>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</si>
  <si>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</si>
  <si>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</si>
  <si>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</si>
  <si>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</si>
  <si>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</si>
  <si>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</si>
  <si>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</si>
  <si>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</si>
  <si>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</si>
  <si>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</si>
  <si>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</si>
  <si>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</si>
  <si>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</si>
  <si>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</si>
  <si>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</si>
  <si>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</si>
  <si>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</si>
  <si>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</si>
  <si>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</si>
  <si>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</si>
  <si>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</si>
  <si>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</si>
  <si>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</si>
  <si>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</si>
  <si>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</si>
  <si>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</si>
  <si>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</si>
  <si>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</si>
  <si>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</si>
  <si>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</si>
  <si>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</si>
  <si>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</si>
  <si>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</si>
  <si>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</si>
  <si>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</si>
  <si>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</si>
  <si>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</si>
  <si>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</si>
  <si>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</si>
  <si>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</si>
  <si>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</si>
  <si>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</si>
  <si>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</si>
  <si>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</si>
  <si>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</si>
  <si>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</si>
  <si>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</si>
  <si>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</si>
  <si>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</si>
  <si>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</si>
  <si>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</si>
  <si>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</si>
  <si>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</si>
  <si>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</si>
  <si>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</si>
  <si>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</si>
  <si>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</si>
  <si>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</si>
  <si>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</si>
  <si>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</si>
  <si>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</si>
  <si>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</si>
  <si>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</si>
  <si>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</si>
  <si>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</si>
  <si>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</si>
  <si>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</si>
  <si>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</si>
  <si>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</si>
  <si>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</si>
  <si>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</si>
  <si>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</si>
  <si>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</si>
  <si>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</si>
  <si>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</si>
  <si>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</si>
  <si>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</si>
  <si>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</si>
  <si>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</si>
  <si>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</si>
  <si>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</si>
  <si>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</si>
  <si>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</si>
  <si>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</si>
  <si>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</si>
  <si>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</si>
  <si>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</si>
  <si>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</si>
  <si>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</si>
  <si>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</si>
  <si>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</si>
  <si>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</si>
  <si>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</si>
  <si>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</si>
  <si>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</si>
  <si>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</si>
  <si>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</si>
  <si>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</si>
  <si>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</si>
  <si>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</si>
  <si>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</si>
  <si>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</si>
  <si>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</si>
  <si>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</si>
  <si>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</si>
  <si>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</si>
  <si>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</si>
  <si>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</si>
  <si>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</si>
  <si>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</si>
  <si>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</si>
  <si>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</si>
  <si>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</si>
  <si>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</si>
  <si>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</si>
  <si>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</si>
  <si>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</si>
  <si>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</si>
  <si>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</si>
  <si>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</si>
  <si>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</si>
  <si>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</si>
  <si>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</si>
  <si>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</si>
  <si>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</si>
  <si>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</si>
  <si>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</si>
  <si>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</si>
  <si>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</si>
  <si>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</si>
  <si>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</si>
  <si>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</si>
  <si>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</si>
  <si>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</si>
  <si>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</si>
  <si>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</si>
  <si>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</si>
  <si>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</si>
  <si>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</si>
  <si>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</si>
  <si>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</si>
  <si>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</si>
  <si>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</si>
  <si>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</si>
  <si>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</si>
  <si>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</si>
  <si>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</si>
  <si>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</si>
  <si>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</si>
  <si>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</si>
  <si>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</si>
  <si>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</si>
  <si>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</si>
  <si>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</si>
  <si>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</si>
  <si>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</si>
  <si>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</si>
  <si>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</si>
  <si>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</si>
  <si>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</si>
  <si>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</si>
  <si>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</si>
  <si>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</si>
  <si>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</si>
  <si>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</si>
  <si>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</si>
  <si>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</si>
  <si>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</si>
  <si>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</si>
  <si>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</si>
  <si>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</si>
  <si>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</si>
  <si>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</si>
  <si>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</si>
  <si>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</si>
  <si>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</si>
  <si>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</si>
  <si>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</si>
  <si>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</si>
  <si>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</si>
  <si>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</si>
  <si>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</si>
  <si>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</si>
  <si>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</si>
  <si>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</si>
  <si>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</si>
  <si>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</si>
  <si>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</si>
  <si>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</si>
  <si>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</si>
  <si>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</si>
  <si>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</si>
  <si>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</si>
  <si>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</si>
  <si>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</si>
  <si>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</si>
  <si>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</si>
  <si>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</si>
  <si>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</si>
  <si>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</si>
  <si>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</si>
  <si>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</si>
  <si>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</si>
  <si>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</si>
  <si>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</si>
  <si>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</si>
  <si>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</si>
  <si>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</si>
  <si>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</si>
  <si>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</si>
  <si>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</si>
  <si>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</si>
  <si>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</si>
  <si>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</si>
  <si>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</si>
  <si>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</si>
  <si>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</si>
  <si>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</si>
  <si>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</si>
  <si>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</si>
  <si>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</si>
  <si>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</si>
  <si>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</si>
  <si>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</si>
  <si>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</si>
  <si>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</si>
  <si>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</si>
  <si>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</si>
  <si>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</si>
  <si>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</si>
  <si>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</si>
  <si>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</si>
  <si>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</si>
  <si>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</si>
  <si>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</si>
  <si>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</si>
  <si>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</si>
  <si>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</si>
  <si>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</si>
  <si>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</si>
  <si>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</si>
  <si>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</si>
  <si>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</si>
  <si>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</si>
  <si>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</si>
  <si>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</si>
  <si>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</si>
  <si>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</si>
  <si>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</si>
  <si>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</si>
  <si>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</si>
  <si>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</si>
  <si>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</si>
  <si>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</si>
  <si>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</si>
  <si>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</si>
  <si>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</si>
  <si>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</si>
  <si>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</si>
  <si>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</si>
  <si>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</si>
  <si>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</si>
  <si>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</si>
  <si>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</si>
  <si>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</si>
  <si>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</si>
  <si>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</si>
  <si>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</si>
  <si>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</si>
  <si>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</si>
  <si>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</si>
  <si>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</si>
  <si>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</si>
  <si>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</si>
  <si>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</si>
  <si>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</si>
  <si>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</si>
  <si>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</si>
  <si>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</si>
  <si>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</si>
  <si>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</si>
  <si>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</si>
  <si>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</si>
  <si>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</si>
  <si>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</si>
  <si>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</si>
  <si>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</si>
  <si>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</si>
  <si>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</si>
  <si>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</si>
  <si>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</si>
  <si>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</si>
  <si>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</si>
  <si>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</si>
  <si>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</si>
  <si>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</si>
  <si>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</si>
  <si>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</si>
  <si>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</si>
  <si>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</si>
  <si>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</si>
  <si>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</si>
  <si>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</si>
  <si>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</si>
  <si>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</si>
  <si>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</si>
  <si>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</si>
  <si>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</si>
  <si>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</si>
  <si>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</si>
  <si>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</si>
  <si>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</si>
  <si>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</si>
  <si>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</si>
  <si>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</si>
  <si>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</si>
  <si>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</si>
  <si>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</si>
  <si>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</si>
  <si>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</si>
  <si>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</si>
  <si>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</si>
  <si>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</si>
  <si>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</si>
  <si>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</si>
  <si>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</si>
  <si>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</si>
  <si>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</si>
  <si>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</si>
  <si>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</si>
  <si>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</si>
  <si>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</si>
  <si>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</si>
  <si>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</si>
  <si>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</si>
  <si>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</si>
  <si>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</si>
  <si>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</si>
  <si>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</si>
  <si>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</si>
  <si>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</si>
  <si>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</si>
  <si>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</si>
  <si>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</si>
  <si>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</si>
  <si>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</si>
  <si>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</si>
  <si>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</si>
  <si>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</si>
  <si>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</si>
  <si>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</si>
  <si>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</si>
  <si>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</si>
  <si>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</si>
  <si>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</si>
  <si>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</si>
  <si>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</si>
  <si>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</si>
  <si>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</si>
  <si>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</si>
  <si>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</si>
  <si>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</si>
  <si>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</si>
  <si>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</si>
  <si>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</si>
  <si>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</si>
  <si>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</si>
  <si>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</si>
  <si>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</si>
  <si>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</si>
  <si>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</si>
  <si>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</si>
  <si>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</si>
  <si>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</si>
  <si>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</si>
  <si>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</si>
  <si>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</si>
  <si>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</si>
  <si>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</si>
  <si>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</si>
  <si>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</si>
  <si>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</si>
  <si>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</si>
  <si>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</si>
  <si>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</si>
  <si>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</si>
  <si>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</si>
  <si>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</si>
  <si>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</si>
  <si>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</si>
  <si>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</si>
  <si>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</si>
  <si>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</si>
  <si>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</si>
  <si>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</si>
  <si>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</si>
  <si>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</si>
  <si>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</si>
  <si>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</si>
  <si>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</si>
  <si>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</si>
  <si>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</si>
  <si>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</si>
  <si>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</si>
  <si>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</si>
  <si>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</si>
  <si>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</si>
  <si>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</si>
  <si>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</si>
  <si>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</si>
  <si>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</si>
  <si>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</si>
  <si>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</si>
  <si>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</si>
  <si>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</si>
  <si>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</si>
  <si>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</si>
  <si>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</si>
  <si>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</si>
  <si>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</si>
  <si>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</si>
  <si>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</si>
  <si>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</si>
  <si>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</si>
  <si>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</si>
  <si>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</si>
  <si>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</si>
  <si>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</si>
  <si>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</si>
  <si>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</si>
  <si>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</si>
  <si>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</si>
  <si>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</si>
  <si>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</si>
  <si>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</si>
  <si>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</si>
  <si>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</si>
  <si>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</si>
  <si>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</si>
  <si>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</si>
  <si>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</si>
  <si>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</si>
  <si>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</si>
  <si>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</si>
  <si>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</si>
  <si>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</si>
  <si>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</si>
  <si>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</si>
  <si>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</si>
  <si>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</si>
  <si>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</si>
  <si>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</si>
  <si>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</si>
  <si>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</si>
  <si>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</si>
  <si>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</si>
  <si>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</si>
  <si>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</si>
  <si>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</si>
  <si>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</si>
  <si>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</si>
  <si>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</si>
  <si>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</si>
  <si>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</si>
  <si>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</si>
  <si>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</si>
  <si>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</si>
  <si>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</si>
  <si>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</si>
  <si>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</si>
  <si>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</si>
  <si>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</si>
  <si>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</si>
  <si>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</si>
  <si>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</si>
  <si>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</si>
  <si>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</si>
  <si>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</si>
  <si>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</si>
  <si>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</si>
  <si>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</si>
  <si>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</si>
  <si>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</si>
  <si>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</si>
  <si>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</si>
  <si>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</si>
  <si>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</si>
  <si>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</si>
  <si>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</si>
  <si>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</si>
  <si>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</si>
  <si>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</si>
  <si>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</si>
  <si>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</si>
  <si>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</si>
  <si>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</si>
  <si>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</si>
  <si>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</si>
  <si>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</si>
  <si>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</si>
  <si>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</si>
  <si>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</si>
  <si>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</si>
  <si>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</si>
  <si>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</si>
  <si>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</si>
  <si>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</si>
  <si>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</si>
  <si>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</si>
  <si>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</si>
  <si>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</si>
  <si>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</si>
  <si>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</si>
  <si>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</si>
  <si>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</si>
  <si>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</si>
  <si>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</si>
  <si>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</si>
  <si>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</si>
  <si>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</si>
  <si>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</si>
  <si>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</si>
  <si>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</si>
  <si>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</si>
  <si>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</si>
  <si>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</si>
  <si>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</si>
  <si>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</si>
  <si>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</si>
  <si>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</si>
  <si>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</si>
  <si>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</si>
  <si>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</si>
  <si>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</si>
  <si>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</si>
  <si>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</si>
  <si>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</si>
  <si>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</si>
  <si>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</si>
  <si>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</si>
  <si>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</si>
  <si>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</si>
  <si>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</si>
  <si>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</si>
  <si>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</si>
  <si>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</si>
  <si>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</si>
  <si>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</si>
  <si>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</si>
  <si>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</si>
  <si>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</si>
  <si>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</si>
  <si>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</si>
  <si>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</si>
  <si>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</si>
  <si>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</si>
  <si>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</si>
  <si>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</si>
  <si>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</si>
  <si>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</si>
  <si>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</si>
  <si>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</si>
  <si>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</si>
  <si>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</si>
  <si>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</si>
  <si>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</si>
  <si>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</si>
  <si>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</si>
  <si>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</si>
  <si>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</si>
  <si>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</si>
  <si>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</si>
  <si>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</si>
  <si>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</si>
  <si>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</si>
  <si>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</si>
  <si>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</si>
  <si>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</si>
  <si>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</si>
  <si>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</si>
  <si>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</si>
  <si>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</si>
  <si>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</si>
  <si>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</si>
  <si>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</si>
  <si>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</si>
  <si>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</si>
  <si>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</si>
  <si>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</si>
  <si>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</si>
  <si>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</si>
  <si>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</si>
  <si>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</si>
  <si>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</si>
  <si>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</si>
  <si>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</si>
  <si>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</si>
  <si>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</si>
  <si>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</si>
  <si>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</si>
  <si>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</si>
  <si>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</si>
  <si>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</si>
  <si>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</si>
  <si>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</si>
  <si>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</si>
  <si>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</si>
  <si>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</si>
  <si>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</si>
  <si>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</si>
  <si>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</si>
  <si>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</si>
  <si>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</si>
  <si>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</si>
  <si>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</si>
  <si>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</si>
  <si>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</si>
  <si>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</si>
  <si>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</si>
  <si>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</si>
  <si>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</si>
  <si>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</si>
  <si>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</si>
  <si>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</si>
  <si>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</si>
  <si>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</si>
  <si>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</si>
  <si>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</si>
  <si>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</si>
  <si>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</si>
  <si>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</si>
  <si>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</si>
  <si>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</si>
  <si>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</si>
  <si>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</si>
  <si>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</si>
  <si>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</si>
  <si>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</si>
  <si>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</si>
  <si>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</si>
  <si>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</si>
  <si>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</si>
  <si>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</si>
  <si>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</si>
  <si>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</si>
  <si>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</si>
  <si>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</si>
  <si>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</si>
  <si>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</si>
  <si>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</si>
  <si>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</si>
  <si>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</si>
  <si>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</si>
  <si>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</si>
  <si>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</si>
  <si>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</si>
  <si>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</si>
  <si>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</si>
  <si>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</si>
  <si>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</si>
  <si>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</si>
  <si>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</si>
  <si>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</si>
  <si>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</si>
  <si>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</si>
  <si>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</si>
  <si>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</si>
  <si>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</si>
  <si>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</si>
  <si>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</si>
  <si>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</si>
  <si>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</si>
  <si>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</si>
  <si>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</si>
  <si>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</si>
  <si>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</si>
  <si>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</si>
  <si>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</si>
  <si>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</si>
  <si>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</si>
  <si>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</si>
  <si>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</si>
  <si>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</si>
  <si>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</si>
  <si>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</si>
  <si>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</si>
  <si>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</si>
  <si>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</si>
  <si>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</si>
  <si>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</si>
  <si>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</si>
  <si>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</si>
  <si>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</si>
  <si>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</si>
  <si>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</si>
  <si>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</si>
  <si>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</si>
  <si>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</si>
  <si>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</si>
  <si>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</si>
  <si>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</si>
  <si>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</si>
  <si>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</si>
  <si>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</si>
  <si>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</si>
  <si>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</si>
  <si>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</si>
  <si>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</si>
  <si>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</si>
  <si>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</si>
  <si>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</si>
  <si>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</si>
  <si>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</si>
  <si>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</si>
  <si>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</si>
  <si>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</si>
  <si>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</si>
  <si>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</si>
  <si>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</si>
  <si>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</si>
  <si>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</si>
  <si>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</si>
  <si>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</si>
  <si>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</si>
  <si>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</si>
  <si>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</si>
  <si>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</si>
  <si>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</si>
  <si>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</si>
  <si>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</si>
  <si>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</si>
  <si>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</si>
  <si>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</si>
  <si>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</si>
  <si>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</si>
  <si>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</si>
  <si>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</si>
  <si>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</si>
  <si>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</si>
  <si>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</si>
  <si>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</si>
  <si>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</si>
  <si>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</si>
  <si>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</si>
  <si>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</si>
  <si>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</si>
  <si>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</si>
  <si>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</si>
  <si>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</si>
  <si>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</si>
  <si>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</si>
  <si>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</si>
  <si>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</si>
  <si>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</si>
  <si>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</si>
  <si>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</si>
  <si>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</si>
  <si>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</si>
  <si>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</si>
  <si>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</si>
  <si>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</si>
  <si>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</si>
  <si>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</si>
  <si>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</si>
  <si>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</si>
  <si>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</si>
  <si>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</si>
  <si>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</si>
  <si>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</si>
  <si>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</si>
  <si>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</si>
  <si>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</si>
  <si>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</si>
  <si>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</si>
  <si>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</si>
  <si>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</si>
  <si>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</si>
  <si>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</si>
  <si>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</si>
  <si>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</si>
  <si>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</si>
  <si>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</si>
  <si>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</si>
  <si>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</si>
  <si>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</si>
  <si>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</si>
  <si>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</si>
  <si>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</si>
  <si>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</si>
  <si>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</si>
  <si>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</si>
  <si>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</si>
  <si>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</si>
  <si>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</si>
  <si>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</si>
  <si>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</si>
  <si>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</si>
  <si>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</si>
  <si>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</si>
  <si>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</si>
  <si>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</si>
  <si>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</si>
  <si>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</si>
  <si>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</si>
  <si>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</si>
  <si>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</si>
  <si>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</si>
  <si>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</si>
  <si>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</si>
  <si>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</si>
  <si>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</si>
  <si>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</si>
  <si>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</si>
  <si>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</si>
  <si>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</si>
  <si>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</si>
  <si>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</si>
  <si>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</si>
  <si>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</si>
  <si>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</si>
  <si>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</si>
  <si>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</si>
  <si>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</si>
  <si>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</si>
  <si>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</si>
  <si>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</si>
  <si>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</si>
  <si>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</si>
  <si>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</si>
  <si>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</si>
  <si>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</si>
  <si>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</si>
  <si>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</si>
  <si>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</si>
  <si>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</si>
  <si>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</si>
  <si>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</si>
  <si>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</si>
  <si>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</si>
  <si>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</si>
  <si>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</si>
  <si>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</si>
  <si>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</si>
  <si>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</si>
  <si>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</si>
  <si>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</si>
  <si>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</si>
  <si>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</si>
  <si>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</si>
  <si>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</si>
  <si>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</si>
  <si>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</si>
  <si>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</si>
  <si>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</si>
  <si>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</si>
  <si>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</si>
  <si>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</si>
  <si>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</si>
  <si>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</si>
  <si>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</si>
  <si>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</si>
  <si>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</si>
  <si>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</si>
  <si>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</si>
  <si>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</si>
  <si>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</si>
  <si>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</si>
  <si>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</si>
  <si>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</si>
  <si>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</si>
  <si>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</si>
  <si>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</si>
  <si>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</si>
  <si>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</si>
  <si>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</si>
  <si>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</si>
  <si>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</si>
  <si>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</si>
  <si>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</si>
  <si>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</si>
  <si>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</si>
  <si>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</si>
  <si>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</si>
  <si>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</si>
  <si>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</si>
  <si>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</si>
  <si>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</si>
  <si>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</si>
  <si>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</si>
  <si>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</si>
  <si>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</si>
  <si>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</si>
  <si>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</si>
  <si>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</si>
  <si>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</si>
  <si>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</si>
  <si>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</si>
  <si>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</si>
  <si>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</si>
  <si>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</si>
  <si>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</si>
  <si>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</si>
  <si>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</si>
  <si>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</si>
  <si>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</si>
  <si>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</si>
  <si>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</si>
  <si>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</si>
  <si>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</si>
  <si>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</si>
  <si>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</si>
  <si>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</si>
  <si>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</si>
  <si>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</si>
  <si>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</si>
  <si>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</si>
  <si>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</si>
  <si>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</si>
  <si>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</si>
  <si>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</si>
  <si>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</si>
  <si>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</si>
  <si>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</si>
  <si>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</si>
  <si>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</si>
  <si>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</si>
  <si>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</si>
  <si>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</si>
  <si>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</si>
  <si>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</si>
  <si>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</si>
  <si>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</si>
  <si>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</si>
  <si>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</si>
  <si>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</si>
  <si>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</si>
  <si>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</si>
  <si>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</si>
  <si>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</si>
  <si>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</si>
  <si>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</si>
  <si>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</si>
  <si>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</si>
  <si>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</si>
  <si>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</si>
  <si>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</si>
  <si>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</si>
  <si>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</si>
  <si>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</si>
  <si>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</si>
  <si>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</si>
  <si>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</si>
  <si>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</si>
  <si>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</si>
  <si>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</si>
  <si>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</si>
  <si>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</si>
  <si>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</si>
  <si>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</si>
  <si>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</si>
  <si>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</si>
  <si>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</si>
  <si>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</si>
  <si>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</si>
  <si>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</si>
  <si>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</si>
  <si>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</si>
  <si>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</si>
  <si>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</si>
  <si>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</si>
  <si>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</si>
  <si>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</si>
  <si>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</si>
  <si>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</si>
  <si>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</si>
  <si>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</si>
  <si>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</si>
  <si>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</si>
  <si>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</si>
  <si>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</si>
  <si>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</si>
  <si>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</si>
  <si>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</si>
  <si>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</si>
  <si>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</si>
  <si>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</si>
  <si>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</si>
  <si>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</si>
  <si>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</si>
  <si>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</si>
  <si>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</si>
  <si>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</si>
  <si>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</si>
  <si>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</si>
  <si>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</si>
  <si>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</si>
  <si>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</si>
  <si>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</si>
  <si>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</si>
  <si>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</si>
  <si>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</si>
  <si>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</si>
  <si>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</si>
  <si>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</si>
  <si>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</si>
  <si>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</si>
  <si>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</si>
  <si>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</si>
  <si>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</si>
  <si>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</si>
  <si>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</si>
  <si>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</si>
  <si>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</si>
  <si>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</si>
  <si>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</si>
  <si>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</si>
  <si>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</si>
  <si>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</si>
  <si>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</si>
  <si>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</si>
  <si>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</si>
  <si>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</si>
  <si>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</si>
  <si>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</si>
  <si>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</si>
  <si>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</si>
  <si>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</si>
  <si>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</si>
  <si>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</si>
  <si>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</si>
  <si>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</si>
  <si>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</si>
  <si>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</si>
  <si>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</si>
  <si>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</si>
  <si>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</si>
  <si>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</si>
  <si>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</si>
  <si>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</si>
  <si>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</si>
  <si>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</si>
  <si>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</si>
  <si>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</si>
  <si>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</si>
  <si>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</si>
  <si>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</si>
  <si>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</si>
  <si>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</si>
  <si>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</si>
  <si>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</si>
  <si>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</si>
  <si>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</si>
  <si>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</si>
  <si>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</si>
  <si>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</si>
  <si>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</si>
  <si>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</si>
  <si>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</si>
  <si>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</si>
  <si>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</si>
  <si>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</si>
  <si>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</si>
  <si>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</si>
  <si>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</si>
  <si>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</si>
  <si>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</si>
  <si>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</si>
  <si>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</si>
  <si>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</si>
  <si>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</si>
  <si>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</si>
  <si>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</si>
  <si>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</si>
  <si>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</si>
  <si>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</si>
  <si>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</si>
  <si>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</si>
  <si>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</si>
  <si>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</si>
  <si>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</si>
  <si>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</si>
  <si>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</si>
  <si>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</si>
  <si>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</si>
  <si>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</si>
  <si>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</si>
  <si>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</si>
  <si>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</si>
  <si>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</si>
  <si>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</si>
  <si>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</si>
  <si>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</si>
  <si>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</si>
  <si>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</si>
  <si>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</si>
  <si>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</si>
  <si>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</si>
  <si>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</si>
  <si>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</si>
  <si>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</si>
  <si>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</si>
  <si>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</si>
  <si>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</si>
  <si>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</si>
  <si>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</si>
  <si>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</si>
  <si>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</si>
  <si>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</si>
  <si>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</si>
  <si>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</si>
  <si>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</si>
  <si>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</si>
  <si>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</si>
  <si>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</si>
  <si>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</si>
  <si>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</si>
  <si>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</si>
  <si>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</si>
  <si>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</si>
  <si>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</si>
  <si>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</si>
  <si>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</si>
  <si>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</si>
  <si>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</si>
  <si>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</si>
  <si>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</si>
  <si>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</si>
  <si>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</si>
  <si>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</si>
  <si>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</si>
  <si>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</si>
  <si>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</si>
  <si>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</si>
  <si>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</si>
  <si>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</si>
  <si>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</si>
  <si>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</si>
  <si>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</si>
  <si>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</si>
  <si>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</si>
  <si>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</si>
  <si>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</si>
  <si>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</si>
  <si>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</si>
  <si>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</si>
  <si>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</si>
  <si>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</si>
  <si>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</si>
  <si>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</si>
  <si>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</si>
  <si>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</si>
  <si>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</si>
  <si>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</si>
  <si>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</si>
  <si>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</si>
  <si>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</si>
  <si>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</si>
  <si>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</si>
  <si>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</si>
  <si>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</si>
  <si>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</si>
  <si>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</si>
  <si>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</si>
  <si>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</si>
  <si>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</si>
  <si>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</si>
  <si>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</si>
  <si>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</si>
  <si>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</si>
  <si>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</si>
  <si>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</si>
  <si>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</si>
  <si>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</si>
  <si>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</si>
  <si>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</si>
  <si>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</si>
  <si>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</si>
  <si>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</si>
  <si>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</si>
  <si>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</si>
  <si>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</si>
  <si>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</si>
  <si>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</si>
  <si>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</si>
  <si>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</si>
  <si>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</si>
  <si>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</si>
  <si>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</si>
  <si>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</si>
  <si>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</si>
  <si>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</si>
  <si>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</si>
  <si>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</si>
  <si>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</si>
  <si>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</si>
  <si>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</si>
  <si>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</si>
  <si>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</si>
  <si>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</si>
  <si>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</si>
  <si>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</si>
  <si>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</si>
  <si>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</si>
  <si>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</si>
  <si>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</si>
  <si>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</si>
  <si>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</si>
  <si>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</si>
  <si>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</si>
  <si>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</si>
  <si>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</si>
  <si>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</si>
  <si>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</si>
  <si>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</si>
  <si>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</si>
  <si>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</si>
  <si>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</si>
  <si>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</si>
  <si>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</si>
  <si>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</si>
  <si>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</si>
  <si>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</si>
  <si>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</si>
  <si>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</si>
  <si>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</si>
  <si>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</si>
  <si>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</si>
  <si>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</si>
  <si>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</si>
  <si>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</si>
  <si>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</si>
  <si>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</si>
  <si>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</si>
  <si>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</si>
  <si>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</si>
  <si>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</si>
  <si>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</si>
  <si>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</si>
  <si>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</si>
  <si>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</si>
  <si>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</si>
  <si>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</si>
  <si>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</si>
  <si>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</si>
  <si>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</si>
  <si>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</si>
  <si>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</si>
  <si>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</si>
  <si>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</si>
  <si>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</si>
  <si>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</si>
  <si>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</si>
  <si>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</si>
  <si>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</si>
  <si>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</si>
  <si>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</si>
  <si>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</si>
  <si>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</si>
  <si>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</si>
  <si>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</si>
  <si>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</si>
  <si>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</si>
  <si>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</si>
  <si>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</si>
  <si>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</si>
  <si>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</si>
  <si>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</si>
  <si>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</si>
  <si>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</si>
  <si>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</si>
  <si>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</si>
  <si>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</si>
  <si>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</si>
  <si>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</si>
  <si>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</si>
  <si>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</si>
  <si>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</si>
  <si>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</si>
  <si>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</si>
  <si>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</si>
  <si>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</si>
  <si>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</si>
  <si>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</si>
  <si>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</si>
  <si>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</si>
  <si>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</si>
  <si>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</si>
  <si>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</si>
  <si>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</si>
  <si>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</si>
  <si>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</si>
  <si>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</si>
  <si>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</si>
  <si>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</si>
  <si>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</si>
  <si>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</si>
  <si>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</si>
  <si>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</si>
  <si>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</si>
  <si>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</si>
  <si>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</si>
  <si>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</si>
  <si>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</si>
  <si>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</si>
  <si>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</si>
  <si>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</si>
  <si>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</si>
  <si>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</si>
  <si>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</si>
  <si>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</si>
  <si>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</si>
  <si>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</si>
  <si>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</si>
  <si>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</si>
  <si>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</si>
  <si>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</si>
  <si>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</si>
  <si>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</si>
  <si>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</si>
  <si>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</si>
  <si>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</si>
  <si>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</si>
  <si>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</si>
  <si>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</si>
  <si>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</si>
  <si>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</si>
  <si>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</si>
  <si>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</si>
  <si>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</si>
  <si>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</si>
  <si>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</si>
  <si>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</si>
  <si>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</si>
  <si>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</si>
  <si>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</si>
  <si>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</si>
  <si>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</si>
  <si>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</si>
  <si>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</si>
  <si>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</si>
  <si>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</si>
  <si>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</si>
  <si>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</si>
  <si>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</si>
  <si>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</si>
  <si>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</si>
  <si>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</si>
  <si>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</si>
  <si>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</si>
  <si>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</si>
  <si>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</si>
  <si>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</si>
  <si>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</si>
  <si>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</si>
  <si>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</si>
  <si>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</si>
  <si>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</si>
  <si>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</si>
  <si>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</si>
  <si>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</si>
  <si>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</si>
  <si>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</si>
  <si>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</si>
  <si>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</si>
  <si>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</si>
  <si>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</si>
  <si>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</si>
  <si>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</si>
  <si>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</si>
  <si>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</si>
  <si>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</si>
  <si>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</si>
  <si>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</si>
  <si>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</si>
  <si>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</si>
  <si>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</si>
  <si>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</si>
  <si>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</si>
  <si>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</si>
  <si>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</si>
  <si>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</si>
  <si>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</si>
  <si>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</si>
  <si>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</si>
  <si>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</si>
  <si>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</si>
  <si>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</si>
  <si>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</si>
  <si>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</si>
  <si>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</si>
  <si>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</si>
  <si>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</si>
  <si>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</si>
  <si>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</si>
  <si>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</si>
  <si>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</si>
  <si>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</si>
  <si>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</si>
  <si>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</si>
  <si>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</si>
  <si>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</si>
  <si>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</si>
  <si>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</si>
  <si>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</si>
  <si>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</si>
  <si>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</si>
  <si>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</si>
  <si>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</si>
  <si>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</si>
  <si>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</si>
  <si>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</si>
  <si>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</si>
  <si>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</si>
  <si>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</si>
  <si>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</si>
  <si>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</si>
  <si>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</si>
  <si>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</si>
  <si>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</si>
  <si>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</si>
  <si>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</si>
  <si>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</si>
  <si>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</si>
  <si>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</si>
  <si>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</si>
  <si>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</si>
  <si>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</si>
  <si>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</si>
  <si>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</si>
  <si>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</si>
  <si>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</si>
  <si>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</si>
  <si>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</si>
  <si>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</si>
  <si>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</si>
  <si>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</si>
  <si>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</si>
  <si>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</si>
  <si>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</si>
  <si>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</si>
  <si>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</si>
  <si>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</si>
  <si>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</si>
  <si>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</si>
  <si>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</si>
  <si>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</si>
  <si>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</si>
  <si>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</si>
  <si>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</si>
  <si>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</si>
  <si>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</si>
  <si>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</si>
  <si>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</si>
  <si>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</si>
  <si>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</si>
  <si>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</si>
  <si>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</si>
  <si>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</si>
  <si>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</si>
  <si>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</si>
  <si>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</si>
  <si>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</si>
  <si>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</si>
  <si>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</si>
  <si>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</si>
  <si>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</si>
  <si>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</si>
  <si>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</si>
  <si>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</si>
  <si>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</si>
  <si>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</si>
  <si>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</si>
  <si>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</si>
  <si>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</si>
  <si>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</si>
  <si>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</si>
  <si>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</si>
  <si>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</si>
  <si>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</si>
  <si>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</si>
  <si>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</si>
  <si>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</si>
  <si>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</si>
  <si>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</si>
  <si>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</si>
  <si>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</si>
  <si>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</si>
  <si>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</si>
  <si>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</si>
  <si>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</si>
  <si>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</si>
  <si>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</si>
  <si>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</si>
  <si>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</si>
  <si>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</si>
  <si>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</si>
  <si>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</si>
  <si>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</si>
  <si>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</si>
  <si>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</si>
  <si>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</si>
  <si>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</si>
  <si>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</si>
  <si>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</si>
  <si>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</si>
  <si>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</si>
  <si>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</si>
  <si>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</si>
  <si>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</si>
  <si>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</si>
  <si>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</si>
  <si>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</si>
  <si>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</si>
  <si>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</si>
  <si>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</si>
  <si>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</si>
  <si>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</si>
  <si>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</si>
  <si>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</si>
  <si>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</si>
  <si>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</si>
  <si>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</si>
  <si>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</si>
  <si>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</si>
  <si>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</si>
  <si>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</si>
  <si>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</si>
  <si>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</si>
  <si>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</si>
  <si>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</si>
  <si>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</si>
  <si>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</si>
  <si>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</si>
  <si>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</si>
  <si>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</si>
  <si>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</si>
  <si>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</si>
  <si>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</si>
  <si>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</si>
  <si>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</si>
  <si>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</si>
  <si>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</si>
  <si>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</si>
  <si>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</si>
  <si>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</si>
  <si>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</si>
  <si>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</si>
  <si>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</si>
  <si>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</si>
  <si>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</si>
  <si>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</si>
  <si>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</si>
  <si>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</si>
  <si>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</si>
  <si>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</si>
  <si>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</si>
  <si>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</si>
  <si>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</si>
  <si>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</si>
  <si>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</si>
  <si>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</si>
  <si>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</si>
  <si>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</si>
  <si>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</si>
  <si>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</si>
  <si>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</si>
  <si>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</si>
  <si>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</si>
  <si>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</si>
  <si>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</si>
  <si>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</si>
  <si>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</si>
  <si>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</si>
  <si>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</si>
  <si>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</si>
  <si>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</si>
  <si>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</si>
  <si>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</si>
  <si>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</si>
  <si>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</si>
  <si>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</si>
  <si>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</si>
  <si>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</si>
  <si>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</si>
  <si>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</si>
  <si>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</si>
  <si>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</si>
  <si>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</si>
  <si>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</si>
  <si>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</si>
  <si>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</si>
  <si>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</si>
  <si>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</si>
  <si>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</si>
  <si>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</si>
  <si>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</si>
  <si>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</si>
  <si>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</si>
  <si>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</si>
  <si>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</si>
  <si>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</si>
  <si>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</si>
  <si>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</si>
  <si>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</si>
  <si>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</si>
  <si>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</si>
  <si>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</si>
  <si>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</si>
  <si>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</si>
  <si>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</si>
  <si>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</si>
  <si>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</si>
  <si>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</si>
  <si>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</si>
  <si>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</si>
  <si>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</si>
  <si>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</si>
  <si>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</si>
  <si>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</si>
  <si>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</si>
  <si>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</si>
  <si>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</si>
  <si>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</si>
  <si>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</si>
  <si>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</si>
  <si>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</si>
  <si>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</si>
  <si>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</si>
  <si>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</si>
  <si>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</si>
  <si>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</si>
  <si>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</si>
  <si>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</si>
  <si>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</si>
  <si>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</si>
  <si>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</si>
  <si>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</si>
  <si>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</si>
  <si>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</si>
  <si>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</si>
  <si>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</si>
  <si>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</si>
  <si>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</si>
  <si>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</si>
  <si>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</si>
  <si>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</si>
  <si>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</si>
  <si>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</si>
  <si>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</si>
  <si>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</si>
  <si>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</si>
  <si>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</si>
  <si>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</si>
  <si>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</si>
  <si>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</si>
  <si>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</si>
  <si>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</si>
  <si>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</si>
  <si>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</si>
  <si>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</si>
  <si>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</si>
  <si>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</si>
  <si>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</si>
  <si>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</si>
  <si>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</si>
  <si>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</si>
  <si>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</si>
  <si>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</si>
  <si>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</si>
  <si>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</si>
  <si>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</si>
  <si>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</si>
  <si>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</si>
  <si>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</si>
  <si>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</si>
  <si>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</si>
  <si>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</si>
  <si>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</si>
  <si>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</si>
  <si>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</si>
  <si>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</si>
  <si>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</si>
  <si>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</si>
  <si>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</si>
  <si>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</si>
  <si>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</si>
  <si>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</si>
  <si>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</si>
  <si>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</si>
  <si>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</si>
  <si>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</si>
  <si>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</si>
  <si>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</si>
  <si>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</si>
  <si>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</si>
  <si>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</si>
  <si>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</si>
  <si>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</si>
  <si>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</si>
  <si>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</si>
  <si>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</si>
  <si>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</si>
  <si>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</si>
  <si>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</si>
  <si>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</si>
  <si>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</si>
  <si>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</si>
  <si>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</si>
  <si>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</si>
  <si>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</si>
  <si>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</si>
  <si>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</si>
  <si>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</si>
  <si>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</si>
  <si>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</si>
  <si>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</si>
  <si>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</si>
  <si>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</si>
  <si>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</si>
  <si>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</si>
  <si>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</si>
  <si>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</si>
  <si>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</si>
  <si>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</si>
  <si>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</si>
  <si>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</si>
  <si>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</si>
  <si>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</si>
  <si>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</si>
  <si>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</si>
  <si>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</si>
  <si>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</si>
  <si>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</si>
  <si>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</si>
  <si>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</si>
  <si>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</si>
  <si>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</si>
  <si>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</si>
  <si>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</si>
  <si>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</si>
  <si>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</si>
  <si>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</si>
  <si>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</si>
  <si>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</si>
  <si>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</si>
  <si>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</si>
  <si>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</si>
  <si>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</si>
  <si>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</si>
  <si>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</si>
  <si>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</si>
  <si>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</si>
  <si>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</si>
  <si>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</si>
  <si>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</si>
  <si>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</si>
  <si>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</si>
  <si>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</si>
  <si>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</si>
  <si>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</si>
  <si>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</si>
  <si>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</si>
  <si>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</si>
  <si>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</si>
  <si>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</si>
  <si>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</si>
  <si>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</si>
  <si>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</si>
  <si>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</si>
  <si>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</si>
  <si>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</si>
  <si>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</si>
  <si>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</si>
  <si>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</si>
  <si>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</si>
  <si>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</si>
  <si>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</si>
  <si>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</si>
  <si>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</si>
  <si>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</si>
  <si>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</si>
  <si>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</si>
  <si>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</si>
  <si>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</si>
  <si>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</si>
  <si>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</si>
  <si>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</si>
  <si>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</si>
  <si>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</si>
  <si>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</si>
  <si>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</si>
  <si>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</si>
  <si>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</si>
  <si>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</si>
  <si>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</si>
  <si>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</si>
  <si>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</si>
  <si>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</si>
  <si>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</si>
  <si>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</si>
  <si>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</si>
  <si>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</si>
  <si>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</si>
  <si>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</si>
  <si>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</si>
  <si>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</si>
  <si>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</si>
  <si>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</si>
  <si>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</si>
  <si>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</si>
  <si>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</si>
  <si>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</si>
  <si>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</si>
  <si>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</si>
  <si>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</si>
  <si>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</si>
  <si>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</si>
  <si>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</si>
  <si>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</si>
  <si>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</si>
  <si>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</si>
  <si>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</si>
  <si>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</si>
  <si>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</si>
  <si>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</si>
  <si>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</si>
  <si>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</si>
  <si>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</si>
  <si>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</si>
  <si>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</si>
  <si>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</si>
  <si>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</si>
  <si>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</si>
  <si>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</si>
  <si>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</si>
  <si>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</si>
  <si>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</si>
  <si>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</si>
  <si>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</si>
  <si>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</si>
  <si>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</si>
  <si>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</si>
  <si>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</si>
  <si>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</si>
  <si>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</si>
  <si>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</si>
  <si>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</si>
  <si>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</si>
  <si>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</si>
  <si>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</si>
  <si>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</si>
  <si>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</si>
  <si>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</si>
  <si>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</si>
  <si>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</si>
  <si>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</si>
  <si>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</si>
  <si>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</si>
  <si>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</si>
  <si>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</si>
  <si>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</si>
  <si>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</si>
  <si>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</si>
  <si>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</si>
  <si>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</si>
  <si>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</si>
  <si>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</si>
  <si>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</si>
  <si>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</si>
  <si>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</si>
  <si>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</si>
  <si>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</si>
  <si>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</si>
  <si>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</si>
  <si>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</si>
  <si>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</si>
  <si>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</si>
  <si>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</si>
  <si>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</si>
  <si>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</si>
  <si>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</si>
  <si>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</si>
  <si>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</si>
  <si>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</si>
  <si>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</si>
  <si>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</si>
  <si>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</si>
  <si>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</si>
  <si>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</si>
  <si>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</si>
  <si>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</si>
  <si>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</si>
  <si>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</si>
  <si>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</si>
  <si>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</si>
  <si>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</si>
  <si>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</si>
  <si>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</si>
  <si>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</si>
  <si>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</si>
  <si>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</si>
  <si>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</si>
  <si>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</si>
  <si>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</si>
  <si>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</si>
  <si>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</si>
  <si>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</si>
  <si>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</si>
  <si>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</si>
  <si>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</si>
  <si>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</si>
  <si>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</si>
  <si>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</si>
  <si>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</si>
  <si>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</si>
  <si>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</si>
  <si>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</si>
  <si>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</si>
  <si>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</si>
  <si>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</si>
  <si>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</si>
  <si>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</si>
  <si>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</si>
  <si>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</si>
  <si>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</si>
  <si>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</si>
  <si>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</si>
  <si>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</si>
  <si>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</si>
  <si>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</si>
  <si>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</si>
  <si>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</si>
  <si>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</si>
  <si>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</si>
  <si>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</si>
  <si>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</si>
  <si>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</si>
  <si>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</si>
  <si>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</si>
  <si>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</si>
  <si>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</si>
  <si>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</si>
  <si>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</si>
  <si>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</si>
  <si>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</si>
  <si>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</si>
  <si>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</si>
  <si>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</si>
  <si>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</si>
  <si>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</si>
  <si>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</si>
  <si>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</si>
  <si>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</si>
  <si>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</si>
  <si>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</si>
  <si>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</si>
  <si>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</si>
  <si>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</si>
  <si>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</si>
  <si>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</si>
  <si>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</si>
  <si>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</si>
  <si>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</si>
  <si>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</si>
  <si>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</si>
  <si>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</si>
  <si>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</si>
  <si>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</si>
  <si>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</si>
  <si>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</si>
  <si>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</si>
  <si>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</si>
  <si>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</si>
  <si>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</si>
  <si>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</si>
  <si>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</si>
  <si>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</si>
  <si>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</si>
  <si>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</si>
  <si>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</si>
  <si>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</si>
  <si>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</si>
  <si>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</si>
  <si>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</si>
  <si>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</si>
  <si>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</si>
  <si>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</si>
  <si>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</si>
  <si>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</si>
  <si>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</si>
  <si>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</si>
  <si>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</si>
  <si>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</si>
  <si>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</si>
  <si>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</si>
  <si>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</si>
  <si>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</si>
  <si>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</si>
  <si>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</si>
  <si>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</si>
  <si>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</si>
  <si>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</si>
  <si>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</si>
  <si>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</si>
  <si>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</si>
  <si>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</si>
  <si>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</si>
  <si>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</si>
  <si>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</si>
  <si>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</si>
  <si>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</si>
  <si>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</si>
  <si>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</si>
  <si>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</si>
  <si>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</si>
  <si>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</si>
  <si>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</si>
  <si>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</si>
  <si>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</si>
  <si>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</si>
  <si>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</si>
  <si>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</si>
  <si>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</si>
  <si>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</si>
  <si>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</si>
  <si>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</si>
  <si>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</si>
  <si>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</si>
  <si>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</si>
  <si>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</si>
  <si>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</si>
  <si>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</si>
  <si>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</si>
  <si>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</si>
  <si>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</si>
  <si>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</si>
  <si>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</si>
  <si>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</si>
  <si>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</si>
  <si>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</si>
  <si>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</si>
  <si>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</si>
  <si>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</si>
  <si>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</si>
  <si>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</si>
  <si>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</si>
  <si>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</si>
  <si>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</si>
  <si>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</si>
  <si>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</si>
  <si>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</si>
  <si>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</si>
  <si>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</si>
  <si>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</si>
  <si>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</si>
  <si>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</si>
  <si>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</si>
  <si>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</si>
  <si>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</si>
  <si>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</si>
  <si>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</si>
  <si>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</si>
  <si>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</si>
  <si>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</si>
  <si>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</si>
  <si>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</si>
  <si>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</si>
  <si>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</si>
  <si>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</si>
  <si>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</si>
  <si>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</si>
  <si>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</si>
  <si>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</si>
  <si>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</si>
  <si>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</si>
  <si>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</si>
  <si>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</si>
  <si>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</si>
  <si>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</si>
  <si>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</si>
  <si>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</si>
  <si>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</si>
  <si>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</si>
  <si>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</si>
  <si>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</si>
  <si>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</si>
  <si>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</si>
  <si>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</si>
  <si>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</si>
  <si>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</si>
  <si>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</si>
  <si>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</si>
  <si>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</si>
  <si>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</si>
  <si>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</si>
  <si>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</si>
  <si>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</si>
  <si>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</si>
  <si>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</si>
  <si>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</si>
  <si>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</si>
  <si>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</si>
  <si>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</si>
  <si>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</si>
  <si>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</si>
  <si>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</si>
  <si>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</si>
  <si>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</si>
  <si>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</si>
  <si>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</si>
  <si>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</si>
  <si>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</si>
  <si>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</si>
  <si>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</si>
  <si>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</si>
  <si>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</si>
  <si>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</si>
  <si>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</si>
  <si>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</si>
  <si>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</si>
  <si>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</si>
  <si>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</si>
  <si>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</si>
  <si>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</si>
  <si>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</si>
  <si>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</si>
  <si>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</si>
  <si>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</si>
  <si>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</si>
  <si>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</si>
  <si>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</si>
  <si>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</si>
  <si>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</si>
  <si>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</si>
  <si>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</si>
  <si>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</si>
  <si>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</si>
  <si>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</si>
  <si>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</si>
  <si>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</si>
  <si>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</si>
  <si>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</si>
  <si>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</si>
  <si>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</si>
  <si>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</si>
  <si>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</si>
  <si>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</si>
  <si>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</si>
  <si>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</si>
  <si>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</si>
  <si>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</si>
  <si>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</si>
  <si>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</si>
  <si>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</si>
  <si>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</si>
  <si>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</si>
  <si>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</si>
  <si>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</si>
  <si>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</si>
  <si>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</si>
  <si>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</si>
  <si>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</si>
  <si>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</si>
  <si>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</si>
  <si>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</si>
  <si>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</si>
  <si>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</si>
  <si>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</si>
  <si>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</si>
  <si>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</si>
  <si>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</si>
  <si>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</si>
  <si>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</si>
  <si>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</si>
  <si>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</si>
  <si>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</si>
  <si>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</si>
  <si>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</si>
  <si>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</si>
  <si>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</si>
  <si>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</si>
  <si>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</si>
  <si>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</si>
  <si>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</si>
  <si>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</si>
  <si>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</si>
  <si>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</si>
  <si>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</si>
  <si>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</si>
  <si>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</si>
  <si>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</si>
  <si>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</si>
  <si>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</si>
  <si>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</si>
  <si>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</si>
  <si>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</si>
  <si>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</si>
  <si>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</si>
  <si>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</si>
  <si>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</si>
  <si>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</si>
  <si>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</si>
  <si>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</si>
  <si>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</si>
  <si>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</si>
  <si>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</si>
  <si>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</si>
  <si>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</si>
  <si>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</si>
  <si>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</si>
  <si>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</si>
  <si>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</si>
  <si>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</si>
  <si>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</si>
  <si>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</si>
  <si>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</si>
  <si>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</si>
  <si>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</si>
  <si>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</si>
  <si>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</si>
  <si>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</si>
  <si>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</si>
  <si>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</si>
  <si>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</si>
  <si>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</si>
  <si>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</si>
  <si>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</si>
  <si>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</si>
  <si>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</si>
  <si>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</si>
  <si>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</si>
  <si>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</si>
  <si>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</si>
  <si>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</si>
  <si>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</si>
  <si>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</si>
  <si>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</si>
  <si>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</si>
  <si>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</si>
  <si>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</si>
  <si>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</si>
  <si>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</si>
  <si>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</si>
  <si>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</si>
  <si>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</si>
  <si>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</si>
  <si>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</si>
  <si>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</si>
  <si>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</si>
  <si>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</si>
  <si>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</si>
  <si>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</si>
  <si>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</si>
  <si>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</si>
  <si>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</si>
  <si>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</si>
  <si>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</si>
  <si>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</si>
  <si>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</si>
  <si>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</si>
  <si>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</si>
  <si>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</si>
  <si>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</si>
  <si>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</si>
  <si>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</si>
  <si>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</si>
  <si>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</si>
  <si>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</si>
  <si>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</si>
  <si>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</si>
  <si>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</si>
  <si>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</si>
  <si>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</si>
  <si>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</si>
  <si>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</si>
  <si>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</si>
  <si>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</si>
  <si>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</si>
  <si>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</si>
  <si>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</si>
  <si>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</si>
  <si>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</si>
  <si>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</si>
  <si>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</si>
  <si>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</si>
  <si>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</si>
  <si>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</si>
  <si>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</si>
  <si>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</si>
  <si>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</si>
  <si>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</si>
  <si>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</si>
  <si>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</si>
  <si>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</si>
  <si>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</si>
  <si>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</si>
  <si>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</si>
  <si>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</si>
  <si>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</si>
  <si>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</si>
  <si>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</si>
  <si>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</si>
  <si>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</si>
  <si>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</si>
  <si>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</si>
  <si>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</si>
  <si>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</si>
  <si>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</si>
  <si>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</si>
  <si>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</si>
  <si>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</si>
  <si>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</si>
  <si>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</si>
  <si>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</si>
  <si>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</si>
  <si>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</si>
  <si>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</si>
  <si>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</si>
  <si>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</si>
  <si>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</si>
  <si>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</si>
  <si>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</si>
  <si>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</si>
  <si>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</si>
  <si>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</si>
  <si>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</si>
  <si>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</si>
  <si>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</si>
  <si>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</si>
  <si>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</si>
  <si>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</si>
  <si>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</si>
  <si>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</si>
  <si>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</si>
  <si>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</si>
  <si>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</si>
  <si>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</si>
  <si>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</si>
  <si>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</si>
  <si>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</si>
  <si>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</si>
  <si>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</si>
  <si>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</si>
  <si>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</si>
  <si>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</si>
  <si>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</si>
  <si>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</si>
  <si>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</si>
  <si>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</si>
  <si>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</si>
  <si>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</si>
  <si>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</si>
  <si>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</si>
  <si>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</si>
  <si>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</si>
  <si>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</si>
  <si>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</si>
  <si>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</si>
  <si>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</si>
  <si>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</si>
  <si>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</si>
  <si>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</si>
  <si>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</si>
  <si>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</si>
  <si>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</si>
  <si>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</si>
  <si>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</si>
  <si>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</si>
  <si>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</si>
  <si>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</si>
  <si>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</si>
  <si>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</si>
  <si>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</si>
  <si>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</si>
  <si>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</si>
  <si>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</si>
  <si>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</si>
  <si>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</si>
  <si>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</si>
  <si>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</si>
  <si>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</si>
  <si>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</si>
  <si>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</si>
  <si>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</si>
  <si>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</si>
  <si>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</si>
  <si>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</si>
  <si>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</si>
  <si>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</si>
  <si>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</si>
  <si>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</si>
  <si>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</si>
  <si>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</si>
  <si>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</si>
  <si>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</si>
  <si>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</si>
  <si>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</si>
  <si>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</si>
  <si>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</si>
  <si>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</si>
  <si>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</si>
  <si>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</si>
  <si>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</si>
  <si>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</si>
  <si>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</si>
  <si>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</si>
  <si>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</si>
  <si>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</si>
  <si>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</si>
  <si>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</si>
  <si>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</si>
  <si>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</si>
  <si>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</si>
  <si>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</si>
  <si>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</si>
  <si>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</si>
  <si>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</si>
  <si>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</si>
  <si>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</si>
  <si>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</si>
  <si>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</si>
  <si>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</si>
  <si>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</si>
  <si>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</si>
  <si>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</si>
  <si>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</si>
  <si>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</si>
  <si>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</si>
  <si>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</si>
  <si>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</si>
  <si>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</si>
  <si>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</si>
  <si>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</si>
  <si>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</si>
  <si>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</si>
  <si>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</si>
  <si>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</si>
  <si>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</si>
  <si>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</si>
  <si>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</si>
  <si>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</si>
  <si>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</si>
  <si>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</si>
  <si>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</si>
  <si>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</si>
  <si>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</si>
  <si>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</si>
  <si>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</si>
  <si>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</si>
  <si>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</si>
  <si>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</si>
  <si>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</si>
  <si>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</si>
  <si>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</si>
  <si>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</si>
  <si>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</si>
  <si>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</si>
  <si>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</si>
  <si>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</si>
  <si>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</si>
  <si>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</si>
  <si>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</si>
  <si>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</si>
  <si>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</si>
  <si>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</si>
  <si>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</si>
  <si>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</si>
  <si>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</si>
  <si>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</si>
  <si>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</si>
  <si>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</si>
  <si>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</si>
  <si>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</si>
  <si>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</si>
  <si>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</si>
  <si>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</si>
  <si>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</si>
  <si>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</si>
  <si>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</si>
  <si>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</si>
  <si>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</si>
  <si>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</si>
  <si>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</si>
  <si>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</si>
  <si>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</si>
  <si>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</si>
  <si>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</si>
  <si>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</si>
  <si>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</si>
  <si>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</si>
  <si>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</si>
  <si>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</si>
  <si>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</si>
  <si>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</si>
  <si>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</si>
  <si>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</si>
  <si>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</si>
  <si>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</si>
  <si>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</si>
  <si>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</si>
  <si>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</si>
  <si>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</si>
  <si>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</si>
  <si>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</si>
  <si>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</si>
  <si>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</si>
  <si>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</si>
  <si>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</si>
  <si>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</si>
  <si>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</si>
  <si>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</si>
  <si>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</si>
  <si>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</si>
  <si>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</si>
  <si>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</si>
  <si>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</si>
  <si>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</si>
  <si>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</si>
  <si>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</si>
  <si>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</si>
  <si>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</si>
  <si>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</si>
  <si>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</si>
  <si>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</si>
  <si>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</si>
  <si>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</si>
  <si>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</si>
  <si>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</si>
  <si>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</si>
  <si>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</si>
  <si>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</si>
  <si>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</si>
  <si>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</si>
  <si>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</si>
  <si>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</si>
  <si>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</si>
  <si>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</si>
  <si>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</si>
  <si>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</si>
  <si>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</si>
  <si>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</si>
  <si>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</si>
  <si>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</si>
  <si>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</si>
  <si>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</si>
  <si>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</si>
  <si>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</si>
  <si>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</si>
  <si>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</si>
  <si>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</si>
  <si>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</si>
  <si>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</si>
  <si>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</si>
  <si>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</si>
  <si>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</si>
  <si>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</si>
  <si>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</si>
  <si>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</si>
  <si>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</si>
  <si>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</si>
  <si>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</si>
  <si>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</si>
  <si>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</si>
  <si>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</si>
  <si>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</si>
  <si>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</si>
  <si>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</si>
  <si>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</si>
  <si>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</si>
  <si>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</si>
  <si>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</si>
  <si>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</si>
  <si>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</si>
  <si>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</si>
  <si>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</si>
  <si>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</si>
  <si>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</si>
  <si>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</si>
  <si>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</si>
  <si>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</si>
  <si>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</si>
  <si>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</si>
  <si>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</si>
  <si>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</si>
  <si>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</si>
  <si>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</si>
  <si>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</si>
  <si>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</si>
  <si>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</si>
  <si>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</si>
  <si>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</si>
  <si>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</si>
  <si>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</si>
  <si>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</si>
  <si>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</si>
  <si>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</si>
  <si>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</si>
  <si>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</si>
  <si>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</si>
  <si>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</si>
  <si>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</si>
  <si>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</si>
  <si>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</si>
  <si>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</si>
  <si>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</si>
  <si>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</si>
  <si>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</si>
  <si>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</si>
  <si>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</si>
  <si>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</si>
  <si>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</si>
  <si>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</si>
  <si>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</si>
  <si>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</si>
  <si>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</si>
  <si>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</si>
  <si>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</si>
  <si>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</si>
  <si>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</si>
  <si>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</si>
  <si>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</si>
  <si>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</si>
  <si>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</si>
  <si>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</si>
  <si>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</si>
  <si>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</si>
  <si>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</si>
  <si>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</si>
  <si>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</si>
  <si>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</si>
  <si>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</si>
  <si>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</si>
  <si>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</si>
  <si>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</si>
  <si>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</si>
  <si>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</si>
  <si>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</si>
  <si>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</si>
  <si>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</si>
  <si>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</si>
  <si>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</si>
  <si>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</si>
  <si>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</si>
  <si>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</si>
  <si>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</si>
  <si>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</si>
  <si>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</si>
  <si>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</si>
  <si>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</si>
  <si>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</si>
  <si>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</si>
  <si>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</si>
  <si>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</si>
  <si>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</si>
  <si>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</si>
  <si>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</si>
  <si>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</si>
  <si>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</si>
  <si>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</si>
  <si>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</si>
  <si>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</si>
  <si>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</si>
  <si>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</si>
  <si>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</si>
  <si>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</si>
  <si>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</si>
  <si>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</si>
  <si>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</si>
  <si>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</si>
  <si>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</si>
  <si>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</si>
  <si>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</si>
  <si>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</si>
  <si>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</si>
  <si>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</si>
  <si>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</si>
  <si>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</si>
  <si>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</si>
  <si>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</si>
  <si>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</si>
  <si>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</si>
  <si>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</si>
  <si>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</si>
  <si>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</si>
  <si>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</si>
  <si>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</si>
  <si>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</si>
  <si>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</si>
  <si>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</si>
  <si>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</si>
  <si>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</si>
  <si>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</si>
  <si>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</si>
  <si>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</si>
  <si>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</si>
  <si>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</si>
  <si>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</si>
  <si>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</si>
  <si>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</si>
  <si>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</si>
  <si>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</si>
  <si>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</si>
  <si>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</si>
  <si>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</si>
  <si>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</si>
  <si>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</si>
  <si>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</si>
  <si>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</si>
  <si>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</si>
  <si>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</si>
  <si>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</si>
  <si>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</si>
  <si>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</si>
  <si>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</si>
  <si>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</si>
  <si>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</si>
  <si>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</si>
  <si>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</si>
  <si>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</si>
  <si>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</si>
  <si>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</si>
  <si>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</si>
  <si>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</si>
  <si>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</si>
  <si>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</si>
  <si>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</si>
  <si>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</si>
  <si>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</si>
  <si>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</si>
  <si>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</si>
  <si>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</si>
  <si>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</si>
  <si>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</si>
  <si>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</si>
  <si>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</si>
  <si>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</si>
  <si>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</si>
  <si>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</si>
  <si>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</si>
  <si>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</si>
  <si>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</si>
  <si>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</si>
  <si>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</si>
  <si>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</si>
  <si>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</si>
  <si>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</si>
  <si>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</si>
  <si>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</si>
  <si>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</si>
  <si>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</si>
  <si>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</si>
  <si>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</si>
  <si>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</si>
  <si>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</si>
  <si>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</si>
  <si>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</si>
  <si>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</si>
  <si>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</si>
  <si>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</si>
  <si>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</si>
  <si>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</si>
  <si>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</si>
  <si>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</si>
  <si>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</si>
  <si>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</si>
  <si>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</si>
  <si>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</si>
  <si>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</si>
  <si>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</si>
  <si>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</si>
  <si>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</si>
  <si>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</si>
  <si>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</si>
  <si>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</si>
  <si>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</si>
  <si>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</si>
  <si>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</si>
  <si>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</si>
  <si>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</si>
  <si>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</si>
  <si>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</si>
  <si>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</si>
  <si>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</si>
  <si>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</si>
  <si>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</si>
  <si>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</si>
  <si>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</si>
  <si>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</si>
  <si>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</si>
  <si>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</si>
  <si>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</si>
  <si>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</si>
  <si>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</si>
  <si>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</si>
  <si>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</si>
  <si>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</si>
  <si>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</si>
  <si>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</si>
  <si>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</si>
  <si>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</si>
  <si>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</si>
  <si>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</si>
  <si>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</si>
  <si>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</si>
  <si>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</si>
  <si>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</si>
  <si>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</si>
  <si>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</si>
  <si>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</si>
  <si>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</si>
  <si>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</si>
  <si>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</si>
  <si>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</si>
  <si>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</si>
  <si>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</si>
  <si>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</si>
  <si>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</si>
  <si>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</si>
  <si>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</si>
  <si>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</si>
  <si>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</si>
  <si>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</si>
  <si>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</si>
  <si>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</si>
  <si>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</si>
  <si>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</si>
  <si>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</si>
  <si>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</si>
  <si>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</si>
  <si>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</si>
  <si>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</si>
  <si>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</si>
  <si>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</si>
  <si>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</si>
  <si>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</si>
  <si>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</si>
  <si>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</si>
  <si>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</si>
  <si>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</si>
  <si>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</si>
  <si>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</si>
  <si>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</si>
  <si>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</si>
  <si>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</si>
  <si>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</si>
  <si>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</si>
  <si>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</si>
  <si>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</si>
  <si>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</si>
  <si>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</si>
  <si>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</si>
  <si>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</si>
  <si>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</si>
  <si>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</si>
  <si>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</si>
  <si>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</si>
  <si>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</si>
  <si>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</si>
  <si>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</si>
  <si>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</si>
  <si>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</si>
  <si>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</si>
  <si>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</si>
  <si>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</si>
  <si>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</si>
  <si>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</si>
  <si>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</si>
  <si>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</si>
  <si>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</si>
  <si>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</si>
  <si>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</si>
  <si>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</si>
  <si>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</si>
  <si>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</si>
  <si>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</si>
  <si>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</si>
  <si>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</si>
  <si>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</si>
  <si>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</si>
  <si>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</si>
  <si>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</si>
  <si>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</si>
  <si>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</si>
  <si>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</si>
  <si>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</si>
  <si>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</si>
  <si>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</si>
  <si>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</si>
  <si>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</si>
  <si>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</si>
  <si>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</si>
  <si>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</si>
  <si>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</si>
  <si>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</si>
  <si>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</si>
  <si>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</si>
  <si>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</si>
  <si>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</si>
  <si>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</si>
  <si>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</si>
  <si>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</si>
  <si>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</si>
  <si>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</si>
  <si>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</si>
  <si>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</si>
  <si>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</si>
  <si>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</si>
  <si>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</si>
  <si>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</si>
  <si>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</si>
  <si>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</si>
  <si>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</si>
  <si>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</si>
  <si>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</si>
  <si>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</si>
  <si>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</si>
  <si>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</si>
  <si>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</si>
  <si>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</si>
  <si>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</si>
  <si>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</si>
  <si>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</si>
  <si>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</si>
  <si>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</si>
  <si>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</si>
  <si>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</si>
  <si>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</si>
  <si>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</si>
  <si>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</si>
  <si>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</si>
  <si>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</si>
  <si>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</si>
  <si>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</si>
  <si>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</si>
  <si>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</si>
  <si>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</si>
  <si>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</si>
  <si>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</si>
  <si>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</si>
  <si>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</si>
  <si>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</si>
  <si>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</si>
  <si>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</si>
  <si>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</si>
  <si>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</si>
  <si>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</si>
  <si>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</si>
  <si>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</si>
  <si>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</si>
  <si>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</si>
  <si>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</si>
  <si>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</si>
  <si>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</si>
  <si>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</si>
  <si>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</si>
  <si>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</si>
  <si>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</si>
  <si>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</si>
  <si>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</si>
  <si>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</si>
  <si>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</si>
  <si>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</si>
  <si>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</si>
  <si>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</si>
  <si>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</si>
  <si>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</si>
  <si>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</si>
  <si>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</si>
  <si>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</si>
  <si>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</si>
  <si>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</si>
  <si>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</si>
  <si>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</si>
  <si>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</si>
  <si>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</si>
  <si>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</si>
  <si>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</si>
  <si>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</si>
  <si>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</si>
  <si>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</si>
  <si>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</si>
  <si>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</si>
  <si>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</si>
  <si>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</si>
  <si>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</si>
  <si>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</si>
  <si>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</si>
  <si>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</si>
  <si>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</si>
  <si>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</si>
  <si>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</si>
  <si>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</si>
  <si>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</si>
  <si>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</si>
  <si>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</si>
  <si>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</si>
  <si>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</si>
  <si>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</si>
  <si>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</si>
  <si>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</si>
  <si>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</si>
  <si>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</si>
  <si>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</si>
  <si>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</si>
  <si>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</si>
  <si>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</si>
  <si>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</si>
  <si>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</si>
  <si>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</si>
  <si>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</si>
  <si>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</si>
  <si>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</si>
  <si>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</si>
  <si>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</si>
  <si>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</si>
  <si>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</si>
  <si>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</si>
  <si>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</si>
  <si>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</si>
  <si>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</si>
  <si>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</si>
  <si>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</si>
  <si>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</si>
  <si>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</si>
  <si>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</si>
  <si>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</si>
  <si>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</si>
  <si>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</si>
  <si>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</si>
  <si>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</si>
  <si>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</si>
  <si>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</si>
  <si>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</si>
  <si>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</si>
  <si>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</si>
  <si>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</si>
  <si>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</si>
  <si>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</si>
  <si>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</si>
  <si>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</si>
  <si>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</si>
  <si>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</si>
  <si>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</si>
  <si>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</si>
  <si>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</si>
  <si>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</si>
  <si>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</si>
  <si>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</si>
  <si>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</si>
  <si>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</si>
  <si>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</si>
  <si>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</si>
  <si>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</si>
  <si>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</si>
  <si>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</si>
  <si>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</si>
  <si>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</si>
  <si>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</si>
  <si>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</si>
  <si>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</si>
  <si>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</si>
  <si>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</si>
  <si>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</si>
  <si>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</si>
  <si>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</si>
  <si>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</si>
  <si>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</si>
  <si>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</si>
  <si>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</si>
  <si>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</si>
  <si>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</si>
  <si>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</si>
  <si>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</si>
  <si>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</si>
  <si>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</si>
  <si>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</si>
  <si>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</si>
  <si>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</si>
  <si>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</si>
  <si>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</si>
  <si>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</si>
  <si>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</si>
  <si>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</si>
  <si>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</si>
  <si>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</si>
  <si>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</si>
  <si>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</si>
  <si>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</si>
  <si>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</si>
  <si>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</si>
  <si>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</si>
  <si>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</si>
  <si>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</si>
  <si>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</si>
  <si>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</si>
  <si>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</si>
  <si>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</si>
  <si>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</si>
  <si>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</si>
  <si>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</si>
  <si>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</si>
  <si>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</si>
  <si>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</si>
  <si>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</si>
  <si>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</si>
  <si>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</si>
  <si>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</si>
  <si>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</si>
  <si>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</si>
  <si>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</si>
  <si>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</si>
  <si>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</si>
  <si>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</si>
  <si>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</si>
  <si>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</si>
  <si>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</si>
  <si>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</si>
  <si>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</si>
  <si>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</si>
  <si>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</si>
  <si>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</si>
  <si>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</si>
  <si>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</si>
  <si>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</si>
  <si>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</si>
  <si>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</si>
  <si>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</si>
  <si>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</si>
  <si>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</si>
  <si>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</si>
  <si>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</si>
  <si>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</si>
  <si>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</si>
  <si>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</si>
  <si>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</si>
  <si>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</si>
  <si>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</si>
  <si>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</si>
  <si>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</si>
  <si>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</si>
  <si>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</si>
  <si>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</si>
  <si>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</si>
  <si>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</si>
  <si>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</si>
  <si>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</si>
  <si>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</si>
  <si>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</si>
  <si>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</si>
  <si>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</si>
  <si>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</si>
  <si>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</si>
  <si>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</si>
  <si>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</si>
  <si>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</si>
  <si>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</si>
  <si>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</si>
  <si>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</si>
  <si>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</si>
  <si>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</si>
  <si>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</si>
  <si>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</si>
  <si>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</si>
  <si>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</si>
  <si>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</si>
  <si>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</si>
  <si>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</si>
  <si>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</si>
  <si>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</si>
  <si>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</si>
  <si>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</si>
  <si>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</si>
  <si>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</si>
  <si>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</si>
  <si>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</si>
  <si>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</si>
  <si>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</si>
  <si>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</si>
  <si>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</si>
  <si>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</si>
  <si>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</si>
  <si>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</si>
  <si>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</si>
  <si>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</si>
  <si>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</si>
  <si>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</si>
  <si>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</si>
  <si>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</si>
  <si>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</si>
  <si>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</si>
  <si>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</si>
  <si>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</si>
  <si>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</si>
  <si>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</si>
  <si>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</si>
  <si>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</si>
  <si>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</si>
  <si>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</si>
  <si>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</si>
  <si>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</si>
  <si>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</si>
  <si>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</si>
  <si>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</si>
  <si>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</si>
  <si>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</si>
  <si>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</si>
  <si>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</si>
  <si>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</si>
  <si>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</si>
  <si>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</si>
  <si>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</si>
  <si>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</si>
  <si>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</si>
  <si>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</si>
  <si>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</si>
  <si>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</si>
  <si>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</si>
  <si>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</si>
  <si>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</si>
  <si>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</si>
  <si>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</si>
  <si>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</si>
  <si>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</si>
  <si>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</si>
  <si>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</si>
  <si>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</si>
  <si>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</si>
  <si>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</si>
  <si>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</si>
  <si>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</si>
  <si>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</si>
  <si>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</si>
  <si>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</si>
  <si>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</si>
  <si>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</si>
  <si>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</si>
  <si>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</si>
  <si>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</si>
  <si>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</si>
  <si>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</si>
  <si>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</si>
  <si>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</si>
  <si>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</si>
  <si>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</si>
  <si>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</si>
  <si>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</si>
  <si>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</si>
  <si>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</si>
  <si>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</si>
  <si>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</si>
  <si>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</si>
  <si>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</si>
  <si>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</si>
  <si>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</si>
  <si>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</si>
  <si>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</si>
  <si>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</si>
  <si>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</si>
  <si>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</si>
  <si>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</si>
  <si>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</si>
  <si>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</si>
  <si>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</si>
  <si>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</si>
  <si>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</si>
  <si>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</si>
  <si>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</si>
  <si>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</si>
  <si>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</si>
  <si>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</si>
  <si>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</si>
  <si>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</si>
  <si>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</si>
  <si>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</si>
  <si>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</si>
  <si>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</si>
  <si>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</si>
  <si>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</si>
  <si>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</si>
  <si>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</si>
  <si>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</si>
  <si>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</si>
  <si>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</si>
  <si>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</si>
  <si>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</si>
  <si>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</si>
  <si>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</si>
  <si>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</si>
  <si>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</si>
  <si>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</si>
  <si>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</si>
  <si>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</si>
  <si>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</si>
  <si>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</si>
  <si>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</si>
  <si>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</si>
  <si>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</si>
  <si>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</si>
  <si>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</si>
  <si>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</si>
  <si>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</si>
  <si>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</si>
  <si>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</si>
  <si>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</si>
  <si>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</si>
  <si>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</si>
  <si>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</si>
  <si>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</si>
  <si>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</si>
  <si>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</si>
  <si>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</si>
  <si>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</si>
  <si>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</si>
  <si>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</si>
  <si>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</si>
  <si>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</si>
  <si>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</si>
  <si>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</si>
  <si>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</si>
  <si>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</si>
  <si>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</si>
  <si>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</si>
  <si>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</si>
  <si>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</si>
  <si>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</si>
  <si>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</si>
  <si>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</si>
  <si>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</si>
  <si>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</si>
  <si>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</si>
  <si>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</si>
  <si>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</si>
  <si>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</si>
  <si>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</si>
  <si>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</si>
  <si>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</si>
  <si>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</si>
  <si>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</si>
  <si>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</si>
  <si>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</si>
  <si>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</si>
  <si>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</si>
  <si>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</si>
  <si>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</si>
  <si>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</si>
  <si>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</si>
  <si>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</si>
  <si>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</si>
  <si>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</si>
  <si>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</si>
  <si>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</si>
  <si>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</si>
  <si>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</si>
  <si>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</si>
  <si>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</si>
  <si>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</si>
  <si>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</si>
  <si>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</si>
  <si>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</si>
  <si>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</si>
  <si>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</si>
  <si>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</si>
  <si>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</si>
  <si>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</si>
  <si>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</si>
  <si>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</si>
  <si>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</si>
  <si>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</si>
  <si>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</si>
  <si>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</si>
  <si>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</si>
  <si>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</si>
  <si>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</si>
  <si>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</si>
  <si>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</si>
  <si>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</si>
  <si>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</si>
  <si>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</si>
  <si>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</si>
  <si>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</si>
  <si>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</si>
  <si>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</si>
  <si>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</si>
  <si>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</si>
  <si>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</si>
  <si>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</si>
  <si>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</si>
  <si>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</si>
  <si>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</si>
  <si>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</si>
  <si>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</si>
  <si>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</si>
  <si>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</si>
  <si>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</si>
  <si>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</si>
  <si>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</si>
  <si>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</si>
  <si>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</si>
  <si>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</si>
  <si>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</si>
  <si>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</si>
  <si>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</si>
  <si>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</si>
  <si>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</si>
  <si>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</si>
  <si>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</si>
  <si>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</si>
  <si>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</si>
  <si>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</si>
  <si>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</si>
  <si>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</si>
  <si>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</si>
  <si>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</si>
  <si>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</si>
  <si>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</si>
  <si>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</si>
  <si>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</si>
  <si>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</si>
  <si>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</si>
  <si>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</si>
  <si>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</si>
  <si>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</si>
  <si>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</si>
  <si>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</si>
  <si>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</si>
  <si>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</si>
  <si>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</si>
  <si>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</si>
  <si>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</si>
  <si>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</si>
  <si>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</si>
  <si>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</si>
  <si>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</si>
  <si>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</si>
  <si>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</si>
  <si>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</si>
  <si>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</si>
  <si>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</si>
  <si>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</si>
  <si>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</si>
  <si>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</si>
  <si>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</si>
  <si>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</si>
  <si>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</si>
  <si>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</si>
  <si>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</si>
  <si>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</si>
  <si>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</si>
  <si>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</si>
  <si>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</si>
  <si>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</si>
  <si>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</si>
  <si>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</si>
  <si>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</si>
  <si>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</si>
  <si>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</si>
  <si>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</si>
  <si>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</si>
  <si>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</si>
  <si>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</si>
  <si>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</si>
  <si>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</si>
  <si>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</si>
  <si>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</si>
  <si>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</si>
  <si>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</si>
  <si>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</si>
  <si>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</si>
  <si>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</si>
  <si>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</si>
  <si>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</si>
  <si>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</si>
  <si>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</si>
  <si>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</si>
  <si>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</si>
  <si>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</si>
  <si>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</si>
  <si>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</si>
  <si>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</si>
  <si>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</si>
  <si>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</si>
  <si>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</si>
  <si>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</si>
  <si>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</si>
  <si>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</si>
  <si>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</si>
  <si>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</si>
  <si>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</si>
  <si>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</si>
  <si>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</si>
  <si>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</si>
  <si>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</si>
  <si>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</si>
  <si>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</si>
  <si>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</si>
  <si>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</si>
  <si>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</si>
  <si>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</si>
  <si>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</si>
  <si>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</si>
  <si>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</si>
  <si>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</si>
  <si>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</si>
  <si>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</si>
  <si>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</si>
  <si>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</si>
  <si>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</si>
  <si>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</si>
  <si>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</si>
  <si>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</si>
  <si>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</si>
  <si>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</si>
  <si>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</si>
  <si>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</si>
  <si>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</si>
  <si>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</si>
  <si>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</si>
  <si>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</si>
  <si>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</si>
  <si>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</si>
  <si>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</si>
  <si>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</si>
  <si>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</si>
  <si>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</si>
  <si>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</si>
  <si>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</si>
  <si>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</si>
  <si>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</si>
  <si>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</si>
  <si>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</si>
  <si>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</si>
  <si>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</si>
  <si>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</si>
  <si>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</si>
  <si>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</si>
  <si>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</si>
  <si>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</si>
  <si>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</si>
  <si>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</si>
  <si>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</si>
  <si>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</si>
  <si>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</si>
  <si>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</si>
  <si>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</si>
  <si>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</si>
  <si>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</si>
  <si>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</si>
  <si>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</si>
  <si>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</si>
  <si>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</si>
  <si>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</si>
  <si>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</si>
  <si>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</si>
  <si>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</si>
  <si>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</si>
  <si>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</si>
  <si>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</si>
  <si>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</si>
  <si>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</si>
  <si>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</si>
  <si>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</si>
  <si>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</si>
  <si>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</si>
  <si>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</si>
  <si>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</si>
  <si>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</si>
  <si>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</si>
  <si>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</si>
  <si>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</si>
  <si>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</si>
  <si>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</si>
  <si>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</si>
  <si>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</si>
  <si>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</si>
  <si>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</si>
  <si>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</si>
  <si>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</si>
  <si>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</si>
  <si>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</si>
  <si>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</si>
  <si>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</si>
  <si>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</si>
  <si>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</si>
  <si>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</si>
  <si>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</si>
  <si>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</si>
  <si>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</si>
  <si>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</si>
  <si>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</si>
  <si>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</si>
  <si>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</si>
  <si>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</si>
  <si>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</si>
  <si>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</si>
  <si>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</si>
  <si>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</si>
  <si>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</si>
  <si>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</si>
  <si>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</si>
  <si>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</si>
  <si>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</si>
  <si>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</si>
  <si>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</si>
  <si>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</si>
  <si>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</si>
  <si>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</si>
  <si>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</si>
  <si>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</si>
  <si>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</si>
  <si>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</si>
  <si>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</si>
  <si>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</si>
  <si>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</si>
  <si>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</si>
  <si>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</si>
  <si>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</si>
  <si>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</si>
  <si>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</si>
  <si>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</si>
  <si>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</si>
  <si>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</si>
  <si>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</si>
  <si>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</si>
  <si>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</si>
  <si>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</si>
  <si>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</si>
  <si>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</si>
  <si>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</si>
  <si>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</si>
  <si>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</si>
  <si>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</si>
  <si>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</si>
  <si>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</si>
  <si>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</si>
  <si>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</si>
  <si>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</si>
  <si>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</si>
  <si>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</si>
  <si>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</si>
  <si>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</si>
  <si>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</si>
  <si>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</si>
  <si>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</si>
  <si>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</si>
  <si>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</si>
  <si>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</si>
  <si>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</si>
  <si>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</si>
  <si>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</si>
  <si>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</si>
  <si>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</si>
  <si>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</si>
  <si>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</si>
  <si>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</si>
  <si>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</si>
  <si>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</si>
  <si>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</si>
  <si>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</si>
  <si>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</si>
  <si>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</si>
  <si>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</si>
  <si>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</si>
  <si>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</si>
  <si>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</si>
  <si>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</si>
  <si>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</si>
  <si>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</si>
  <si>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</si>
  <si>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</si>
  <si>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</si>
  <si>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</si>
  <si>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</si>
  <si>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</si>
  <si>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</si>
  <si>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</si>
  <si>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</si>
  <si>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</si>
  <si>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</si>
  <si>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</si>
  <si>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</si>
  <si>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</si>
  <si>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</si>
  <si>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</si>
  <si>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</si>
  <si>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</si>
  <si>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</si>
  <si>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</si>
  <si>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</si>
  <si>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</si>
  <si>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</si>
  <si>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</si>
  <si>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</si>
  <si>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</si>
  <si>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</si>
  <si>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</si>
  <si>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</si>
  <si>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</si>
  <si>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</si>
  <si>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</si>
  <si>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</si>
  <si>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</si>
  <si>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</si>
  <si>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</si>
  <si>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</si>
  <si>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</si>
  <si>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</si>
  <si>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</si>
  <si>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</si>
  <si>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</si>
  <si>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</si>
  <si>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</si>
  <si>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</si>
  <si>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</si>
  <si>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</si>
  <si>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</si>
  <si>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</si>
  <si>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</si>
  <si>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</si>
  <si>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</si>
  <si>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</si>
  <si>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</si>
  <si>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</si>
  <si>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</si>
  <si>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</si>
  <si>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</si>
  <si>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</si>
  <si>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</si>
  <si>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</si>
  <si>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</si>
  <si>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</si>
  <si>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</si>
  <si>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</si>
  <si>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</si>
  <si>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</si>
  <si>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</si>
  <si>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</si>
  <si>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</si>
  <si>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</si>
  <si>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</si>
  <si>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</si>
  <si>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</si>
  <si>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</si>
  <si>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</si>
  <si>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</si>
  <si>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</si>
  <si>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</si>
  <si>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</si>
  <si>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</si>
  <si>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</si>
  <si>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</si>
  <si>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</si>
  <si>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</si>
  <si>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</si>
  <si>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</si>
  <si>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</si>
  <si>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</si>
  <si>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</si>
  <si>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</si>
  <si>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</si>
  <si>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</si>
  <si>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</si>
  <si>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</si>
  <si>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</si>
  <si>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</si>
  <si>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</si>
  <si>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</si>
  <si>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</si>
  <si>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</si>
  <si>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</si>
  <si>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</si>
  <si>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</si>
  <si>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</si>
  <si>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</si>
  <si>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</si>
  <si>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</si>
  <si>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</si>
  <si>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</si>
  <si>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</si>
  <si>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</si>
  <si>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</si>
  <si>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</si>
  <si>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</si>
  <si>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</si>
  <si>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</si>
  <si>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</si>
  <si>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</si>
  <si>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</si>
  <si>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</si>
  <si>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</si>
  <si>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</si>
  <si>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</si>
  <si>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</si>
  <si>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</si>
  <si>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</si>
  <si>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</si>
  <si>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</si>
  <si>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</si>
  <si>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</si>
  <si>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</si>
  <si>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</si>
  <si>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</si>
  <si>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</si>
  <si>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</si>
  <si>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</si>
  <si>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</si>
  <si>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</si>
  <si>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</si>
  <si>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</si>
  <si>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</si>
  <si>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</si>
  <si>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</si>
  <si>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</si>
  <si>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</si>
  <si>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</si>
  <si>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</si>
  <si>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</si>
  <si>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</si>
  <si>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</si>
  <si>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</si>
  <si>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</si>
  <si>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</si>
  <si>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</si>
  <si>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</si>
  <si>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</si>
  <si>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</si>
  <si>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</si>
  <si>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</si>
  <si>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</si>
  <si>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</si>
  <si>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</si>
  <si>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</si>
  <si>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</si>
  <si>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</si>
  <si>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</si>
  <si>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</si>
  <si>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</si>
  <si>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</si>
  <si>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</si>
  <si>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</si>
  <si>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</si>
  <si>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</si>
  <si>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</si>
  <si>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</si>
  <si>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</si>
  <si>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</si>
  <si>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</si>
  <si>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</si>
  <si>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</si>
  <si>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</si>
  <si>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</si>
  <si>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</si>
  <si>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</si>
  <si>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</si>
  <si>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</si>
  <si>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</si>
  <si>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</si>
  <si>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</si>
  <si>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</si>
  <si>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</si>
  <si>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</si>
  <si>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</si>
  <si>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</si>
  <si>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</si>
  <si>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</si>
  <si>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</si>
  <si>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</si>
  <si>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</si>
  <si>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</si>
  <si>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</si>
  <si>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</si>
  <si>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</si>
  <si>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</si>
  <si>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</si>
  <si>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</si>
  <si>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</si>
  <si>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</si>
  <si>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</si>
  <si>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</si>
  <si>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</si>
  <si>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</si>
  <si>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</si>
  <si>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</si>
  <si>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</si>
  <si>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</si>
  <si>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</si>
  <si>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</si>
  <si>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</si>
  <si>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</si>
  <si>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</si>
  <si>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</si>
  <si>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</si>
  <si>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</si>
  <si>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</si>
  <si>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</si>
  <si>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</si>
  <si>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</si>
  <si>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</si>
  <si>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</si>
  <si>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</si>
  <si>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</si>
  <si>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</si>
  <si>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</si>
  <si>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</si>
  <si>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</si>
  <si>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</si>
  <si>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</si>
  <si>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</si>
  <si>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</si>
  <si>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</si>
  <si>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</si>
  <si>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</si>
  <si>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</si>
  <si>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</si>
  <si>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</si>
  <si>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</si>
  <si>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</si>
  <si>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</si>
  <si>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</si>
  <si>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</si>
  <si>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</si>
  <si>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</si>
  <si>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</si>
  <si>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</si>
  <si>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</si>
  <si>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</si>
  <si>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</si>
  <si>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</si>
  <si>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</si>
  <si>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</si>
  <si>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</si>
  <si>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</si>
  <si>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</si>
  <si>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</si>
  <si>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</si>
  <si>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</si>
  <si>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</si>
  <si>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</si>
  <si>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</si>
  <si>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</si>
  <si>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</si>
  <si>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</si>
  <si>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</si>
  <si>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</si>
  <si>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</si>
  <si>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</si>
  <si>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</si>
  <si>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</si>
  <si>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</si>
  <si>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</si>
  <si>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</si>
  <si>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</si>
  <si>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</si>
  <si>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</si>
  <si>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</si>
  <si>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</si>
  <si>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</si>
  <si>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</si>
  <si>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</si>
  <si>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</si>
  <si>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</si>
  <si>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</si>
  <si>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</si>
  <si>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</si>
  <si>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</si>
  <si>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</si>
  <si>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</si>
  <si>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</si>
  <si>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</si>
  <si>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</si>
  <si>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</si>
  <si>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</si>
  <si>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</si>
  <si>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</si>
  <si>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</si>
  <si>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</si>
  <si>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</si>
  <si>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</si>
  <si>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</si>
  <si>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</si>
  <si>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</si>
  <si>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</si>
  <si>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</si>
  <si>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</si>
  <si>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</si>
  <si>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</si>
  <si>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</si>
  <si>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</si>
  <si>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</si>
  <si>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</si>
  <si>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</si>
  <si>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</si>
  <si>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</si>
  <si>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</si>
  <si>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</si>
  <si>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</si>
  <si>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</si>
  <si>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</si>
  <si>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</si>
  <si>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</si>
  <si>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</si>
  <si>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</si>
  <si>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</si>
  <si>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</si>
  <si>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</si>
  <si>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</si>
  <si>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</si>
  <si>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</si>
  <si>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</si>
  <si>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</si>
  <si>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</si>
  <si>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</si>
  <si>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</si>
  <si>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</si>
  <si>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</si>
  <si>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</si>
  <si>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</si>
  <si>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</si>
  <si>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</si>
  <si>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</si>
  <si>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</si>
  <si>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</si>
  <si>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</si>
  <si>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</si>
  <si>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</si>
  <si>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</si>
  <si>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</si>
  <si>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</si>
  <si>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</si>
  <si>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</si>
  <si>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</si>
  <si>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</si>
  <si>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</si>
  <si>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</si>
  <si>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</si>
  <si>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</si>
  <si>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</si>
  <si>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</si>
  <si>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</si>
  <si>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</si>
  <si>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</si>
  <si>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</si>
  <si>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</si>
  <si>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</si>
  <si>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</si>
  <si>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</si>
  <si>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</si>
  <si>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</si>
  <si>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</si>
  <si>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</si>
  <si>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</si>
  <si>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</si>
  <si>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</si>
  <si>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</si>
  <si>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</si>
  <si>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</si>
  <si>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</si>
  <si>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</si>
  <si>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</si>
  <si>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</si>
  <si>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</si>
  <si>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</si>
  <si>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</si>
  <si>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</si>
  <si>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</si>
  <si>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</si>
  <si>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</si>
  <si>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</si>
  <si>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</si>
  <si>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</si>
  <si>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</si>
  <si>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</si>
  <si>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</si>
  <si>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</si>
  <si>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</si>
  <si>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</si>
  <si>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</si>
  <si>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</si>
  <si>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</si>
  <si>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</si>
  <si>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</si>
  <si>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</si>
  <si>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</si>
  <si>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</si>
  <si>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</si>
  <si>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</si>
  <si>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</si>
  <si>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</si>
  <si>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</si>
  <si>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</si>
  <si>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</si>
  <si>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</si>
  <si>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</si>
  <si>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</si>
  <si>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</si>
  <si>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</si>
  <si>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</si>
  <si>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</si>
  <si>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</si>
  <si>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</si>
  <si>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</si>
  <si>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</si>
  <si>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</si>
  <si>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</si>
  <si>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</si>
  <si>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</si>
  <si>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</si>
  <si>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</si>
  <si>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</si>
  <si>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</si>
  <si>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</si>
  <si>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</si>
  <si>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</si>
  <si>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</si>
  <si>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</si>
  <si>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</si>
  <si>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</si>
  <si>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</si>
  <si>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</si>
  <si>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</si>
  <si>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</si>
  <si>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</si>
  <si>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</si>
  <si>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</si>
  <si>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</si>
  <si>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</si>
  <si>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</si>
  <si>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</si>
  <si>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</si>
  <si>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</si>
  <si>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</si>
  <si>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</si>
  <si>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</si>
  <si>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</si>
  <si>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</si>
  <si>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</si>
  <si>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</si>
  <si>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</si>
  <si>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</si>
  <si>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</si>
  <si>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</si>
  <si>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</si>
  <si>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</si>
  <si>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</si>
  <si>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</si>
  <si>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</si>
  <si>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</si>
  <si>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</si>
  <si>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</si>
  <si>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</si>
  <si>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</si>
  <si>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</si>
  <si>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</si>
  <si>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</si>
  <si>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</si>
  <si>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</si>
  <si>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</si>
  <si>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</si>
  <si>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</si>
  <si>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</si>
  <si>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</si>
  <si>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</si>
  <si>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</si>
  <si>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</si>
  <si>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</si>
  <si>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</si>
  <si>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</si>
  <si>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</si>
  <si>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</si>
  <si>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</si>
  <si>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</si>
  <si>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</si>
  <si>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</si>
  <si>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</si>
  <si>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</si>
  <si>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</si>
  <si>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</si>
  <si>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</si>
  <si>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</si>
  <si>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</si>
  <si>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</si>
  <si>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</si>
  <si>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</si>
  <si>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</si>
  <si>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</si>
  <si>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</si>
  <si>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</si>
  <si>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</si>
  <si>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</si>
  <si>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</si>
  <si>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</si>
  <si>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</si>
  <si>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</si>
  <si>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</si>
  <si>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</si>
  <si>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</si>
  <si>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</si>
  <si>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</si>
  <si>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</si>
  <si>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</si>
  <si>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</si>
  <si>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</si>
  <si>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</si>
  <si>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</si>
  <si>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</si>
  <si>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</si>
  <si>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</si>
  <si>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</si>
  <si>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</si>
  <si>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</si>
  <si>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</si>
  <si>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</si>
  <si>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</si>
  <si>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</si>
  <si>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</si>
  <si>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</si>
  <si>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</si>
  <si>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</si>
  <si>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</si>
  <si>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</si>
  <si>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</si>
  <si>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</si>
  <si>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</si>
  <si>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</si>
  <si>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</si>
  <si>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</si>
  <si>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</si>
  <si>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</si>
  <si>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</si>
  <si>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</si>
  <si>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</si>
  <si>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</si>
  <si>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</si>
  <si>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</si>
  <si>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</si>
  <si>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</si>
  <si>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</si>
  <si>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</si>
  <si>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</si>
  <si>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</si>
  <si>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</si>
  <si>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</si>
  <si>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</si>
  <si>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</si>
  <si>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</si>
  <si>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</si>
  <si>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</si>
  <si>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</si>
  <si>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</si>
  <si>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</si>
  <si>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</si>
  <si>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</si>
  <si>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</si>
  <si>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</si>
  <si>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</si>
  <si>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</si>
  <si>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</si>
  <si>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</si>
  <si>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</si>
  <si>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</si>
  <si>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</si>
  <si>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</si>
  <si>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</si>
  <si>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</si>
  <si>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</si>
  <si>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</si>
  <si>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</si>
  <si>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</si>
  <si>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</si>
  <si>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</si>
  <si>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</si>
  <si>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</si>
  <si>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</si>
  <si>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</si>
  <si>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</si>
  <si>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</si>
  <si>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</si>
  <si>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</si>
  <si>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</si>
  <si>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</si>
  <si>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</si>
  <si>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</si>
  <si>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</si>
  <si>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</si>
  <si>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</si>
  <si>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</si>
  <si>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</si>
  <si>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</si>
  <si>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</si>
  <si>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</si>
  <si>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</si>
  <si>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</si>
  <si>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</si>
  <si>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</si>
  <si>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</si>
  <si>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</si>
  <si>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</si>
  <si>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</si>
  <si>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</si>
  <si>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</si>
  <si>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</si>
  <si>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</si>
  <si>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</si>
  <si>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</si>
  <si>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</si>
  <si>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</si>
  <si>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</si>
  <si>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</si>
  <si>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</si>
  <si>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</si>
  <si>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</si>
  <si>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</si>
  <si>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</si>
  <si>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</si>
  <si>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</si>
  <si>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</si>
  <si>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</si>
  <si>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</si>
  <si>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</si>
  <si>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</si>
  <si>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</si>
  <si>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</si>
  <si>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</si>
  <si>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</si>
  <si>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</si>
  <si>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</si>
  <si>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</si>
  <si>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</si>
  <si>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</si>
  <si>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</si>
  <si>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</si>
  <si>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</si>
  <si>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</si>
  <si>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</si>
  <si>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</si>
  <si>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</si>
  <si>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</si>
  <si>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</si>
  <si>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</si>
  <si>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</si>
  <si>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</si>
  <si>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</si>
  <si>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</si>
  <si>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</si>
  <si>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</si>
  <si>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</si>
  <si>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</si>
  <si>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</si>
  <si>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</si>
  <si>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</si>
  <si>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</si>
  <si>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</si>
  <si>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</si>
  <si>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</si>
  <si>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</si>
  <si>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</si>
  <si>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</si>
  <si>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</si>
  <si>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</si>
  <si>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</si>
  <si>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</si>
  <si>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</si>
  <si>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</si>
  <si>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</si>
  <si>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</si>
  <si>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</si>
  <si>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</si>
  <si>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</si>
  <si>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</si>
  <si>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</si>
  <si>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</si>
  <si>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</si>
  <si>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</si>
  <si>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</si>
  <si>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</si>
  <si>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</si>
  <si>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</si>
  <si>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</si>
  <si>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</si>
  <si>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</si>
  <si>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</si>
  <si>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</si>
  <si>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</si>
  <si>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</si>
  <si>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</si>
  <si>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</si>
  <si>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</si>
  <si>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</si>
  <si>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</si>
  <si>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</si>
  <si>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</si>
  <si>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</si>
  <si>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</si>
  <si>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</si>
  <si>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</si>
  <si>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</si>
  <si>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</si>
  <si>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</si>
  <si>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</si>
  <si>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</si>
  <si>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</si>
  <si>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</si>
  <si>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</si>
  <si>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</si>
  <si>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</si>
  <si>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</si>
  <si>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</si>
  <si>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</si>
  <si>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</si>
  <si>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</si>
  <si>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</si>
  <si>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</si>
  <si>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</si>
  <si>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</si>
  <si>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</si>
  <si>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</si>
  <si>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</si>
  <si>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</si>
  <si>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</si>
  <si>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</si>
  <si>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</si>
  <si>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</si>
  <si>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</si>
  <si>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</si>
  <si>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</si>
  <si>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</si>
  <si>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</si>
  <si>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</si>
  <si>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</si>
  <si>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</si>
  <si>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</si>
  <si>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</si>
  <si>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</si>
  <si>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</si>
  <si>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</si>
  <si>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</si>
  <si>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</si>
  <si>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</si>
  <si>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</si>
  <si>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</si>
  <si>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</si>
  <si>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</si>
  <si>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</si>
  <si>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</si>
  <si>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</si>
  <si>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</si>
  <si>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</si>
  <si>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</si>
  <si>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</si>
  <si>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</si>
  <si>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</si>
  <si>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</si>
  <si>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</si>
  <si>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</si>
  <si>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</si>
  <si>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</si>
  <si>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</si>
  <si>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</si>
  <si>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</si>
  <si>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</si>
  <si>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</si>
  <si>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</si>
  <si>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</si>
  <si>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</si>
  <si>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</si>
  <si>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</si>
  <si>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</si>
  <si>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</si>
  <si>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</si>
  <si>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</si>
  <si>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</si>
  <si>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</si>
  <si>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</si>
  <si>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</si>
  <si>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</si>
  <si>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</si>
  <si>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</si>
  <si>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</si>
  <si>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</si>
  <si>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</si>
  <si>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</si>
  <si>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</si>
  <si>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</si>
  <si>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</si>
  <si>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</si>
  <si>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</si>
  <si>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</si>
  <si>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</si>
  <si>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</si>
  <si>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</si>
  <si>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</si>
  <si>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</si>
  <si>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</si>
  <si>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</si>
  <si>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</si>
  <si>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</si>
  <si>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</si>
  <si>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</si>
  <si>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</si>
  <si>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</si>
  <si>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</si>
  <si>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</si>
  <si>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</si>
  <si>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</si>
  <si>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</si>
  <si>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</si>
  <si>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</si>
  <si>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</si>
  <si>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</si>
  <si>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</si>
  <si>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</si>
  <si>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</si>
  <si>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</si>
  <si>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</si>
  <si>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</si>
  <si>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</si>
  <si>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</si>
  <si>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</si>
  <si>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</si>
  <si>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</si>
  <si>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</si>
  <si>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</si>
  <si>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</si>
  <si>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</si>
  <si>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</si>
  <si>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</si>
  <si>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</si>
  <si>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</si>
  <si>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</si>
  <si>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</si>
  <si>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</si>
  <si>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</si>
  <si>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</si>
  <si>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</si>
  <si>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</si>
  <si>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</si>
  <si>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</si>
  <si>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</si>
  <si>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</si>
  <si>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</si>
  <si>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</si>
  <si>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</si>
  <si>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</si>
  <si>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</si>
  <si>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</si>
  <si>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</si>
  <si>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</si>
  <si>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</si>
  <si>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</si>
  <si>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</si>
  <si>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</si>
  <si>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</si>
  <si>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</si>
  <si>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</si>
  <si>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</si>
  <si>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</si>
  <si>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</si>
  <si>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</si>
  <si>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</si>
  <si>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</si>
  <si>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</si>
  <si>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</si>
  <si>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</si>
  <si>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</si>
  <si>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</si>
  <si>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</si>
  <si>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</si>
  <si>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</si>
  <si>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</si>
  <si>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</si>
  <si>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</si>
  <si>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</si>
  <si>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</si>
  <si>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</si>
  <si>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</si>
  <si>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</si>
  <si>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</si>
  <si>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</si>
  <si>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</si>
  <si>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</si>
  <si>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</si>
  <si>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</si>
  <si>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</si>
  <si>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</si>
  <si>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</si>
  <si>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</si>
  <si>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</si>
  <si>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</si>
  <si>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</si>
  <si>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</si>
  <si>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</si>
  <si>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</si>
  <si>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</si>
  <si>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</si>
  <si>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</si>
  <si>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</si>
  <si>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</si>
  <si>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</si>
  <si>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</si>
  <si>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</si>
  <si>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</si>
  <si>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</si>
  <si>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</si>
  <si>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</si>
  <si>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</si>
  <si>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</si>
  <si>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</si>
  <si>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</si>
  <si>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</si>
  <si>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</si>
  <si>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</si>
  <si>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</si>
  <si>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</si>
  <si>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</si>
  <si>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</si>
  <si>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</si>
  <si>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</si>
  <si>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</si>
  <si>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</si>
  <si>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</si>
  <si>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</si>
  <si>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</si>
  <si>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</si>
  <si>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</si>
  <si>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</si>
  <si>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</si>
  <si>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</si>
  <si>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</si>
  <si>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</si>
  <si>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</si>
  <si>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</si>
  <si>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</si>
  <si>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</si>
  <si>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</si>
  <si>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</si>
  <si>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</si>
  <si>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</si>
  <si>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</si>
  <si>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</si>
  <si>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</si>
  <si>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</si>
  <si>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</si>
  <si>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</si>
  <si>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</si>
  <si>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</si>
  <si>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</si>
  <si>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</si>
  <si>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</si>
  <si>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</si>
  <si>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</si>
  <si>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</si>
  <si>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</si>
  <si>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</si>
  <si>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</si>
  <si>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</si>
  <si>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</si>
  <si>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</si>
  <si>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</si>
  <si>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</si>
  <si>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</si>
  <si>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</si>
  <si>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</si>
  <si>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</si>
  <si>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</si>
  <si>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</si>
  <si>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</si>
  <si>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</si>
  <si>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</si>
  <si>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</si>
  <si>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</si>
  <si>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</si>
  <si>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</si>
  <si>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</si>
  <si>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</si>
  <si>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</si>
  <si>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</si>
  <si>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</si>
  <si>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</si>
  <si>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</si>
  <si>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</si>
  <si>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</si>
  <si>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</si>
  <si>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</si>
  <si>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</si>
  <si>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</si>
  <si>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</si>
  <si>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</si>
  <si>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</si>
  <si>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</si>
  <si>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</si>
  <si>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</si>
  <si>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</si>
  <si>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</si>
  <si>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</si>
  <si>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</si>
  <si>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</si>
  <si>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</si>
  <si>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</si>
  <si>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</si>
  <si>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</si>
  <si>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</si>
  <si>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</si>
  <si>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</si>
  <si>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</si>
  <si>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</si>
  <si>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</si>
  <si>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</si>
  <si>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</si>
  <si>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</si>
  <si>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</si>
  <si>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</si>
  <si>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</si>
  <si>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</si>
  <si>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</si>
  <si>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</si>
  <si>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</si>
  <si>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</si>
  <si>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</si>
  <si>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</si>
  <si>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</si>
  <si>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</si>
  <si>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</si>
  <si>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</si>
  <si>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</si>
  <si>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</si>
  <si>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</si>
  <si>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</si>
  <si>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</si>
  <si>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</si>
  <si>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</si>
  <si>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</si>
  <si>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</si>
  <si>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</si>
  <si>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</si>
  <si>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</si>
  <si>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</si>
  <si>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</si>
  <si>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</si>
  <si>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</si>
  <si>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</si>
  <si>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</si>
  <si>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</si>
  <si>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</si>
  <si>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</si>
  <si>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</si>
  <si>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</si>
  <si>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</si>
  <si>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</si>
  <si>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</si>
  <si>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</si>
  <si>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</si>
  <si>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</si>
  <si>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</si>
  <si>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</si>
  <si>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</si>
  <si>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</si>
  <si>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</si>
  <si>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</si>
  <si>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</si>
  <si>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</si>
  <si>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</si>
  <si>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</si>
  <si>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</si>
  <si>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</si>
  <si>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</si>
  <si>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</si>
  <si>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</si>
  <si>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</si>
  <si>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</si>
  <si>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</si>
  <si>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</si>
  <si>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</si>
  <si>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</si>
  <si>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</si>
  <si>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</si>
  <si>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</si>
  <si>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</si>
  <si>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</si>
  <si>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</si>
  <si>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</si>
  <si>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</si>
  <si>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</si>
  <si>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</si>
  <si>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</si>
  <si>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</si>
  <si>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</si>
  <si>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</si>
  <si>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</si>
  <si>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</si>
  <si>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</si>
  <si>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</si>
  <si>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</si>
  <si>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</si>
  <si>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</si>
  <si>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</si>
  <si>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</si>
  <si>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</si>
  <si>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</si>
  <si>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</si>
  <si>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</si>
  <si>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</si>
  <si>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</si>
  <si>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</si>
  <si>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</si>
  <si>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</si>
  <si>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</si>
  <si>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</si>
  <si>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</si>
  <si>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</si>
  <si>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</si>
  <si>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</si>
  <si>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</si>
  <si>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</si>
  <si>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</si>
  <si>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</si>
  <si>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</si>
  <si>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</si>
  <si>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</si>
  <si>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</si>
  <si>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</si>
  <si>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</si>
  <si>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</si>
  <si>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</si>
  <si>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</si>
  <si>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</si>
  <si>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</si>
  <si>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</si>
  <si>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</si>
  <si>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</si>
  <si>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</si>
  <si>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</si>
  <si>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</si>
  <si>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</si>
  <si>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</si>
  <si>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</si>
  <si>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</si>
  <si>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</si>
  <si>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</si>
  <si>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</si>
  <si>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</si>
  <si>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</si>
  <si>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</si>
  <si>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</si>
  <si>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</si>
  <si>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</si>
  <si>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</si>
  <si>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</si>
  <si>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</si>
  <si>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</si>
  <si>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</si>
  <si>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</si>
  <si>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</si>
  <si>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</si>
  <si>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</si>
  <si>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</si>
  <si>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</si>
  <si>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</si>
  <si>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</si>
  <si>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</si>
  <si>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</si>
  <si>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</si>
  <si>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</si>
  <si>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</si>
  <si>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</si>
  <si>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</si>
  <si>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</si>
  <si>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</si>
  <si>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</si>
  <si>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</si>
  <si>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</si>
  <si>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</si>
  <si>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</si>
  <si>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</si>
  <si>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</si>
  <si>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</si>
  <si>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</si>
  <si>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</si>
  <si>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</si>
  <si>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</si>
  <si>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</si>
  <si>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</si>
  <si>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</si>
  <si>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</si>
  <si>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</si>
  <si>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</si>
  <si>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</si>
  <si>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</si>
  <si>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</si>
  <si>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</si>
  <si>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</si>
  <si>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</si>
  <si>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</si>
  <si>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</si>
  <si>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</si>
  <si>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</si>
  <si>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</si>
  <si>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</si>
  <si>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</si>
  <si>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</si>
  <si>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</si>
  <si>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</si>
  <si>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</si>
  <si>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</si>
  <si>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</si>
  <si>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</si>
  <si>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</si>
  <si>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</si>
  <si>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</si>
  <si>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</si>
  <si>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</si>
  <si>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</si>
  <si>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</si>
  <si>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</si>
  <si>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</si>
  <si>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</si>
  <si>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</si>
  <si>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</si>
  <si>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</si>
  <si>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</si>
  <si>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</si>
  <si>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</si>
  <si>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</si>
  <si>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</si>
  <si>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</si>
  <si>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</si>
  <si>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</si>
  <si>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</si>
  <si>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</si>
  <si>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</si>
  <si>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</si>
  <si>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</si>
  <si>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</si>
  <si>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</si>
  <si>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</si>
  <si>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</si>
  <si>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</si>
  <si>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</si>
  <si>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</si>
  <si>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</si>
  <si>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</si>
  <si>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</si>
  <si>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</si>
  <si>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</si>
  <si>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</si>
  <si>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</si>
  <si>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</si>
  <si>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</si>
  <si>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</si>
  <si>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</si>
  <si>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</si>
  <si>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</si>
  <si>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</si>
  <si>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</si>
  <si>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</si>
  <si>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</si>
  <si>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</si>
  <si>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</si>
  <si>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</si>
  <si>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</si>
  <si>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</si>
  <si>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</si>
  <si>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</si>
  <si>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</si>
  <si>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</si>
  <si>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</si>
  <si>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</si>
  <si>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</si>
  <si>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</si>
  <si>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</si>
  <si>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</si>
  <si>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</si>
  <si>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</si>
  <si>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</si>
  <si>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</si>
  <si>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</si>
  <si>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</si>
  <si>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</si>
  <si>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</si>
  <si>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</si>
  <si>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</si>
  <si>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</si>
  <si>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</si>
  <si>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</si>
  <si>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</si>
  <si>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</si>
  <si>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</si>
  <si>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</si>
  <si>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</si>
  <si>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</si>
  <si>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</si>
  <si>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</si>
  <si>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</si>
  <si>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</si>
  <si>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</si>
  <si>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</si>
  <si>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</si>
  <si>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</si>
  <si>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</si>
  <si>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</si>
  <si>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</si>
  <si>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</si>
  <si>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</si>
  <si>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</si>
  <si>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</si>
  <si>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</si>
  <si>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</si>
  <si>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</si>
  <si>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</si>
  <si>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</si>
  <si>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</si>
  <si>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</si>
  <si>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</si>
  <si>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</si>
  <si>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</si>
  <si>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</si>
  <si>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</si>
  <si>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</si>
  <si>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</si>
  <si>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</si>
  <si>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</si>
  <si>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</si>
  <si>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</si>
  <si>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</si>
  <si>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</si>
  <si>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</si>
  <si>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</si>
  <si>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</si>
  <si>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</si>
  <si>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</si>
  <si>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</si>
  <si>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</si>
  <si>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</si>
  <si>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</si>
  <si>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</si>
  <si>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</si>
  <si>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</si>
  <si>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</si>
  <si>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</si>
  <si>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</si>
  <si>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</si>
  <si>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</si>
  <si>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</si>
  <si>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</si>
  <si>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</si>
  <si>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</si>
  <si>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</si>
  <si>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</si>
  <si>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</si>
  <si>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</si>
  <si>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</si>
  <si>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</si>
  <si>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</si>
  <si>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</si>
  <si>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</si>
  <si>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</si>
  <si>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</si>
  <si>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</si>
  <si>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</si>
  <si>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</si>
  <si>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</si>
  <si>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</si>
  <si>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</si>
  <si>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</si>
  <si>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</si>
  <si>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</si>
  <si>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</si>
  <si>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</si>
  <si>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</si>
  <si>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</si>
  <si>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</si>
  <si>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</si>
  <si>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</si>
  <si>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</si>
  <si>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</si>
  <si>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</si>
  <si>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</si>
  <si>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</si>
  <si>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</si>
  <si>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</si>
  <si>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</si>
  <si>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</si>
  <si>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</si>
  <si>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</si>
  <si>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</si>
  <si>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</si>
  <si>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</si>
  <si>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</si>
  <si>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</si>
  <si>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</si>
  <si>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</si>
  <si>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</si>
  <si>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</si>
  <si>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</si>
  <si>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</si>
  <si>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</si>
  <si>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</si>
  <si>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</si>
  <si>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</si>
  <si>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</si>
  <si>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</si>
  <si>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</si>
  <si>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</si>
  <si>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</si>
  <si>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</si>
  <si>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</si>
  <si>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</si>
  <si>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</si>
  <si>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</si>
  <si>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</si>
  <si>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</si>
  <si>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</si>
  <si>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</si>
  <si>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</si>
  <si>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</si>
  <si>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</si>
  <si>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</si>
  <si>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</si>
  <si>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</si>
  <si>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</si>
  <si>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</si>
  <si>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</si>
  <si>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</si>
  <si>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</si>
  <si>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</si>
  <si>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</si>
  <si>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</si>
  <si>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</si>
  <si>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</si>
  <si>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</si>
  <si>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</si>
  <si>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</si>
  <si>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</si>
  <si>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</si>
  <si>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</si>
  <si>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</si>
  <si>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</si>
  <si>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</si>
  <si>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</si>
  <si>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</si>
  <si>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</si>
  <si>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</si>
  <si>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</si>
  <si>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</si>
  <si>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</si>
  <si>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</si>
  <si>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</si>
  <si>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</si>
  <si>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</si>
  <si>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</si>
  <si>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</si>
  <si>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</si>
  <si>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</si>
  <si>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</si>
  <si>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</si>
  <si>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</si>
  <si>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</si>
  <si>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</si>
  <si>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</si>
  <si>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</si>
  <si>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</si>
  <si>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</si>
  <si>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</si>
  <si>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</si>
  <si>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</si>
  <si>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</si>
  <si>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</si>
  <si>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</si>
  <si>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</si>
  <si>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</si>
  <si>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</si>
  <si>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</si>
  <si>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</si>
  <si>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</si>
  <si>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</si>
  <si>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</si>
  <si>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</si>
  <si>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</si>
  <si>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</si>
  <si>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</si>
  <si>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</si>
  <si>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</si>
  <si>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</si>
  <si>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</si>
  <si>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</si>
  <si>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</si>
  <si>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</si>
  <si>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</si>
  <si>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</si>
  <si>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</si>
  <si>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</si>
  <si>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</si>
  <si>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</si>
  <si>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</si>
  <si>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</si>
  <si>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</si>
  <si>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</si>
  <si>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</si>
  <si>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</si>
  <si>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</si>
  <si>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</si>
  <si>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</si>
  <si>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</si>
  <si>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</si>
  <si>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</si>
  <si>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</si>
  <si>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</si>
  <si>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</si>
  <si>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</si>
  <si>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</si>
  <si>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</si>
  <si>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</si>
  <si>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</si>
  <si>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</si>
  <si>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</si>
  <si>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</si>
  <si>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</si>
  <si>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</si>
  <si>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</si>
  <si>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</si>
  <si>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</si>
  <si>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</si>
  <si>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</si>
  <si>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</si>
  <si>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</si>
  <si>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</si>
  <si>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</si>
  <si>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</si>
  <si>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</si>
  <si>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</si>
  <si>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</si>
  <si>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</si>
  <si>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</si>
  <si>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</si>
  <si>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</si>
  <si>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</si>
  <si>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</si>
  <si>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</si>
  <si>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</si>
  <si>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</si>
  <si>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</si>
  <si>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</si>
  <si>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</si>
  <si>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</si>
  <si>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</si>
  <si>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</si>
  <si>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</si>
  <si>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</si>
  <si>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</si>
  <si>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</si>
  <si>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</si>
  <si>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</si>
  <si>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</si>
  <si>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</si>
  <si>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</si>
  <si>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</si>
  <si>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</si>
  <si>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</si>
  <si>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</si>
  <si>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</si>
  <si>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</si>
  <si>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</si>
  <si>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</si>
  <si>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</si>
  <si>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</si>
  <si>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</si>
  <si>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</si>
  <si>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</si>
  <si>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</si>
  <si>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</si>
  <si>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</si>
  <si>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</si>
  <si>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</si>
  <si>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</si>
  <si>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</si>
  <si>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</si>
  <si>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</si>
  <si>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</si>
  <si>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</si>
  <si>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</si>
  <si>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</si>
  <si>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</si>
  <si>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</si>
  <si>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</si>
  <si>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</si>
  <si>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</si>
  <si>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</si>
  <si>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</si>
  <si>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</si>
  <si>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</si>
  <si>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</si>
  <si>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</si>
  <si>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</si>
  <si>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</si>
  <si>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</si>
  <si>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</si>
  <si>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</si>
  <si>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</si>
  <si>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</si>
  <si>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</si>
  <si>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</si>
  <si>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</si>
  <si>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</si>
  <si>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</si>
  <si>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</si>
  <si>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</si>
  <si>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</si>
  <si>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</si>
  <si>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</si>
  <si>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</si>
  <si>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</si>
  <si>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</si>
  <si>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</si>
  <si>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</si>
  <si>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</si>
  <si>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</si>
  <si>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</si>
  <si>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</si>
  <si>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</si>
  <si>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</si>
  <si>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</si>
  <si>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</si>
  <si>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</si>
  <si>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</si>
  <si>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</si>
  <si>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</si>
  <si>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</si>
  <si>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</si>
  <si>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</si>
  <si>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</si>
  <si>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</si>
  <si>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</si>
  <si>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</si>
  <si>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</si>
  <si>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</si>
  <si>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</si>
  <si>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</si>
  <si>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</si>
  <si>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</si>
  <si>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</si>
  <si>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</si>
  <si>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</si>
  <si>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</si>
  <si>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</si>
  <si>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</si>
  <si>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</si>
  <si>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</si>
  <si>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</si>
  <si>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</si>
  <si>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</si>
  <si>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</si>
  <si>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</si>
  <si>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</si>
  <si>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</si>
  <si>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</si>
  <si>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</si>
  <si>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</si>
  <si>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</si>
  <si>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</si>
  <si>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</si>
  <si>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</si>
  <si>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</si>
  <si>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</si>
  <si>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</si>
  <si>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</si>
  <si>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</si>
  <si>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</si>
  <si>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</si>
  <si>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</si>
  <si>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</si>
  <si>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</si>
  <si>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</si>
  <si>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</si>
  <si>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</si>
  <si>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</si>
  <si>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</si>
  <si>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</si>
  <si>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</si>
  <si>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</si>
  <si>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</si>
  <si>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</si>
  <si>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</si>
  <si>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</si>
  <si>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</si>
  <si>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</si>
  <si>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</si>
  <si>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</si>
  <si>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</si>
  <si>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</si>
  <si>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</si>
  <si>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</si>
  <si>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</si>
  <si>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</si>
  <si>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</si>
  <si>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</si>
  <si>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</si>
  <si>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</si>
  <si>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</si>
  <si>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</si>
  <si>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</si>
  <si>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</si>
  <si>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</si>
  <si>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</si>
  <si>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</si>
  <si>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</si>
  <si>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</si>
  <si>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</si>
  <si>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</si>
  <si>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</si>
  <si>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</si>
  <si>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</si>
  <si>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</si>
  <si>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</si>
  <si>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</si>
  <si>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</si>
  <si>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</si>
  <si>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</si>
  <si>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</si>
  <si>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</si>
  <si>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</si>
  <si>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</si>
  <si>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</si>
  <si>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</si>
  <si>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</si>
  <si>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</si>
  <si>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</si>
  <si>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</si>
  <si>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</si>
  <si>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</si>
  <si>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</si>
  <si>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</si>
  <si>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</si>
  <si>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</si>
  <si>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</si>
  <si>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</si>
  <si>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</si>
  <si>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</si>
  <si>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</si>
  <si>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</si>
  <si>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</si>
  <si>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</si>
  <si>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</si>
  <si>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</si>
  <si>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</si>
  <si>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</si>
  <si>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</si>
  <si>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</si>
  <si>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</si>
  <si>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</si>
  <si>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</si>
  <si>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</si>
  <si>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</si>
  <si>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</si>
  <si>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</si>
  <si>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</si>
  <si>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</si>
  <si>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</si>
  <si>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</si>
  <si>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</si>
  <si>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</si>
  <si>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</si>
  <si>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</si>
  <si>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</si>
  <si>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</si>
  <si>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</si>
  <si>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</si>
  <si>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</si>
  <si>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</si>
  <si>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</si>
  <si>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</si>
  <si>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</si>
  <si>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</si>
  <si>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</si>
  <si>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</si>
  <si>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</si>
  <si>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</si>
  <si>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</si>
  <si>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</si>
  <si>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</si>
  <si>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</si>
  <si>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</si>
  <si>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</si>
  <si>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</si>
  <si>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</si>
  <si>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</si>
  <si>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</si>
  <si>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</si>
  <si>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</si>
  <si>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</si>
  <si>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</si>
  <si>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</si>
  <si>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</si>
  <si>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</si>
  <si>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</si>
  <si>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</si>
  <si>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</si>
  <si>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</si>
  <si>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</si>
  <si>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</si>
  <si>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</si>
  <si>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</si>
  <si>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</si>
  <si>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</si>
  <si>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</si>
  <si>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</si>
  <si>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</si>
  <si>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</si>
  <si>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</si>
  <si>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</si>
  <si>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</si>
  <si>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</si>
  <si>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</si>
  <si>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</si>
  <si>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</si>
  <si>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</si>
  <si>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</si>
  <si>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</si>
  <si>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</si>
  <si>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</si>
  <si>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</si>
  <si>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</si>
  <si>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</si>
  <si>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</si>
  <si>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</si>
  <si>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</si>
  <si>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</si>
  <si>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</si>
  <si>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</si>
  <si>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</si>
  <si>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</si>
  <si>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</si>
  <si>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</si>
  <si>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</si>
  <si>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</si>
  <si>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</si>
  <si>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</si>
  <si>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</si>
  <si>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</si>
  <si>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</si>
  <si>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</si>
  <si>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</si>
  <si>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</si>
  <si>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</si>
  <si>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</si>
  <si>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</si>
  <si>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</si>
  <si>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</si>
  <si>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</si>
  <si>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</si>
  <si>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</si>
  <si>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</si>
  <si>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</si>
  <si>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</si>
  <si>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</si>
  <si>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</si>
  <si>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</si>
  <si>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</si>
  <si>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</si>
  <si>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</si>
  <si>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</si>
  <si>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</si>
  <si>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</si>
  <si>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</si>
  <si>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</si>
  <si>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</si>
  <si>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</si>
  <si>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</si>
  <si>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</si>
  <si>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</si>
  <si>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</si>
  <si>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</si>
  <si>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</si>
  <si>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</si>
  <si>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</si>
  <si>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</si>
  <si>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</si>
  <si>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</si>
  <si>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</si>
  <si>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</si>
  <si>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</si>
  <si>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</si>
  <si>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</si>
  <si>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</si>
  <si>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</si>
  <si>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</si>
  <si>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</si>
  <si>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</si>
  <si>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</si>
  <si>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</si>
  <si>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</si>
  <si>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</si>
  <si>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</si>
  <si>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</si>
  <si>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</si>
  <si>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</si>
  <si>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</si>
  <si>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</si>
  <si>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</si>
  <si>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</si>
  <si>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</si>
  <si>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</si>
  <si>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</si>
  <si>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</si>
  <si>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</si>
  <si>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</si>
  <si>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</si>
  <si>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</si>
  <si>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</si>
  <si>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</si>
  <si>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</si>
  <si>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</si>
  <si>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</si>
  <si>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</si>
  <si>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</si>
  <si>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</si>
  <si>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</si>
  <si>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</si>
  <si>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</si>
  <si>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</si>
  <si>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</si>
  <si>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</si>
  <si>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</si>
  <si>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</si>
  <si>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</si>
  <si>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</si>
  <si>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</si>
  <si>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</si>
  <si>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</si>
  <si>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</si>
  <si>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</si>
  <si>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</si>
  <si>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</si>
  <si>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</si>
  <si>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</si>
  <si>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</si>
  <si>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</si>
  <si>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</si>
  <si>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</si>
  <si>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</si>
  <si>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</si>
  <si>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</si>
  <si>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</si>
  <si>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</si>
  <si>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</si>
  <si>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</si>
  <si>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</si>
  <si>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</si>
  <si>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</si>
  <si>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</si>
  <si>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</si>
  <si>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</si>
  <si>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</si>
  <si>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</si>
  <si>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</si>
  <si>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</si>
  <si>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</si>
  <si>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</si>
  <si>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</si>
  <si>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</si>
  <si>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</si>
  <si>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</si>
  <si>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</si>
  <si>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</si>
  <si>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</si>
  <si>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</si>
  <si>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</si>
  <si>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</si>
  <si>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</si>
  <si>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</si>
  <si>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</si>
  <si>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</si>
  <si>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</si>
  <si>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</si>
  <si>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</si>
  <si>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</si>
  <si>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</si>
  <si>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</si>
  <si>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</si>
  <si>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</si>
  <si>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</si>
  <si>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</si>
  <si>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</si>
  <si>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</si>
  <si>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</si>
  <si>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</si>
  <si>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</si>
  <si>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</si>
  <si>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</si>
  <si>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</si>
  <si>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</si>
  <si>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</si>
  <si>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</si>
  <si>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</si>
  <si>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</si>
  <si>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</si>
  <si>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</si>
  <si>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</si>
  <si>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</si>
  <si>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</si>
  <si>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</si>
  <si>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</si>
  <si>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</si>
  <si>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</si>
  <si>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</si>
  <si>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</si>
  <si>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</si>
  <si>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</si>
  <si>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</si>
  <si>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</si>
  <si>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</si>
  <si>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</si>
  <si>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</si>
  <si>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</si>
  <si>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</si>
  <si>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</si>
  <si>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</si>
  <si>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</si>
  <si>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</si>
  <si>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</si>
  <si>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</si>
  <si>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</si>
  <si>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</si>
  <si>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</si>
  <si>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</si>
  <si>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</si>
  <si>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</si>
  <si>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</si>
  <si>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</si>
  <si>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</si>
  <si>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</si>
  <si>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</si>
  <si>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</si>
  <si>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</si>
  <si>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</si>
  <si>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</si>
  <si>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</si>
  <si>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</si>
  <si>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</si>
  <si>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</si>
  <si>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</si>
  <si>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</si>
  <si>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</si>
  <si>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</si>
  <si>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</si>
  <si>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</si>
  <si>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</si>
  <si>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</si>
  <si>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</si>
  <si>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</si>
  <si>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</si>
  <si>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</si>
  <si>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</si>
  <si>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</si>
  <si>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</si>
  <si>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</si>
  <si>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</si>
  <si>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</si>
  <si>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</si>
  <si>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</si>
  <si>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</si>
  <si>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</si>
  <si>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</si>
  <si>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</si>
  <si>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</si>
  <si>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</si>
  <si>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</si>
  <si>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</si>
  <si>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</si>
  <si>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</si>
  <si>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</si>
  <si>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</si>
  <si>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</si>
  <si>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</si>
  <si>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</si>
  <si>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</si>
  <si>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</si>
  <si>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</si>
  <si>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</si>
  <si>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</si>
  <si>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</si>
  <si>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</si>
  <si>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</si>
  <si>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</si>
  <si>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</si>
  <si>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</si>
  <si>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</si>
  <si>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</si>
  <si>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</si>
  <si>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</si>
  <si>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</si>
  <si>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</si>
  <si>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</si>
  <si>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</si>
  <si>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</si>
  <si>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</si>
  <si>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</si>
  <si>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</si>
  <si>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</si>
  <si>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</si>
  <si>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</si>
  <si>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</si>
  <si>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</si>
  <si>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</si>
  <si>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</si>
  <si>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</si>
  <si>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</si>
  <si>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</si>
  <si>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</si>
  <si>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</si>
  <si>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</si>
  <si>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</si>
  <si>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</si>
  <si>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</si>
  <si>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</si>
  <si>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</si>
  <si>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</si>
  <si>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</si>
  <si>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</si>
  <si>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</si>
  <si>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</si>
  <si>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</si>
  <si>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</si>
  <si>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</si>
  <si>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</si>
  <si>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</si>
  <si>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</si>
  <si>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</si>
  <si>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</si>
  <si>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</si>
  <si>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</si>
  <si>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</si>
  <si>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</si>
  <si>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</si>
  <si>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</si>
  <si>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</si>
  <si>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</si>
  <si>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</si>
  <si>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</si>
  <si>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</si>
  <si>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</si>
  <si>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</si>
  <si>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</si>
  <si>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</si>
  <si>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</si>
  <si>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</si>
  <si>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</si>
  <si>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</si>
  <si>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</si>
  <si>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</si>
  <si>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</si>
  <si>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</si>
  <si>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</si>
  <si>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</si>
  <si>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</si>
  <si>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</si>
  <si>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</si>
  <si>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</si>
  <si>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</si>
  <si>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</si>
  <si>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</si>
  <si>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</si>
  <si>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</si>
  <si>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</si>
  <si>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</si>
  <si>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</si>
  <si>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</si>
  <si>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</si>
  <si>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</si>
  <si>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</si>
  <si>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</si>
  <si>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</si>
  <si>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</si>
  <si>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</si>
  <si>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</si>
  <si>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</si>
  <si>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</si>
  <si>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</si>
  <si>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</si>
  <si>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</si>
  <si>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</si>
  <si>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</si>
  <si>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</si>
  <si>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</si>
  <si>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</si>
  <si>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</si>
  <si>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</si>
  <si>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</si>
  <si>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</si>
  <si>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</si>
  <si>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</si>
  <si>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</si>
  <si>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</si>
  <si>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</si>
  <si>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</si>
  <si>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</si>
  <si>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</si>
  <si>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</si>
  <si>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</si>
  <si>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</si>
  <si>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</si>
  <si>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</si>
  <si>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</si>
  <si>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</si>
  <si>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</si>
  <si>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</si>
  <si>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</si>
  <si>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</si>
  <si>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</si>
  <si>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</si>
  <si>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</si>
  <si>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</si>
  <si>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</si>
  <si>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</si>
  <si>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</si>
  <si>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</si>
  <si>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</si>
  <si>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</si>
  <si>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</si>
  <si>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</si>
  <si>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</si>
  <si>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</si>
  <si>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</si>
  <si>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</si>
  <si>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</si>
  <si>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</si>
  <si>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</si>
  <si>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</si>
  <si>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</si>
  <si>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</si>
  <si>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</si>
  <si>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</si>
  <si>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</si>
  <si>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</si>
  <si>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</si>
  <si>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</si>
  <si>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</si>
  <si>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</si>
  <si>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</si>
  <si>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</si>
  <si>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</si>
  <si>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</si>
  <si>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</si>
  <si>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</si>
  <si>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</si>
  <si>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</si>
  <si>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</si>
  <si>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</si>
  <si>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</si>
  <si>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</si>
  <si>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</si>
  <si>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</si>
  <si>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</si>
  <si>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</si>
  <si>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</si>
  <si>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</si>
  <si>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</si>
  <si>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</si>
  <si>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</si>
  <si>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</si>
  <si>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</si>
  <si>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</si>
  <si>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</si>
  <si>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</si>
  <si>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</si>
  <si>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</si>
  <si>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</si>
  <si>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</si>
  <si>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</si>
  <si>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</si>
  <si>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</si>
  <si>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</si>
  <si>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</si>
  <si>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</si>
  <si>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</si>
  <si>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</si>
  <si>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</si>
  <si>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</si>
  <si>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</si>
  <si>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</si>
  <si>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</si>
  <si>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</si>
  <si>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</si>
  <si>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</si>
  <si>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</si>
  <si>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</si>
  <si>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</si>
  <si>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</si>
  <si>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</si>
  <si>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</si>
  <si>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</si>
  <si>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</si>
  <si>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</si>
  <si>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</si>
  <si>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</si>
  <si>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</si>
  <si>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</si>
  <si>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</si>
  <si>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</si>
  <si>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</si>
  <si>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</si>
  <si>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</si>
  <si>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</si>
  <si>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</si>
  <si>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</si>
  <si>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</si>
  <si>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</si>
  <si>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</si>
  <si>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</si>
  <si>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</si>
  <si>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</si>
  <si>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</si>
  <si>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</si>
  <si>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</si>
  <si>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</si>
  <si>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</si>
  <si>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</si>
  <si>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</si>
  <si>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</si>
  <si>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</si>
  <si>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</si>
  <si>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</si>
  <si>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</si>
  <si>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</si>
  <si>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</si>
  <si>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</si>
  <si>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</si>
  <si>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</si>
  <si>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</si>
  <si>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</si>
  <si>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</si>
  <si>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</si>
  <si>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</si>
  <si>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</si>
  <si>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</si>
  <si>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</si>
  <si>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</si>
  <si>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</si>
  <si>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</si>
  <si>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</si>
  <si>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</si>
  <si>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</si>
  <si>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</si>
  <si>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</si>
  <si>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</si>
  <si>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</si>
  <si>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</si>
  <si>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</si>
  <si>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</si>
  <si>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</si>
  <si>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</si>
  <si>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</si>
  <si>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</si>
  <si>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</si>
  <si>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</si>
  <si>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</si>
  <si>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</si>
  <si>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</si>
  <si>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</si>
  <si>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</si>
  <si>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</si>
  <si>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</si>
  <si>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</si>
  <si>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</si>
  <si>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</si>
  <si>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</si>
  <si>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</si>
  <si>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</si>
  <si>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</si>
  <si>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</si>
  <si>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</si>
  <si>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</si>
  <si>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</si>
  <si>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</si>
  <si>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</si>
  <si>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</si>
  <si>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</si>
  <si>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</si>
  <si>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</si>
  <si>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</si>
  <si>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</si>
  <si>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</si>
  <si>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</si>
  <si>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</si>
  <si>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</si>
  <si>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</si>
  <si>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</si>
  <si>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</si>
  <si>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</si>
  <si>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</si>
  <si>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</si>
  <si>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</si>
  <si>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</si>
  <si>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</si>
  <si>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</si>
  <si>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</si>
  <si>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</si>
  <si>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</si>
  <si>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</si>
  <si>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</si>
  <si>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</si>
  <si>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</si>
  <si>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</si>
  <si>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</si>
  <si>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</si>
  <si>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</si>
  <si>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</si>
  <si>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</si>
  <si>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</si>
  <si>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</si>
  <si>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</si>
  <si>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</si>
  <si>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</si>
  <si>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</si>
  <si>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</si>
  <si>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</si>
  <si>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</si>
  <si>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</si>
  <si>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</si>
  <si>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</si>
  <si>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</si>
  <si>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</si>
  <si>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</si>
  <si>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</si>
  <si>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</si>
  <si>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</si>
  <si>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</si>
  <si>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</si>
  <si>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</si>
  <si>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</si>
  <si>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</si>
  <si>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</si>
  <si>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</si>
  <si>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</si>
  <si>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</si>
  <si>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</si>
  <si>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</si>
  <si>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</si>
  <si>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</si>
  <si>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</si>
  <si>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</si>
  <si>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</si>
  <si>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</si>
  <si>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</si>
  <si>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</si>
  <si>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</si>
  <si>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</si>
  <si>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</si>
  <si>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</si>
  <si>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</si>
  <si>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</si>
  <si>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</si>
  <si>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</si>
  <si>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</si>
  <si>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</si>
  <si>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</si>
  <si>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</si>
  <si>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</si>
  <si>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</si>
  <si>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</si>
  <si>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</si>
  <si>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</si>
  <si>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</si>
  <si>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</si>
  <si>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</si>
  <si>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</si>
  <si>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</si>
  <si>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</si>
  <si>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</si>
  <si>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</si>
  <si>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</si>
  <si>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</si>
  <si>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</si>
  <si>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</si>
  <si>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</si>
  <si>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</si>
  <si>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</si>
  <si>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</si>
  <si>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</si>
  <si>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</si>
  <si>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</si>
  <si>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</si>
  <si>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</si>
  <si>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</si>
  <si>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</si>
  <si>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</si>
  <si>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</si>
  <si>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</si>
  <si>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</si>
  <si>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</si>
  <si>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</si>
  <si>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</si>
  <si>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</si>
  <si>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</si>
  <si>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</si>
  <si>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</si>
  <si>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</si>
  <si>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</si>
  <si>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</si>
  <si>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</si>
  <si>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</si>
  <si>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</si>
  <si>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</si>
  <si>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</si>
  <si>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</si>
  <si>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</si>
  <si>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</si>
  <si>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</si>
  <si>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</si>
  <si>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</si>
  <si>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</si>
  <si>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</si>
  <si>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</si>
  <si>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</si>
  <si>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</si>
  <si>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</si>
  <si>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</si>
  <si>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</si>
  <si>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</si>
  <si>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</si>
  <si>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</si>
  <si>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</si>
  <si>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</si>
  <si>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</si>
  <si>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</si>
  <si>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</si>
  <si>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</si>
  <si>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</si>
  <si>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</si>
  <si>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</si>
  <si>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</si>
  <si>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</si>
  <si>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</si>
  <si>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</si>
  <si>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</si>
  <si>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</si>
  <si>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</si>
  <si>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</si>
  <si>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</si>
  <si>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</si>
  <si>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</si>
  <si>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</si>
  <si>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</si>
  <si>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</si>
  <si>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</si>
  <si>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</si>
  <si>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</si>
  <si>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</si>
  <si>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</si>
  <si>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</si>
  <si>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</si>
  <si>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</si>
  <si>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</si>
  <si>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</si>
  <si>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</si>
  <si>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</si>
  <si>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</si>
  <si>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</si>
  <si>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</si>
  <si>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</si>
  <si>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</si>
  <si>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</si>
  <si>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</si>
  <si>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</si>
  <si>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</si>
  <si>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</si>
  <si>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</si>
  <si>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</si>
  <si>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</si>
  <si>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</si>
  <si>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</si>
  <si>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</si>
  <si>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</si>
  <si>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</si>
  <si>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</si>
  <si>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</si>
  <si>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</si>
  <si>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</si>
  <si>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</si>
  <si>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</si>
  <si>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</si>
  <si>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</si>
  <si>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</si>
  <si>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</si>
  <si>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</si>
  <si>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</si>
  <si>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</si>
  <si>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</si>
  <si>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</si>
  <si>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</si>
  <si>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</si>
  <si>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</si>
  <si>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</si>
  <si>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</si>
  <si>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</si>
  <si>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</si>
  <si>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</si>
  <si>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</si>
  <si>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</si>
  <si>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</si>
  <si>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</si>
  <si>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</si>
  <si>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</si>
  <si>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</si>
  <si>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</si>
  <si>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</si>
  <si>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</si>
  <si>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</si>
  <si>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</si>
  <si>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</si>
  <si>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</si>
  <si>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</si>
  <si>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</si>
  <si>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</si>
  <si>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</si>
  <si>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</si>
  <si>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</si>
  <si>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</si>
  <si>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</si>
  <si>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</si>
  <si>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</si>
  <si>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</si>
  <si>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</si>
  <si>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</si>
  <si>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</si>
  <si>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</si>
  <si>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</si>
  <si>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</si>
  <si>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</si>
  <si>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</si>
  <si>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</si>
  <si>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</si>
  <si>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</si>
  <si>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</si>
  <si>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</si>
  <si>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</si>
  <si>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</si>
  <si>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</si>
  <si>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</si>
  <si>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</si>
  <si>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</si>
  <si>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</si>
  <si>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</si>
  <si>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</si>
  <si>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</si>
  <si>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</si>
  <si>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</si>
  <si>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</si>
  <si>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</si>
  <si>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</si>
  <si>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</si>
  <si>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</si>
  <si>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</si>
  <si>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</si>
  <si>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</si>
  <si>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</si>
  <si>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</si>
  <si>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</si>
  <si>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</si>
  <si>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</si>
  <si>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</si>
  <si>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</si>
  <si>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</si>
  <si>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</si>
  <si>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</si>
  <si>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</si>
  <si>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</si>
  <si>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</si>
  <si>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</si>
  <si>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</si>
  <si>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</si>
  <si>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</si>
  <si>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</si>
  <si>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</si>
  <si>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</si>
  <si>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</si>
  <si>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</si>
  <si>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</si>
  <si>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</si>
  <si>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</si>
  <si>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</si>
  <si>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</si>
  <si>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</si>
  <si>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</si>
  <si>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</si>
  <si>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</si>
  <si>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</si>
  <si>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</si>
  <si>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</si>
  <si>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</si>
  <si>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</si>
  <si>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</si>
  <si>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</si>
  <si>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</si>
  <si>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</si>
  <si>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</si>
  <si>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</si>
  <si>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</si>
  <si>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</si>
  <si>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</si>
  <si>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</si>
  <si>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</si>
  <si>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</si>
  <si>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</si>
  <si>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</si>
  <si>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</si>
  <si>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</si>
  <si>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</si>
  <si>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</si>
  <si>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</si>
  <si>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</si>
  <si>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</si>
  <si>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</si>
  <si>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</si>
  <si>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</si>
  <si>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</si>
  <si>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</si>
  <si>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</si>
  <si>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</si>
  <si>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</si>
  <si>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</si>
  <si>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</si>
  <si>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</si>
  <si>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</si>
  <si>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</si>
  <si>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</si>
  <si>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</si>
  <si>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</si>
  <si>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</si>
  <si>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</si>
  <si>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</si>
  <si>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</si>
  <si>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</si>
  <si>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</si>
  <si>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</si>
  <si>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</si>
  <si>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</si>
  <si>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</si>
  <si>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</si>
  <si>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</si>
  <si>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</si>
  <si>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</si>
  <si>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</si>
  <si>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</si>
  <si>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</si>
  <si>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</si>
  <si>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</si>
  <si>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</si>
  <si>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</si>
  <si>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</si>
  <si>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</si>
  <si>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</si>
  <si>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</si>
  <si>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</si>
  <si>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</si>
  <si>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</si>
  <si>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</si>
  <si>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</si>
  <si>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</si>
  <si>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</si>
  <si>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</si>
  <si>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</si>
  <si>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</si>
  <si>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</si>
  <si>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</si>
  <si>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</si>
  <si>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</si>
  <si>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</si>
  <si>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</si>
  <si>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</si>
  <si>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</si>
  <si>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</si>
  <si>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</si>
  <si>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</si>
  <si>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</si>
  <si>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</si>
  <si>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</si>
  <si>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</si>
  <si>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</si>
  <si>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</si>
  <si>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</si>
  <si>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</si>
  <si>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</si>
  <si>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</si>
  <si>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</si>
  <si>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</si>
  <si>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</si>
  <si>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</si>
  <si>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</si>
  <si>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</si>
  <si>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</si>
  <si>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</si>
  <si>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</si>
  <si>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</si>
  <si>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</si>
  <si>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</si>
  <si>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</si>
  <si>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</si>
  <si>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</si>
  <si>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</si>
  <si>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</si>
  <si>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</si>
  <si>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</si>
  <si>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</si>
  <si>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</si>
  <si>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</si>
  <si>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</si>
  <si>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</si>
  <si>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</si>
  <si>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</si>
  <si>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</si>
  <si>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</si>
  <si>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</si>
  <si>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</si>
  <si>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</si>
  <si>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</si>
  <si>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</si>
  <si>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</si>
  <si>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</si>
  <si>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</si>
  <si>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</si>
  <si>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</si>
  <si>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</si>
  <si>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</si>
  <si>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</si>
  <si>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</si>
  <si>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</si>
  <si>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</si>
  <si>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</si>
  <si>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</si>
  <si>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</si>
  <si>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</si>
  <si>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</si>
  <si>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</si>
  <si>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</si>
  <si>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</si>
  <si>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</si>
  <si>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</si>
  <si>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</si>
  <si>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</si>
  <si>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</si>
  <si>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</si>
  <si>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</si>
  <si>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</si>
  <si>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</si>
  <si>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</si>
  <si>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</si>
  <si>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</si>
  <si>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</si>
  <si>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</si>
  <si>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</si>
  <si>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</si>
  <si>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</si>
  <si>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</si>
  <si>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</si>
  <si>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</si>
  <si>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</si>
  <si>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</si>
  <si>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</si>
  <si>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</si>
  <si>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</si>
  <si>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</si>
  <si>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</si>
  <si>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</si>
  <si>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</si>
  <si>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</si>
  <si>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</si>
  <si>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</si>
  <si>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</si>
  <si>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</si>
  <si>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</si>
  <si>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</si>
  <si>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</si>
  <si>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</si>
  <si>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</si>
  <si>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</si>
  <si>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</si>
  <si>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</si>
  <si>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</si>
  <si>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</si>
  <si>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</si>
  <si>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</si>
  <si>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</si>
  <si>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</si>
  <si>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</si>
  <si>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</si>
  <si>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</si>
  <si>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</si>
  <si>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</si>
  <si>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</si>
  <si>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</si>
  <si>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</si>
  <si>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</si>
  <si>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</si>
  <si>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</si>
  <si>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</si>
  <si>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</si>
  <si>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</si>
  <si>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</si>
  <si>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</si>
  <si>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</si>
  <si>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</si>
  <si>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</si>
  <si>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</si>
  <si>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</si>
  <si>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</si>
  <si>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</si>
  <si>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</si>
  <si>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</si>
  <si>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</si>
  <si>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</si>
  <si>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</si>
  <si>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</si>
  <si>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</si>
  <si>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</si>
  <si>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</si>
  <si>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</si>
  <si>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</si>
  <si>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</si>
  <si>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</si>
  <si>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</si>
  <si>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</si>
  <si>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</si>
  <si>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</si>
  <si>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</si>
  <si>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</si>
  <si>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</si>
  <si>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</si>
  <si>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</si>
  <si>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</si>
  <si>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</si>
  <si>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</si>
  <si>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</si>
  <si>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</si>
  <si>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</si>
  <si>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</si>
  <si>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</si>
  <si>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</si>
  <si>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</si>
  <si>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</si>
  <si>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</si>
  <si>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</si>
  <si>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</si>
  <si>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</si>
  <si>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</si>
  <si>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</si>
  <si>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</si>
  <si>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</si>
  <si>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</si>
  <si>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</si>
  <si>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</si>
  <si>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</si>
  <si>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</si>
  <si>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</si>
  <si>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</si>
  <si>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</si>
  <si>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</si>
  <si>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</si>
  <si>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</si>
  <si>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</si>
  <si>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</si>
  <si>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</si>
  <si>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</si>
  <si>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</si>
  <si>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</si>
  <si>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</si>
  <si>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</si>
  <si>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</si>
  <si>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</si>
  <si>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</si>
  <si>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</si>
  <si>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</si>
  <si>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</si>
  <si>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</si>
  <si>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</si>
  <si>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</si>
  <si>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</si>
  <si>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</si>
  <si>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</si>
  <si>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</si>
  <si>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</si>
  <si>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</si>
  <si>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</si>
  <si>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</si>
  <si>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</si>
  <si>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</si>
  <si>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</si>
  <si>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</si>
  <si>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</si>
  <si>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</si>
  <si>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</si>
  <si>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</si>
  <si>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</si>
  <si>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</si>
  <si>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</si>
  <si>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</si>
  <si>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</si>
  <si>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</si>
  <si>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</si>
  <si>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</si>
  <si>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</si>
  <si>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</si>
  <si>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</si>
  <si>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</si>
  <si>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</si>
  <si>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</si>
  <si>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</si>
  <si>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</si>
  <si>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</si>
  <si>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</si>
  <si>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</si>
  <si>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</si>
  <si>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</si>
  <si>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</si>
  <si>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</si>
  <si>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</si>
  <si>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</si>
  <si>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</si>
  <si>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</si>
  <si>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</si>
  <si>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</si>
  <si>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</si>
  <si>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</si>
  <si>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</si>
  <si>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</si>
  <si>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</si>
  <si>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</si>
  <si>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</si>
  <si>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</si>
  <si>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</si>
  <si>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</si>
  <si>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</si>
  <si>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</si>
  <si>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</si>
  <si>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</si>
  <si>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</si>
  <si>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</si>
  <si>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</si>
  <si>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</si>
  <si>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</si>
  <si>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</si>
  <si>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</si>
  <si>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</si>
  <si>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</si>
  <si>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</si>
  <si>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</si>
  <si>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</si>
  <si>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</si>
  <si>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</si>
  <si>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</si>
  <si>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</si>
  <si>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</si>
  <si>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</si>
  <si>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</si>
  <si>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</si>
  <si>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</si>
  <si>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</si>
  <si>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</si>
  <si>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</si>
  <si>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</si>
  <si>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</si>
  <si>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</si>
  <si>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</si>
  <si>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</si>
  <si>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</si>
  <si>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</si>
  <si>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</si>
  <si>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</si>
  <si>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</si>
  <si>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</si>
  <si>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</si>
  <si>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</si>
  <si>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</si>
  <si>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</si>
  <si>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</si>
  <si>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</si>
  <si>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</si>
  <si>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</si>
  <si>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</si>
  <si>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</si>
  <si>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</si>
  <si>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</si>
  <si>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</si>
  <si>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</si>
  <si>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</si>
  <si>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</si>
  <si>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</si>
  <si>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</si>
  <si>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</si>
  <si>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</si>
  <si>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</si>
  <si>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</si>
  <si>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</si>
  <si>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</si>
  <si>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</si>
  <si>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</si>
  <si>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</si>
  <si>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</si>
  <si>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</si>
  <si>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</si>
  <si>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</si>
  <si>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</si>
  <si>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</si>
  <si>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</si>
  <si>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</si>
  <si>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</si>
  <si>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</si>
  <si>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</si>
  <si>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</si>
  <si>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</si>
  <si>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</si>
  <si>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</si>
  <si>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</si>
  <si>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</si>
  <si>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</si>
  <si>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</si>
  <si>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</si>
  <si>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</si>
  <si>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</si>
  <si>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</si>
  <si>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</si>
  <si>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</si>
  <si>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</si>
  <si>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</si>
  <si>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</si>
  <si>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</si>
  <si>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</si>
  <si>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</si>
  <si>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</si>
  <si>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</si>
  <si>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</si>
  <si>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</si>
  <si>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</si>
  <si>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</si>
  <si>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</si>
  <si>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</si>
  <si>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</si>
  <si>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</si>
  <si>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</si>
  <si>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</si>
  <si>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</si>
  <si>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</si>
  <si>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</si>
  <si>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</si>
  <si>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</si>
  <si>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</si>
  <si>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</si>
  <si>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</si>
  <si>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</si>
  <si>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</si>
  <si>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</si>
  <si>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</si>
  <si>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</si>
  <si>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</si>
  <si>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</si>
  <si>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</si>
  <si>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</si>
  <si>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</si>
  <si>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</si>
  <si>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</si>
  <si>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</si>
  <si>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</si>
  <si>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</si>
  <si>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</si>
  <si>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</si>
  <si>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</si>
  <si>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</si>
  <si>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</si>
  <si>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</si>
  <si>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</si>
  <si>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</si>
  <si>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</si>
  <si>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</si>
  <si>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</si>
  <si>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</si>
  <si>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</si>
  <si>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</si>
  <si>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</si>
  <si>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</si>
  <si>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</si>
  <si>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</si>
  <si>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</si>
  <si>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</si>
  <si>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</si>
  <si>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</si>
  <si>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</si>
  <si>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</si>
  <si>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</si>
  <si>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</si>
  <si>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</si>
  <si>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</si>
  <si>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</si>
  <si>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</si>
  <si>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</si>
  <si>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</si>
  <si>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</si>
  <si>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</si>
  <si>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</si>
  <si>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</si>
  <si>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</si>
  <si>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</si>
  <si>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</si>
  <si>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</si>
  <si>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</si>
  <si>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</si>
  <si>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</si>
  <si>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</si>
  <si>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</si>
  <si>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</si>
  <si>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</si>
  <si>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</si>
  <si>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</si>
  <si>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</si>
  <si>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</si>
  <si>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</si>
  <si>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</si>
  <si>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</si>
  <si>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</si>
  <si>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</si>
  <si>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</si>
  <si>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</si>
  <si>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</si>
  <si>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</si>
  <si>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</si>
  <si>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</si>
  <si>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</si>
  <si>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</si>
  <si>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</si>
  <si>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</si>
  <si>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</si>
  <si>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</si>
  <si>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</si>
  <si>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</si>
  <si>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</si>
  <si>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</si>
  <si>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</si>
  <si>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</si>
  <si>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</si>
  <si>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</si>
  <si>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</si>
  <si>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</si>
  <si>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</si>
  <si>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</si>
  <si>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</si>
  <si>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</si>
  <si>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</si>
  <si>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</si>
  <si>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</si>
  <si>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</si>
  <si>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</si>
  <si>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</si>
  <si>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</si>
  <si>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</si>
  <si>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</si>
  <si>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</si>
  <si>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</si>
  <si>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</si>
  <si>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</si>
  <si>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</si>
  <si>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</si>
  <si>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</si>
  <si>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</si>
  <si>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</si>
  <si>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</si>
  <si>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</si>
  <si>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</si>
  <si>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</si>
  <si>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</si>
  <si>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</si>
  <si>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</si>
  <si>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</si>
  <si>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</si>
  <si>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</si>
  <si>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</si>
  <si>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</si>
  <si>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</si>
  <si>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</si>
  <si>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</si>
  <si>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</si>
  <si>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</si>
  <si>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</si>
  <si>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</si>
  <si>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</si>
  <si>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</si>
  <si>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</si>
  <si>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</si>
  <si>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</si>
  <si>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</si>
  <si>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</si>
  <si>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</si>
  <si>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</si>
  <si>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</si>
  <si>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</si>
  <si>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</si>
  <si>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</si>
  <si>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</si>
  <si>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</si>
  <si>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</si>
  <si>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</si>
  <si>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</si>
  <si>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</si>
  <si>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</si>
  <si>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</si>
  <si>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</si>
  <si>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</si>
  <si>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</si>
  <si>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</si>
  <si>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</si>
  <si>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</si>
  <si>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</si>
  <si>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</si>
  <si>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</si>
  <si>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</si>
  <si>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</si>
  <si>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</si>
  <si>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</si>
  <si>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</si>
  <si>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</si>
  <si>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</si>
  <si>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</si>
  <si>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</si>
  <si>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</si>
  <si>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</si>
  <si>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</si>
  <si>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</si>
  <si>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</si>
  <si>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</si>
  <si>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</si>
  <si>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</si>
  <si>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</si>
  <si>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</si>
  <si>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</si>
  <si>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</si>
  <si>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</si>
  <si>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</si>
  <si>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</si>
  <si>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</si>
  <si>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</si>
  <si>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</si>
  <si>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</si>
  <si>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</si>
  <si>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</si>
  <si>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</si>
  <si>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</si>
  <si>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</si>
  <si>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</si>
  <si>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</si>
  <si>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</si>
  <si>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</si>
  <si>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</si>
  <si>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</si>
  <si>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</si>
  <si>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</si>
  <si>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</si>
  <si>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</si>
  <si>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</si>
  <si>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</si>
  <si>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</si>
  <si>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</si>
  <si>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</si>
  <si>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</si>
  <si>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</si>
  <si>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</si>
  <si>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</si>
  <si>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</si>
  <si>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</si>
  <si>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</si>
  <si>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</si>
  <si>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</si>
  <si>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</si>
  <si>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</si>
  <si>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</si>
  <si>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</si>
  <si>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</si>
  <si>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</si>
  <si>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</si>
  <si>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</si>
  <si>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</si>
  <si>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</si>
  <si>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</si>
  <si>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</si>
  <si>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</si>
  <si>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</si>
  <si>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</si>
  <si>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</si>
  <si>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</si>
  <si>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</si>
  <si>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</si>
  <si>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</si>
  <si>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</si>
  <si>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</si>
  <si>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</si>
  <si>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</si>
  <si>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</si>
  <si>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</si>
  <si>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</si>
  <si>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</si>
  <si>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</si>
  <si>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</si>
  <si>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</si>
  <si>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</si>
  <si>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</si>
  <si>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</si>
  <si>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</si>
  <si>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</si>
  <si>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</si>
  <si>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</si>
  <si>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</si>
  <si>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</si>
  <si>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</si>
  <si>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</si>
  <si>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</si>
  <si>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</si>
  <si>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</si>
  <si>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</si>
  <si>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</si>
  <si>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</si>
  <si>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</si>
  <si>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</si>
  <si>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</si>
  <si>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</si>
  <si>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</si>
  <si>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</si>
  <si>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</si>
  <si>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</si>
  <si>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</si>
  <si>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</si>
  <si>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</si>
  <si>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</si>
  <si>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</si>
  <si>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</si>
  <si>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</si>
  <si>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</si>
  <si>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</si>
  <si>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</si>
  <si>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</si>
  <si>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</si>
  <si>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</si>
  <si>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</si>
  <si>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</si>
  <si>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</si>
  <si>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</si>
  <si>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</si>
  <si>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</si>
  <si>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</si>
  <si>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</si>
  <si>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</si>
  <si>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</si>
  <si>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</si>
  <si>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</si>
  <si>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</si>
  <si>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</si>
  <si>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</si>
  <si>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</si>
  <si>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</si>
  <si>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</si>
  <si>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</si>
  <si>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</si>
  <si>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</si>
  <si>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</si>
  <si>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</si>
  <si>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</si>
  <si>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</si>
  <si>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</si>
  <si>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</si>
  <si>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</si>
  <si>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</si>
  <si>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</si>
  <si>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</si>
  <si>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</si>
  <si>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</si>
  <si>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</si>
  <si>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</si>
  <si>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</si>
  <si>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</si>
  <si>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</si>
  <si>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</si>
  <si>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</si>
  <si>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</si>
  <si>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</si>
  <si>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</si>
  <si>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</si>
  <si>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</si>
  <si>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</si>
  <si>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</si>
  <si>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</si>
  <si>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</si>
  <si>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</si>
  <si>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</si>
  <si>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</si>
  <si>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</si>
  <si>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</si>
  <si>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</si>
  <si>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</si>
  <si>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</si>
  <si>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</si>
  <si>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</si>
  <si>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</si>
  <si>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</si>
  <si>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</si>
  <si>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</si>
  <si>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</si>
  <si>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</si>
  <si>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</si>
  <si>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</si>
  <si>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</si>
  <si>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</si>
  <si>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</si>
  <si>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</si>
  <si>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</si>
  <si>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</si>
  <si>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</si>
  <si>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</si>
  <si>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</si>
  <si>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</si>
  <si>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</si>
  <si>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</si>
  <si>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</si>
  <si>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</si>
  <si>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</si>
  <si>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</si>
  <si>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</si>
  <si>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</si>
  <si>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</si>
  <si>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</si>
  <si>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</si>
  <si>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</si>
  <si>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</si>
  <si>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</si>
  <si>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</si>
  <si>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</si>
  <si>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</si>
  <si>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</si>
  <si>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</si>
  <si>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</si>
  <si>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</si>
  <si>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</si>
  <si>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</si>
  <si>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</si>
  <si>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</si>
  <si>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</si>
  <si>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</si>
  <si>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</si>
  <si>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</si>
  <si>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</si>
  <si>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</si>
  <si>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</si>
  <si>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</si>
  <si>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</si>
  <si>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</si>
  <si>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</si>
  <si>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</si>
  <si>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</si>
  <si>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</si>
  <si>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</si>
  <si>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</si>
  <si>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</si>
  <si>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</si>
  <si>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</si>
  <si>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</si>
  <si>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</si>
  <si>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</si>
  <si>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</si>
  <si>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</si>
  <si>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</si>
  <si>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</si>
  <si>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</si>
  <si>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</si>
  <si>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</si>
  <si>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</si>
  <si>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</si>
  <si>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</si>
  <si>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</si>
  <si>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</si>
  <si>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</si>
  <si>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</si>
  <si>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</si>
  <si>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</si>
  <si>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</si>
  <si>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</si>
  <si>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</si>
  <si>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</si>
  <si>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</si>
  <si>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</si>
  <si>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</si>
  <si>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</si>
  <si>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</si>
  <si>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</si>
  <si>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</si>
  <si>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</si>
  <si>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</si>
  <si>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</si>
  <si>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</si>
  <si>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</si>
  <si>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</si>
  <si>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</si>
  <si>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</si>
  <si>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</si>
  <si>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</si>
  <si>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</si>
  <si>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</si>
  <si>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</si>
  <si>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</si>
  <si>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</si>
  <si>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</si>
  <si>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</si>
  <si>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</si>
  <si>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</si>
  <si>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</si>
  <si>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</si>
  <si>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</si>
  <si>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</si>
  <si>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</si>
  <si>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</si>
  <si>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</si>
  <si>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</si>
  <si>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</si>
  <si>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</si>
  <si>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</si>
  <si>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</si>
  <si>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</si>
  <si>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</si>
  <si>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</si>
  <si>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</si>
  <si>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</si>
  <si>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</si>
  <si>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</si>
  <si>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</si>
  <si>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</si>
  <si>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</si>
  <si>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</si>
  <si>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</si>
  <si>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</si>
  <si>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</si>
  <si>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</si>
  <si>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</si>
  <si>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</si>
  <si>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</si>
  <si>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</si>
  <si>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</si>
  <si>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</si>
  <si>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</si>
  <si>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</si>
  <si>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</si>
  <si>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</si>
  <si>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</si>
  <si>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</si>
  <si>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</si>
  <si>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</si>
  <si>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</si>
  <si>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</si>
  <si>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</si>
  <si>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</si>
  <si>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</si>
  <si>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</si>
  <si>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</si>
  <si>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</si>
  <si>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</si>
  <si>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</si>
  <si>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</si>
  <si>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</si>
  <si>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</si>
  <si>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</si>
  <si>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</si>
  <si>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</si>
  <si>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</si>
  <si>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</si>
  <si>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</si>
  <si>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</si>
  <si>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</si>
  <si>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</si>
  <si>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</si>
  <si>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</si>
  <si>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</si>
  <si>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</si>
  <si>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</si>
  <si>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</si>
  <si>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</si>
  <si>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</si>
  <si>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</si>
  <si>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</si>
  <si>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</si>
  <si>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</si>
  <si>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</si>
  <si>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</si>
  <si>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</si>
  <si>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</si>
  <si>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</si>
  <si>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</si>
  <si>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</si>
  <si>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</si>
  <si>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</si>
  <si>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</si>
  <si>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</si>
  <si>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</si>
  <si>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</si>
  <si>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</si>
  <si>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</si>
  <si>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</si>
  <si>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</si>
  <si>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</si>
  <si>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</si>
  <si>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</si>
  <si>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</si>
  <si>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</si>
  <si>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</si>
  <si>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</si>
  <si>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</si>
  <si>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</si>
  <si>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</si>
  <si>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</si>
  <si>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</si>
  <si>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</si>
  <si>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</si>
  <si>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</si>
  <si>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</si>
  <si>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</si>
  <si>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</si>
  <si>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</si>
  <si>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</si>
  <si>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</si>
  <si>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</si>
  <si>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</si>
  <si>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</si>
  <si>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</si>
  <si>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</si>
  <si>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</si>
  <si>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</si>
  <si>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</si>
  <si>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</si>
  <si>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</si>
  <si>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</si>
  <si>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</si>
  <si>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</si>
  <si>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</si>
  <si>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</si>
  <si>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</si>
  <si>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</si>
  <si>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</si>
  <si>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</si>
  <si>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</si>
  <si>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</si>
  <si>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</si>
  <si>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</si>
  <si>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</si>
  <si>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</si>
  <si>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</si>
  <si>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</si>
  <si>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</si>
  <si>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</si>
  <si>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</si>
  <si>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</si>
  <si>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</si>
  <si>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</si>
  <si>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</si>
  <si>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</si>
  <si>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</si>
  <si>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</si>
  <si>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</si>
  <si>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</si>
  <si>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</si>
  <si>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</si>
  <si>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</si>
  <si>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</si>
  <si>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</si>
  <si>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</si>
  <si>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</si>
  <si>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</si>
  <si>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</si>
  <si>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</si>
  <si>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</si>
  <si>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</si>
  <si>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</si>
  <si>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</si>
  <si>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</si>
  <si>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</si>
  <si>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</si>
  <si>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</si>
  <si>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</si>
  <si>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</si>
  <si>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</si>
  <si>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</si>
  <si>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</si>
  <si>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</si>
  <si>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</si>
  <si>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</si>
  <si>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</si>
  <si>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</si>
  <si>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</si>
  <si>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</si>
  <si>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</si>
  <si>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</si>
  <si>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</si>
  <si>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</si>
  <si>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</si>
  <si>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</si>
  <si>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</si>
  <si>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</si>
  <si>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</si>
  <si>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</si>
  <si>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</si>
  <si>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</si>
  <si>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</si>
  <si>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</si>
  <si>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</si>
  <si>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</si>
  <si>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</si>
  <si>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</si>
  <si>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</si>
  <si>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</si>
  <si>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</si>
  <si>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</si>
  <si>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</si>
  <si>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</si>
  <si>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</si>
  <si>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</si>
  <si>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</si>
  <si>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</si>
  <si>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</si>
  <si>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</si>
  <si>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</si>
  <si>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</si>
  <si>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</si>
  <si>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</si>
  <si>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</si>
  <si>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</si>
  <si>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</si>
  <si>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</si>
  <si>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</si>
  <si>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</si>
  <si>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</si>
  <si>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</si>
  <si>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</si>
  <si>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</si>
  <si>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</si>
  <si>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</si>
  <si>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</si>
  <si>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</si>
  <si>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</si>
  <si>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</si>
  <si>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</si>
  <si>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</si>
  <si>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</si>
  <si>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</si>
  <si>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</si>
  <si>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</si>
  <si>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</si>
  <si>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</si>
  <si>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</si>
  <si>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</si>
  <si>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</si>
  <si>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</si>
  <si>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</si>
  <si>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</si>
  <si>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</si>
  <si>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</si>
  <si>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</si>
  <si>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</si>
  <si>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</si>
  <si>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</si>
  <si>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</si>
  <si>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</si>
  <si>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</si>
  <si>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</si>
  <si>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</si>
  <si>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</si>
  <si>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</si>
  <si>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</si>
  <si>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</si>
  <si>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</si>
  <si>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</si>
  <si>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</si>
  <si>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</si>
  <si>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</si>
  <si>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</si>
  <si>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</si>
  <si>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</si>
  <si>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</si>
  <si>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</si>
  <si>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</si>
  <si>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</si>
  <si>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</si>
  <si>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</si>
  <si>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</si>
  <si>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</si>
  <si>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</si>
  <si>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</si>
  <si>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</si>
  <si>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</si>
  <si>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</si>
  <si>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</si>
  <si>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</si>
  <si>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</si>
  <si>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</si>
  <si>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</si>
  <si>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</si>
  <si>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</si>
  <si>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</si>
  <si>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</si>
  <si>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</si>
  <si>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</si>
  <si>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</si>
  <si>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</si>
  <si>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</si>
  <si>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</si>
  <si>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</si>
  <si>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</si>
  <si>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</si>
  <si>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</si>
  <si>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</si>
  <si>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</si>
  <si>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</si>
  <si>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</si>
  <si>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</si>
  <si>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</si>
  <si>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</si>
  <si>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</si>
  <si>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</si>
  <si>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</si>
  <si>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</si>
  <si>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</si>
  <si>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</si>
  <si>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</si>
  <si>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</si>
  <si>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</si>
  <si>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</si>
  <si>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</si>
  <si>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</si>
  <si>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</si>
  <si>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</si>
  <si>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</si>
  <si>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</si>
  <si>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</si>
  <si>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</si>
  <si>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</si>
  <si>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</si>
  <si>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</si>
  <si>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</si>
  <si>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</si>
  <si>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</si>
  <si>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</si>
  <si>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</si>
  <si>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</si>
  <si>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</si>
  <si>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</si>
  <si>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</si>
  <si>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</si>
  <si>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</si>
  <si>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</si>
  <si>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</si>
  <si>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</si>
  <si>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</si>
  <si>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</si>
  <si>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</si>
  <si>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</si>
  <si>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</si>
  <si>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</si>
  <si>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</si>
  <si>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</si>
  <si>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</si>
  <si>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</si>
  <si>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</si>
  <si>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</si>
  <si>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</si>
  <si>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</si>
  <si>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</si>
  <si>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</si>
  <si>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</si>
  <si>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</si>
  <si>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</si>
  <si>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</si>
  <si>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</si>
  <si>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</si>
  <si>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</si>
  <si>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</si>
  <si>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</si>
  <si>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</si>
  <si>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</si>
  <si>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</si>
  <si>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</si>
  <si>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</si>
  <si>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</si>
  <si>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</si>
  <si>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</si>
  <si>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</si>
  <si>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</si>
  <si>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</si>
  <si>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</si>
  <si>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</si>
  <si>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</si>
  <si>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</si>
  <si>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</si>
  <si>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</si>
  <si>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</si>
  <si>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</si>
  <si>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</si>
  <si>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</si>
  <si>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</si>
  <si>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</si>
  <si>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</si>
  <si>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</si>
  <si>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</si>
  <si>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</si>
  <si>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</si>
  <si>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</si>
  <si>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</si>
  <si>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</si>
  <si>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</si>
  <si>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</si>
  <si>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</si>
  <si>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</si>
  <si>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</si>
  <si>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</si>
  <si>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</si>
  <si>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</si>
  <si>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</si>
  <si>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</si>
  <si>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</si>
  <si>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</si>
  <si>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</si>
  <si>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</si>
  <si>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</si>
  <si>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</si>
  <si>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</si>
  <si>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</si>
  <si>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</si>
  <si>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</si>
  <si>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</si>
  <si>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</si>
  <si>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</si>
  <si>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</si>
  <si>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</si>
  <si>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</si>
  <si>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</si>
  <si>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</si>
  <si>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</si>
  <si>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</si>
  <si>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</si>
  <si>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</si>
  <si>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</si>
  <si>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</si>
  <si>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</si>
  <si>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</si>
  <si>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</si>
  <si>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</si>
  <si>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</si>
  <si>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</si>
  <si>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</si>
  <si>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</si>
  <si>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</si>
  <si>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</si>
  <si>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</si>
  <si>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</si>
  <si>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</si>
  <si>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</si>
  <si>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</si>
  <si>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</si>
  <si>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</si>
  <si>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</si>
  <si>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</si>
  <si>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</si>
  <si>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</si>
  <si>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</si>
  <si>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</si>
  <si>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</si>
  <si>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</si>
  <si>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</si>
  <si>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</si>
  <si>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</si>
  <si>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</si>
  <si>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</si>
  <si>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</si>
  <si>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</si>
  <si>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</si>
  <si>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</si>
  <si>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</si>
  <si>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</si>
  <si>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</si>
  <si>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</si>
  <si>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</si>
  <si>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</si>
  <si>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</si>
  <si>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</si>
  <si>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</si>
  <si>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</si>
  <si>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</si>
  <si>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</si>
  <si>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</si>
  <si>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</si>
  <si>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</si>
  <si>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</si>
  <si>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</si>
  <si>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</si>
  <si>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</si>
  <si>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</si>
  <si>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</si>
  <si>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</si>
  <si>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</si>
  <si>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</si>
  <si>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</si>
  <si>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</si>
  <si>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</si>
  <si>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</si>
  <si>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</si>
  <si>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</si>
  <si>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</si>
  <si>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</si>
  <si>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</si>
  <si>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</si>
  <si>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</si>
  <si>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</si>
  <si>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</si>
  <si>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</si>
  <si>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</si>
  <si>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</si>
  <si>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</si>
  <si>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</si>
  <si>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</si>
  <si>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</si>
  <si>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</si>
  <si>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</si>
  <si>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</si>
  <si>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</si>
  <si>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</si>
  <si>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</si>
  <si>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</si>
  <si>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</si>
  <si>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</si>
  <si>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</si>
  <si>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</si>
  <si>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</si>
  <si>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</si>
  <si>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</si>
  <si>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</si>
  <si>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</si>
  <si>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</si>
  <si>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</si>
  <si>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</si>
  <si>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</si>
  <si>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</si>
  <si>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</si>
  <si>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</si>
  <si>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</si>
  <si>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</si>
  <si>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</si>
  <si>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</si>
  <si>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</si>
  <si>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</si>
  <si>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</si>
  <si>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</si>
  <si>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</si>
  <si>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</si>
  <si>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</si>
  <si>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</si>
  <si>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</si>
  <si>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</si>
  <si>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</si>
  <si>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</si>
  <si>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</si>
  <si>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</si>
  <si>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</si>
  <si>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</si>
  <si>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</si>
  <si>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</si>
  <si>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</si>
  <si>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</si>
  <si>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</si>
  <si>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</si>
  <si>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</si>
  <si>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</si>
  <si>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</si>
  <si>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</si>
  <si>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</si>
  <si>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</si>
  <si>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</si>
  <si>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</si>
  <si>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</si>
  <si>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</si>
  <si>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</si>
  <si>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</si>
  <si>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</si>
  <si>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</si>
  <si>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</si>
  <si>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</si>
  <si>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</si>
  <si>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</si>
  <si>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</si>
  <si>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</si>
  <si>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</si>
  <si>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</si>
  <si>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</si>
  <si>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</si>
  <si>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</si>
  <si>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</si>
  <si>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</si>
  <si>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</si>
  <si>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</si>
  <si>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</si>
  <si>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</si>
  <si>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</si>
  <si>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</si>
  <si>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</si>
  <si>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</si>
  <si>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</si>
  <si>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</si>
  <si>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</si>
  <si>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</si>
  <si>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</si>
  <si>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</si>
  <si>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</si>
  <si>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</si>
  <si>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</si>
  <si>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</si>
  <si>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</si>
  <si>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</si>
  <si>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</si>
  <si>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</si>
  <si>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</si>
  <si>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</si>
  <si>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</si>
  <si>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</si>
  <si>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</si>
  <si>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</si>
  <si>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</si>
  <si>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</si>
  <si>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</si>
  <si>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</si>
  <si>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</si>
  <si>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</si>
  <si>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</si>
  <si>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</si>
  <si>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</si>
  <si>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</si>
  <si>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</si>
  <si>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</si>
  <si>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</si>
  <si>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</si>
  <si>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</si>
  <si>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</si>
  <si>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</si>
  <si>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</si>
  <si>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</si>
  <si>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</si>
  <si>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</si>
  <si>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</si>
  <si>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</si>
  <si>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</si>
  <si>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</si>
  <si>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</si>
  <si>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</si>
  <si>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</si>
  <si>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</si>
  <si>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</si>
  <si>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</si>
  <si>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</si>
  <si>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</si>
  <si>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</si>
  <si>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</si>
  <si>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</si>
  <si>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</si>
  <si>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</si>
  <si>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</si>
  <si>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</si>
  <si>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</si>
  <si>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</si>
  <si>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</si>
  <si>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</si>
  <si>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</si>
  <si>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</si>
  <si>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</si>
  <si>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</si>
  <si>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</si>
  <si>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</si>
  <si>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</si>
  <si>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</si>
  <si>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</si>
  <si>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</si>
  <si>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</si>
  <si>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</si>
  <si>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</si>
  <si>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</si>
  <si>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</si>
  <si>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</si>
  <si>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</si>
  <si>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</si>
  <si>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</si>
  <si>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</si>
  <si>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</si>
  <si>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</si>
  <si>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</si>
  <si>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</si>
  <si>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</si>
  <si>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</si>
  <si>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</si>
  <si>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</si>
  <si>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</si>
  <si>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</si>
  <si>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</si>
  <si>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</si>
  <si>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</si>
  <si>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</si>
  <si>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</si>
  <si>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</si>
  <si>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</si>
  <si>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</si>
  <si>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</si>
  <si>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</si>
  <si>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</si>
  <si>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</si>
  <si>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</si>
  <si>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</si>
  <si>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</si>
  <si>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</si>
  <si>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</si>
  <si>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</si>
  <si>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</si>
  <si>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</si>
  <si>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</si>
  <si>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</si>
  <si>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</si>
  <si>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</si>
  <si>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</si>
  <si>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</si>
  <si>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</si>
  <si>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</si>
  <si>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</si>
  <si>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</si>
  <si>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</si>
  <si>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</si>
  <si>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</si>
  <si>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</si>
  <si>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</si>
  <si>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</si>
  <si>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</si>
  <si>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</si>
  <si>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</si>
  <si>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</si>
  <si>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</si>
  <si>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</si>
  <si>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</si>
  <si>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</si>
  <si>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</si>
  <si>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</si>
  <si>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</si>
  <si>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</si>
  <si>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</si>
  <si>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</si>
  <si>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</si>
  <si>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</si>
  <si>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</si>
  <si>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</si>
  <si>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</si>
  <si>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</si>
  <si>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</si>
  <si>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</si>
  <si>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</si>
  <si>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</si>
  <si>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</si>
  <si>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</si>
  <si>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</si>
  <si>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</si>
  <si>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</si>
  <si>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</si>
  <si>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</si>
  <si>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</si>
  <si>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</si>
  <si>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</si>
  <si>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</si>
  <si>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</si>
  <si>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</si>
  <si>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</si>
  <si>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</si>
  <si>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</si>
  <si>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</si>
  <si>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</si>
  <si>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</si>
  <si>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</si>
  <si>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</si>
  <si>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</si>
  <si>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</si>
  <si>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</si>
  <si>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</si>
  <si>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</si>
  <si>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</si>
  <si>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</si>
  <si>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</si>
  <si>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</si>
  <si>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</si>
  <si>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</si>
  <si>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</si>
  <si>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</si>
  <si>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</si>
  <si>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</si>
  <si>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</si>
  <si>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</si>
  <si>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</si>
  <si>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</si>
  <si>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</si>
  <si>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</si>
  <si>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</si>
  <si>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</si>
  <si>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</si>
  <si>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</si>
  <si>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</si>
  <si>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</si>
  <si>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</si>
  <si>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</si>
  <si>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</si>
  <si>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A1SA1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</si>
  <si>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</si>
  <si>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</si>
  <si>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</si>
  <si>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</si>
  <si>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</si>
  <si>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</si>
  <si>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</si>
  <si>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</si>
  <si>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</si>
  <si>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</si>
  <si>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</si>
  <si>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</si>
  <si>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</si>
  <si>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</si>
  <si>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</si>
  <si>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</si>
  <si>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</si>
  <si>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</si>
  <si>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</si>
  <si>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</si>
  <si>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</si>
  <si>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</si>
  <si>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</si>
  <si>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</si>
  <si>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</si>
  <si>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</si>
  <si>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</si>
  <si>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</si>
  <si>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</si>
  <si>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</si>
  <si>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</si>
  <si>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</si>
  <si>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</si>
  <si>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</si>
  <si>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</si>
  <si>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</si>
  <si>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</si>
  <si>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</si>
  <si>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</si>
  <si>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</si>
  <si>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</si>
  <si>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</si>
  <si>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</si>
  <si>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</si>
  <si>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</si>
  <si>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</si>
  <si>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</si>
  <si>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</si>
  <si>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</si>
  <si>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</si>
  <si>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</si>
  <si>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</si>
  <si>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</si>
  <si>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</si>
  <si>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</si>
  <si>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</si>
  <si>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</si>
  <si>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</si>
  <si>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</si>
  <si>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</si>
  <si>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</si>
  <si>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</si>
  <si>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</si>
  <si>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</si>
  <si>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</si>
  <si>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</si>
  <si>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</si>
  <si>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</si>
  <si>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</si>
  <si>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</si>
  <si>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</si>
  <si>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</si>
  <si>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</si>
  <si>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</si>
  <si>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</si>
  <si>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</si>
  <si>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</si>
  <si>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</si>
  <si>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</si>
  <si>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</si>
  <si>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</si>
  <si>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</si>
  <si>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</si>
  <si>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</si>
  <si>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</si>
  <si>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</si>
  <si>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</si>
  <si>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</si>
  <si>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</si>
  <si>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</si>
  <si>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</si>
  <si>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</si>
  <si>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</si>
  <si>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</si>
  <si>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</si>
  <si>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</si>
  <si>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</si>
  <si>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</si>
  <si>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</si>
  <si>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</si>
  <si>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</si>
  <si>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</si>
  <si>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</si>
  <si>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</si>
  <si>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</si>
  <si>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</si>
  <si>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</si>
  <si>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</si>
  <si>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</si>
  <si>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FFASDSADAS</t>
  </si>
  <si>
    <t>A</t>
  </si>
  <si>
    <t>B</t>
  </si>
  <si>
    <t>C</t>
  </si>
  <si>
    <t>A8</t>
  </si>
  <si>
    <t>M1A8</t>
  </si>
  <si>
    <t>M2A8</t>
  </si>
  <si>
    <t>M3A8</t>
  </si>
  <si>
    <t>Biometano</t>
  </si>
  <si>
    <t>Energia Elétrica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</si>
  <si>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03/01/2023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</si>
</sst>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2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4" fillId="7" borderId="0" xfId="0" applyFont="1" applyFill="1"/>
    <xf numFmtId="0" fontId="24" fillId="8" borderId="0" xfId="0" applyFont="1" applyFill="1"/>
    <xf numFmtId="0" fontId="26" fillId="8" borderId="0" xfId="0" applyFont="1" applyFill="1"/>
    <xf numFmtId="0" fontId="26" fillId="7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vertical="center"/>
    </xf>
    <xf numFmtId="0" fontId="26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5" fillId="7" borderId="8" xfId="0" applyFont="1" applyFill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9" fillId="7" borderId="0" xfId="0" applyFont="1" applyFill="1"/>
    <xf numFmtId="0" fontId="36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7" borderId="8" xfId="0" applyNumberFormat="1" applyFont="1" applyFill="1" applyBorder="1"/>
    <xf numFmtId="0" fontId="5" fillId="7" borderId="8" xfId="0" applyFont="1" applyFill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  <xf numFmtId="0" fontId="4" fillId="7" borderId="0" xfId="0" applyFont="1" applyFill="1" applyAlignment="1">
      <alignment horizontal="center" vertical="center"/>
    </xf>
    <xf numFmtId="0" fontId="27" fillId="7" borderId="0" xfId="2" applyFont="1" applyFill="1" applyAlignment="1">
      <alignment horizontal="center"/>
    </xf>
    <xf numFmtId="0" fontId="25" fillId="8" borderId="0" xfId="0" applyFont="1" applyFill="1" applyAlignment="1">
      <alignment horizontal="left"/>
    </xf>
    <xf numFmtId="0" fontId="26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right" vertical="center"/>
    </xf>
    <xf numFmtId="0" fontId="27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/>
    </xf>
    <xf numFmtId="0" fontId="28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E28D790-68FF-4EB6-ACCB-407258BB7C3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45E68D-0A14-4B1B-8F55-F72799CEBDF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BD04C3-975B-4742-83E7-B3484B62BC0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ABDA6F-28DD-4A00-9B37-1AAA101AAB3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BDB2F0-BA1B-4E7B-B616-F73F15F5795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298019-DF2E-4C5E-B727-CFC0266C958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8E185E-048A-4737-A085-544FDE79927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3F24B5-CD58-446F-A416-436653B4EB3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3DBB82-7154-4734-BF85-98254C1D7E2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40C6E6-D451-4B17-8A5B-07FE52CCE6C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5544E7-6657-49DC-A509-25D424641E5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1410CD-8933-45F4-BE3E-7F6C12996D2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M1A8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M2A8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M3A8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M1A8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C-4FAF-83F0-38FD0105D17C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97C-4FAF-83F0-38FD0105D17C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7C-4FAF-83F0-38FD0105D17C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97C-4FAF-83F0-38FD0105D17C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97C-4FAF-83F0-38FD0105D17C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7C-4FAF-83F0-38FD0105D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104775</xdr:rowOff>
    </xdr:from>
    <xdr:to>
      <xdr:col>13</xdr:col>
      <xdr:colOff>0</xdr:colOff>
      <xdr:row>22</xdr:row>
      <xdr:rowOff>9525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799147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  <xdr:twoCellAnchor>
    <xdr:from>
      <xdr:col>0</xdr:col>
      <xdr:colOff>180975</xdr:colOff>
      <xdr:row>67</xdr:row>
      <xdr:rowOff>104775</xdr:rowOff>
    </xdr:from>
    <xdr:to>
      <xdr:col>10</xdr:col>
      <xdr:colOff>48986</xdr:colOff>
      <xdr:row>74</xdr:row>
      <xdr:rowOff>189139</xdr:rowOff>
    </xdr:to>
    <xdr:graphicFrame macro="">
      <xdr:nvGraphicFramePr>
        <xdr:cNvPr id="4" name="Esforço-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mailto:t.quintelagiuliani@unido.or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44" customWidth="1"/>
    <col min="2" max="12" width="9.85546875" style="44" customWidth="1"/>
    <col min="13" max="13" width="5.7109375" style="44" customWidth="1"/>
    <col min="14" max="16384" width="9.140625" style="44" hidden="1"/>
  </cols>
  <sheetData>
    <row r="1" spans="1:16" ht="15" customHeight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9"/>
      <c r="C2" s="49"/>
      <c r="D2" s="49"/>
      <c r="E2" s="108" t="s">
        <v>10460</v>
      </c>
      <c r="F2" s="108"/>
      <c r="G2" s="108"/>
      <c r="H2" s="108"/>
      <c r="I2" s="108"/>
      <c r="J2" s="108"/>
      <c r="K2" s="108"/>
      <c r="L2" s="108"/>
      <c r="M2" s="46"/>
    </row>
    <row r="3" spans="1:16" ht="15" customHeight="1" x14ac:dyDescent="0.6">
      <c r="A3" s="46"/>
      <c r="B3" s="49"/>
      <c r="C3" s="49"/>
      <c r="D3" s="49"/>
      <c r="E3" s="108"/>
      <c r="F3" s="108"/>
      <c r="G3" s="108"/>
      <c r="H3" s="108"/>
      <c r="I3" s="108"/>
      <c r="J3" s="108"/>
      <c r="K3" s="108"/>
      <c r="L3" s="108"/>
      <c r="M3" s="48"/>
      <c r="N3" s="47"/>
      <c r="O3" s="47"/>
      <c r="P3" s="47"/>
    </row>
    <row r="4" spans="1:16" ht="15" customHeight="1" x14ac:dyDescent="0.6">
      <c r="A4" s="46"/>
      <c r="B4" s="49"/>
      <c r="C4" s="49"/>
      <c r="D4" s="49"/>
      <c r="E4" s="109" t="s">
        <v>10461</v>
      </c>
      <c r="F4" s="109"/>
      <c r="G4" s="109"/>
      <c r="H4" s="109"/>
      <c r="I4" s="109"/>
      <c r="J4" s="109"/>
      <c r="K4" s="109"/>
      <c r="L4" s="109"/>
      <c r="M4" s="48"/>
      <c r="N4" s="47"/>
      <c r="O4" s="47"/>
      <c r="P4" s="47"/>
    </row>
    <row r="5" spans="1:16" ht="15" customHeight="1" x14ac:dyDescent="0.4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25">
      <c r="A6" s="46"/>
      <c r="B6" s="111" t="s">
        <v>10546</v>
      </c>
      <c r="C6" s="111"/>
      <c r="D6" s="111"/>
      <c r="E6" s="73"/>
      <c r="F6" s="73"/>
      <c r="G6" s="73"/>
      <c r="H6" s="110" t="s">
        <v>10576</v>
      </c>
      <c r="I6" s="110"/>
      <c r="J6" s="110"/>
      <c r="K6" s="110"/>
      <c r="L6" s="110"/>
      <c r="M6" s="46"/>
    </row>
    <row r="7" spans="1:16" ht="15" customHeight="1" x14ac:dyDescent="0.4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4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4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4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82" customFormat="1" ht="15" customHeight="1" x14ac:dyDescent="0.4"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</row>
    <row r="12" spans="1:16" ht="15" customHeight="1" x14ac:dyDescent="0.4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25">
      <c r="B13" s="106" t="s">
        <v>10473</v>
      </c>
      <c r="C13" s="106"/>
      <c r="D13" s="106"/>
      <c r="E13" s="106"/>
      <c r="F13" s="106"/>
      <c r="G13" s="106"/>
      <c r="H13" s="106"/>
      <c r="I13" s="106"/>
      <c r="J13" s="106"/>
      <c r="K13" s="106"/>
      <c r="L13" s="106"/>
    </row>
    <row r="14" spans="1:16" ht="15" customHeight="1" x14ac:dyDescent="0.25">
      <c r="B14" s="107" t="s">
        <v>10476</v>
      </c>
      <c r="C14" s="107"/>
      <c r="D14" s="107"/>
      <c r="E14" s="107"/>
      <c r="F14" s="107"/>
      <c r="G14" s="107"/>
      <c r="H14" s="107"/>
      <c r="I14" s="107"/>
      <c r="J14" s="107"/>
      <c r="K14" s="107"/>
      <c r="L14" s="107"/>
    </row>
    <row r="15" spans="1:16" ht="15" customHeight="1" x14ac:dyDescent="0.25">
      <c r="B15" s="107" t="s">
        <v>10474</v>
      </c>
      <c r="C15" s="107"/>
      <c r="D15" s="107"/>
      <c r="E15" s="107"/>
      <c r="F15" s="107"/>
      <c r="G15" s="107"/>
      <c r="H15" s="107"/>
      <c r="I15" s="107"/>
      <c r="J15" s="107"/>
      <c r="K15" s="107"/>
      <c r="L15" s="107"/>
    </row>
    <row r="16" spans="1:16" ht="15" customHeight="1" x14ac:dyDescent="0.25"/>
    <row r="17" spans="2:12" ht="15" customHeight="1" x14ac:dyDescent="0.25">
      <c r="B17" s="106" t="s">
        <v>10475</v>
      </c>
      <c r="C17" s="106"/>
      <c r="D17" s="106"/>
      <c r="E17" s="106"/>
      <c r="F17" s="106"/>
      <c r="G17" s="106"/>
      <c r="H17" s="106"/>
      <c r="I17" s="106"/>
      <c r="J17" s="106"/>
      <c r="K17" s="106"/>
      <c r="L17" s="106"/>
    </row>
    <row r="18" spans="2:12" ht="15" customHeight="1" x14ac:dyDescent="0.25">
      <c r="B18" s="107" t="s">
        <v>10477</v>
      </c>
      <c r="C18" s="107"/>
      <c r="D18" s="107"/>
      <c r="E18" s="107"/>
      <c r="F18" s="107"/>
      <c r="G18" s="107"/>
      <c r="H18" s="107"/>
      <c r="I18" s="107"/>
      <c r="J18" s="107"/>
      <c r="K18" s="107"/>
      <c r="L18" s="107"/>
    </row>
    <row r="19" spans="2:12" ht="15" customHeight="1" x14ac:dyDescent="0.25"/>
    <row r="20" spans="2:12" s="82" customFormat="1" ht="15" customHeight="1" x14ac:dyDescent="0.25"/>
    <row r="21" spans="2:12" ht="15" customHeight="1" x14ac:dyDescent="0.25"/>
    <row r="22" spans="2:12" ht="15" customHeight="1" x14ac:dyDescent="0.25"/>
    <row r="29" spans="2:12" s="82" customFormat="1" hidden="1" x14ac:dyDescent="0.25"/>
    <row r="46" s="82" customFormat="1" hidden="1" x14ac:dyDescent="0.25"/>
    <row r="63" s="82" customFormat="1" hidden="1" x14ac:dyDescent="0.25"/>
    <row r="80" s="82" customFormat="1" hidden="1" x14ac:dyDescent="0.25"/>
    <row r="97" s="82" customFormat="1" hidden="1" x14ac:dyDescent="0.25"/>
    <row r="114" s="82" customFormat="1" hidden="1" x14ac:dyDescent="0.25"/>
    <row r="131" s="82" customFormat="1" hidden="1" x14ac:dyDescent="0.25"/>
    <row r="148" s="82" customFormat="1" hidden="1" x14ac:dyDescent="0.25"/>
    <row r="165" s="82" customFormat="1" hidden="1" x14ac:dyDescent="0.25"/>
    <row r="182" s="82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1025" r:id="rId8" name="Step1">
          <controlPr defaultSize="0" autoFill="0" autoLine="0" autoPict="0" r:id="rId9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11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5" r:id="rId8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29"/>
  <sheetViews>
    <sheetView zoomScale="80" zoomScaleNormal="80" workbookViewId="0">
      <pane ySplit="1" topLeftCell="A2" activePane="bottomLeft" state="frozen"/>
      <selection pane="bottomLeft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100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10274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12" t="s">
        <v>9640</v>
      </c>
      <c r="B2" s="91" t="s">
        <v>9881</v>
      </c>
      <c r="C2" s="91" t="s">
        <v>10275</v>
      </c>
      <c r="D2" s="92" t="s">
        <v>9638</v>
      </c>
      <c r="E2" s="93" t="s">
        <v>9663</v>
      </c>
      <c r="F2" s="94" t="s">
        <v>9642</v>
      </c>
      <c r="G2" s="94" t="s">
        <v>9719</v>
      </c>
      <c r="H2" s="94" t="s">
        <v>9688</v>
      </c>
      <c r="I2" s="94"/>
      <c r="J2" s="94" t="s">
        <v>9780</v>
      </c>
      <c r="K2" s="94" t="s">
        <v>9780</v>
      </c>
      <c r="L2" s="94" t="s">
        <v>9780</v>
      </c>
      <c r="M2" s="94" t="s">
        <v>9780</v>
      </c>
      <c r="N2" s="94" t="str">
        <f>IF(F2="String",IF(I2&lt;&gt;"","Sim","Não"),IF(F2="List",IF(I2&lt;&gt;"","Sim","Não"),IF(AND(I2&gt;=O2,I2&lt;=P2,I2&lt;&gt;""),"Sim","Não")))</f>
        <v>Não</v>
      </c>
      <c r="O2" s="94" t="s">
        <v>9780</v>
      </c>
      <c r="P2" s="94" t="s">
        <v>9780</v>
      </c>
    </row>
    <row r="3" spans="1:16" ht="17.25" customHeight="1" x14ac:dyDescent="0.35">
      <c r="A3" s="112"/>
      <c r="B3" s="91" t="s">
        <v>9881</v>
      </c>
      <c r="C3" s="91" t="s">
        <v>10275</v>
      </c>
      <c r="D3" s="92" t="s">
        <v>9641</v>
      </c>
      <c r="E3" s="93" t="s">
        <v>9664</v>
      </c>
      <c r="F3" s="94" t="s">
        <v>9642</v>
      </c>
      <c r="G3" s="94" t="s">
        <v>9719</v>
      </c>
      <c r="H3" s="94" t="s">
        <v>9955</v>
      </c>
      <c r="I3" s="94"/>
      <c r="J3" s="94" t="s">
        <v>9780</v>
      </c>
      <c r="K3" s="94" t="s">
        <v>9780</v>
      </c>
      <c r="L3" s="94" t="s">
        <v>9780</v>
      </c>
      <c r="M3" s="94" t="s">
        <v>9780</v>
      </c>
      <c r="N3" s="94" t="str">
        <f t="shared" ref="N3:N70" si="0">IF(F3="String",IF(I3&lt;&gt;"","Sim","Não"),IF(F3="List",IF(I3&lt;&gt;"","Sim","Não"),IF(AND(I3&gt;=O3,I3&lt;=P3,I3&lt;&gt;""),"Sim","Não")))</f>
        <v>Não</v>
      </c>
      <c r="O3" s="94" t="s">
        <v>9780</v>
      </c>
      <c r="P3" s="94" t="s">
        <v>9780</v>
      </c>
    </row>
    <row r="4" spans="1:16" ht="17.25" customHeight="1" x14ac:dyDescent="0.35">
      <c r="A4" s="112" t="s">
        <v>9639</v>
      </c>
      <c r="B4" s="91" t="s">
        <v>9881</v>
      </c>
      <c r="C4" s="91" t="s">
        <v>10277</v>
      </c>
      <c r="D4" s="92" t="s">
        <v>9632</v>
      </c>
      <c r="E4" s="93" t="s">
        <v>9665</v>
      </c>
      <c r="F4" s="94" t="s">
        <v>9687</v>
      </c>
      <c r="G4" s="94" t="s">
        <v>9719</v>
      </c>
      <c r="H4" s="94" t="s">
        <v>9781</v>
      </c>
      <c r="I4" s="95"/>
      <c r="J4" s="95">
        <v>0.9</v>
      </c>
      <c r="K4" s="94" t="s">
        <v>9780</v>
      </c>
      <c r="L4" s="94" t="s">
        <v>9780</v>
      </c>
      <c r="M4" s="94" t="s">
        <v>9780</v>
      </c>
      <c r="N4" s="94" t="str">
        <f t="shared" si="0"/>
        <v>Não</v>
      </c>
      <c r="O4" s="94">
        <v>0.75</v>
      </c>
      <c r="P4" s="94">
        <v>1.25</v>
      </c>
    </row>
    <row r="5" spans="1:16" ht="17.25" customHeight="1" x14ac:dyDescent="0.35">
      <c r="A5" s="112"/>
      <c r="B5" s="91" t="s">
        <v>9881</v>
      </c>
      <c r="C5" s="91" t="s">
        <v>10277</v>
      </c>
      <c r="D5" s="92" t="s">
        <v>9633</v>
      </c>
      <c r="E5" s="93" t="s">
        <v>9666</v>
      </c>
      <c r="F5" s="94" t="s">
        <v>9687</v>
      </c>
      <c r="G5" s="94" t="s">
        <v>9719</v>
      </c>
      <c r="H5" s="94" t="s">
        <v>9634</v>
      </c>
      <c r="I5" s="95"/>
      <c r="J5" s="95">
        <v>2.5</v>
      </c>
      <c r="K5" s="94" t="s">
        <v>9951</v>
      </c>
      <c r="L5" s="15" t="s">
        <v>9949</v>
      </c>
      <c r="M5" s="15" t="s">
        <v>9737</v>
      </c>
      <c r="N5" s="94" t="str">
        <f t="shared" si="0"/>
        <v>Não</v>
      </c>
      <c r="O5" s="94">
        <v>0</v>
      </c>
      <c r="P5" s="94">
        <v>100</v>
      </c>
    </row>
    <row r="6" spans="1:16" ht="17.25" customHeight="1" x14ac:dyDescent="0.35">
      <c r="A6" s="112"/>
      <c r="B6" s="91" t="s">
        <v>9881</v>
      </c>
      <c r="C6" s="91" t="s">
        <v>10277</v>
      </c>
      <c r="D6" s="92" t="s">
        <v>9635</v>
      </c>
      <c r="E6" s="93" t="s">
        <v>9667</v>
      </c>
      <c r="F6" s="94" t="s">
        <v>9687</v>
      </c>
      <c r="G6" s="94" t="s">
        <v>9719</v>
      </c>
      <c r="H6" s="94" t="s">
        <v>9636</v>
      </c>
      <c r="I6" s="95"/>
      <c r="J6" s="95">
        <v>0.5</v>
      </c>
      <c r="K6" s="94" t="s">
        <v>9951</v>
      </c>
      <c r="L6" s="15" t="s">
        <v>9949</v>
      </c>
      <c r="M6" s="15" t="s">
        <v>9738</v>
      </c>
      <c r="N6" s="94" t="str">
        <f t="shared" si="0"/>
        <v>Não</v>
      </c>
      <c r="O6" s="94">
        <v>0</v>
      </c>
      <c r="P6" s="94">
        <v>100</v>
      </c>
    </row>
    <row r="7" spans="1:16" ht="17.25" customHeight="1" x14ac:dyDescent="0.35">
      <c r="A7" s="112"/>
      <c r="B7" s="91" t="s">
        <v>9881</v>
      </c>
      <c r="C7" s="91" t="s">
        <v>10277</v>
      </c>
      <c r="D7" s="92" t="s">
        <v>9637</v>
      </c>
      <c r="E7" s="93" t="s">
        <v>9668</v>
      </c>
      <c r="F7" s="94" t="s">
        <v>9687</v>
      </c>
      <c r="G7" s="94" t="s">
        <v>9719</v>
      </c>
      <c r="H7" s="94" t="s">
        <v>9636</v>
      </c>
      <c r="I7" s="95"/>
      <c r="J7" s="95">
        <v>1</v>
      </c>
      <c r="K7" s="94" t="s">
        <v>9951</v>
      </c>
      <c r="L7" s="15" t="s">
        <v>9949</v>
      </c>
      <c r="M7" s="15" t="s">
        <v>9739</v>
      </c>
      <c r="N7" s="94" t="str">
        <f t="shared" si="0"/>
        <v>Não</v>
      </c>
      <c r="O7" s="94">
        <v>0</v>
      </c>
      <c r="P7" s="94">
        <v>100</v>
      </c>
    </row>
    <row r="8" spans="1:16" ht="17.25" customHeight="1" x14ac:dyDescent="0.35">
      <c r="A8" s="112" t="s">
        <v>9660</v>
      </c>
      <c r="B8" s="91" t="s">
        <v>9881</v>
      </c>
      <c r="C8" s="91" t="s">
        <v>10276</v>
      </c>
      <c r="D8" s="92" t="s">
        <v>9646</v>
      </c>
      <c r="E8" s="93" t="s">
        <v>9672</v>
      </c>
      <c r="F8" s="94" t="s">
        <v>9687</v>
      </c>
      <c r="G8" s="94" t="s">
        <v>9719</v>
      </c>
      <c r="H8" s="94" t="s">
        <v>9634</v>
      </c>
      <c r="I8" s="27"/>
      <c r="J8" s="27">
        <v>48.4</v>
      </c>
      <c r="K8" s="94" t="s">
        <v>9951</v>
      </c>
      <c r="L8" s="15" t="s">
        <v>9949</v>
      </c>
      <c r="M8" s="15" t="s">
        <v>9741</v>
      </c>
      <c r="N8" s="94" t="str">
        <f t="shared" si="0"/>
        <v>Não</v>
      </c>
      <c r="O8" s="94">
        <v>0</v>
      </c>
      <c r="P8" s="94">
        <v>100</v>
      </c>
    </row>
    <row r="9" spans="1:16" ht="17.25" customHeight="1" x14ac:dyDescent="0.35">
      <c r="A9" s="112"/>
      <c r="B9" s="91" t="s">
        <v>9881</v>
      </c>
      <c r="C9" s="91" t="s">
        <v>10276</v>
      </c>
      <c r="D9" s="92" t="s">
        <v>9647</v>
      </c>
      <c r="E9" s="93" t="s">
        <v>9673</v>
      </c>
      <c r="F9" s="94" t="s">
        <v>9687</v>
      </c>
      <c r="G9" s="94" t="s">
        <v>9719</v>
      </c>
      <c r="H9" s="94" t="s">
        <v>9634</v>
      </c>
      <c r="I9" s="27"/>
      <c r="J9" s="27">
        <v>3</v>
      </c>
      <c r="K9" s="94" t="s">
        <v>9951</v>
      </c>
      <c r="L9" s="15" t="s">
        <v>9949</v>
      </c>
      <c r="M9" s="15" t="s">
        <v>9742</v>
      </c>
      <c r="N9" s="94" t="str">
        <f t="shared" si="0"/>
        <v>Não</v>
      </c>
      <c r="O9" s="94">
        <v>0</v>
      </c>
      <c r="P9" s="94">
        <v>100</v>
      </c>
    </row>
    <row r="10" spans="1:16" ht="17.25" customHeight="1" x14ac:dyDescent="0.35">
      <c r="A10" s="112"/>
      <c r="B10" s="91" t="s">
        <v>9881</v>
      </c>
      <c r="C10" s="91" t="s">
        <v>10276</v>
      </c>
      <c r="D10" s="92" t="s">
        <v>9648</v>
      </c>
      <c r="E10" s="93" t="s">
        <v>9674</v>
      </c>
      <c r="F10" s="94" t="s">
        <v>9687</v>
      </c>
      <c r="G10" s="94" t="s">
        <v>9719</v>
      </c>
      <c r="H10" s="94" t="s">
        <v>9634</v>
      </c>
      <c r="I10" s="27"/>
      <c r="J10" s="27">
        <v>13.1</v>
      </c>
      <c r="K10" s="94" t="s">
        <v>9951</v>
      </c>
      <c r="L10" s="15" t="s">
        <v>9949</v>
      </c>
      <c r="M10" s="15" t="s">
        <v>9743</v>
      </c>
      <c r="N10" s="94" t="str">
        <f t="shared" si="0"/>
        <v>Não</v>
      </c>
      <c r="O10" s="94">
        <v>0</v>
      </c>
      <c r="P10" s="94">
        <v>100</v>
      </c>
    </row>
    <row r="11" spans="1:16" s="18" customFormat="1" ht="17.25" customHeight="1" x14ac:dyDescent="0.35">
      <c r="A11" s="112"/>
      <c r="B11" s="91" t="s">
        <v>9881</v>
      </c>
      <c r="C11" s="91" t="s">
        <v>10276</v>
      </c>
      <c r="D11" s="92" t="s">
        <v>9649</v>
      </c>
      <c r="E11" s="93" t="s">
        <v>9675</v>
      </c>
      <c r="F11" s="94" t="s">
        <v>9687</v>
      </c>
      <c r="G11" s="94" t="s">
        <v>9719</v>
      </c>
      <c r="H11" s="94" t="s">
        <v>9634</v>
      </c>
      <c r="I11" s="27"/>
      <c r="J11" s="27">
        <v>8.9</v>
      </c>
      <c r="K11" s="94" t="s">
        <v>9951</v>
      </c>
      <c r="L11" s="15" t="s">
        <v>9949</v>
      </c>
      <c r="M11" s="15" t="s">
        <v>9744</v>
      </c>
      <c r="N11" s="94" t="str">
        <f t="shared" si="0"/>
        <v>Não</v>
      </c>
      <c r="O11" s="94">
        <v>0</v>
      </c>
      <c r="P11" s="94">
        <v>100</v>
      </c>
    </row>
    <row r="12" spans="1:16" ht="17.25" customHeight="1" x14ac:dyDescent="0.35">
      <c r="A12" s="112"/>
      <c r="B12" s="91" t="s">
        <v>9881</v>
      </c>
      <c r="C12" s="91" t="s">
        <v>10276</v>
      </c>
      <c r="D12" s="92" t="s">
        <v>9650</v>
      </c>
      <c r="E12" s="93" t="s">
        <v>9676</v>
      </c>
      <c r="F12" s="94" t="s">
        <v>9687</v>
      </c>
      <c r="G12" s="94" t="s">
        <v>9719</v>
      </c>
      <c r="H12" s="94" t="s">
        <v>9634</v>
      </c>
      <c r="I12" s="27"/>
      <c r="J12" s="27">
        <v>4.5999999999999996</v>
      </c>
      <c r="K12" s="94" t="s">
        <v>9951</v>
      </c>
      <c r="L12" s="15" t="s">
        <v>9949</v>
      </c>
      <c r="M12" s="15" t="s">
        <v>9745</v>
      </c>
      <c r="N12" s="94" t="str">
        <f t="shared" si="0"/>
        <v>Não</v>
      </c>
      <c r="O12" s="94">
        <v>0</v>
      </c>
      <c r="P12" s="94">
        <v>100</v>
      </c>
    </row>
    <row r="13" spans="1:16" ht="17.25" customHeight="1" x14ac:dyDescent="0.35">
      <c r="A13" s="112"/>
      <c r="B13" s="91" t="s">
        <v>9881</v>
      </c>
      <c r="C13" s="91" t="s">
        <v>10276</v>
      </c>
      <c r="D13" s="92" t="s">
        <v>9651</v>
      </c>
      <c r="E13" s="93" t="s">
        <v>9677</v>
      </c>
      <c r="F13" s="94" t="s">
        <v>9687</v>
      </c>
      <c r="G13" s="94" t="s">
        <v>9719</v>
      </c>
      <c r="H13" s="94" t="s">
        <v>9634</v>
      </c>
      <c r="I13" s="27"/>
      <c r="J13" s="27">
        <v>2.4</v>
      </c>
      <c r="K13" s="94" t="s">
        <v>9951</v>
      </c>
      <c r="L13" s="15" t="s">
        <v>9949</v>
      </c>
      <c r="M13" s="15" t="s">
        <v>9746</v>
      </c>
      <c r="N13" s="94" t="str">
        <f t="shared" si="0"/>
        <v>Não</v>
      </c>
      <c r="O13" s="94">
        <v>0</v>
      </c>
      <c r="P13" s="94">
        <v>100</v>
      </c>
    </row>
    <row r="14" spans="1:16" ht="17.25" customHeight="1" x14ac:dyDescent="0.35">
      <c r="A14" s="112"/>
      <c r="B14" s="91" t="s">
        <v>9881</v>
      </c>
      <c r="C14" s="91" t="s">
        <v>10276</v>
      </c>
      <c r="D14" s="92" t="s">
        <v>9652</v>
      </c>
      <c r="E14" s="93" t="s">
        <v>9678</v>
      </c>
      <c r="F14" s="94" t="s">
        <v>9687</v>
      </c>
      <c r="G14" s="94" t="s">
        <v>9719</v>
      </c>
      <c r="H14" s="94" t="s">
        <v>9634</v>
      </c>
      <c r="I14" s="27"/>
      <c r="J14" s="27">
        <v>2.2999999999999998</v>
      </c>
      <c r="K14" s="94" t="s">
        <v>9951</v>
      </c>
      <c r="L14" s="15" t="s">
        <v>9949</v>
      </c>
      <c r="M14" s="15" t="s">
        <v>9747</v>
      </c>
      <c r="N14" s="94" t="str">
        <f t="shared" si="0"/>
        <v>Não</v>
      </c>
      <c r="O14" s="94">
        <v>0</v>
      </c>
      <c r="P14" s="94">
        <v>100</v>
      </c>
    </row>
    <row r="15" spans="1:16" ht="17.25" customHeight="1" x14ac:dyDescent="0.35">
      <c r="A15" s="112"/>
      <c r="B15" s="91" t="s">
        <v>9881</v>
      </c>
      <c r="C15" s="91" t="s">
        <v>10276</v>
      </c>
      <c r="D15" s="92" t="s">
        <v>9653</v>
      </c>
      <c r="E15" s="93" t="s">
        <v>9679</v>
      </c>
      <c r="F15" s="94" t="s">
        <v>9687</v>
      </c>
      <c r="G15" s="94" t="s">
        <v>9719</v>
      </c>
      <c r="H15" s="94" t="s">
        <v>9634</v>
      </c>
      <c r="I15" s="27"/>
      <c r="J15" s="27">
        <v>0.6</v>
      </c>
      <c r="K15" s="94" t="s">
        <v>9951</v>
      </c>
      <c r="L15" s="15" t="s">
        <v>9949</v>
      </c>
      <c r="M15" s="15" t="s">
        <v>9748</v>
      </c>
      <c r="N15" s="94" t="str">
        <f t="shared" si="0"/>
        <v>Não</v>
      </c>
      <c r="O15" s="94">
        <v>0</v>
      </c>
      <c r="P15" s="94">
        <v>100</v>
      </c>
    </row>
    <row r="16" spans="1:16" ht="17.25" customHeight="1" x14ac:dyDescent="0.35">
      <c r="A16" s="112"/>
      <c r="B16" s="91" t="s">
        <v>9881</v>
      </c>
      <c r="C16" s="91" t="s">
        <v>10276</v>
      </c>
      <c r="D16" s="92" t="s">
        <v>9654</v>
      </c>
      <c r="E16" s="93" t="s">
        <v>9680</v>
      </c>
      <c r="F16" s="94" t="s">
        <v>9687</v>
      </c>
      <c r="G16" s="94" t="s">
        <v>9719</v>
      </c>
      <c r="H16" s="94" t="s">
        <v>9634</v>
      </c>
      <c r="I16" s="27"/>
      <c r="J16" s="27">
        <v>2.6</v>
      </c>
      <c r="K16" s="94" t="s">
        <v>9951</v>
      </c>
      <c r="L16" s="15" t="s">
        <v>9949</v>
      </c>
      <c r="M16" s="15" t="s">
        <v>9749</v>
      </c>
      <c r="N16" s="94" t="str">
        <f t="shared" si="0"/>
        <v>Não</v>
      </c>
      <c r="O16" s="94">
        <v>0</v>
      </c>
      <c r="P16" s="94">
        <v>100</v>
      </c>
    </row>
    <row r="17" spans="1:16" ht="17.25" customHeight="1" x14ac:dyDescent="0.35">
      <c r="A17" s="112"/>
      <c r="B17" s="91" t="s">
        <v>9881</v>
      </c>
      <c r="C17" s="91" t="s">
        <v>10276</v>
      </c>
      <c r="D17" s="92" t="s">
        <v>9655</v>
      </c>
      <c r="E17" s="93" t="s">
        <v>9681</v>
      </c>
      <c r="F17" s="94" t="s">
        <v>9687</v>
      </c>
      <c r="G17" s="94" t="s">
        <v>9719</v>
      </c>
      <c r="H17" s="94" t="s">
        <v>9634</v>
      </c>
      <c r="I17" s="27"/>
      <c r="J17" s="27">
        <v>0.7</v>
      </c>
      <c r="K17" s="94" t="s">
        <v>9951</v>
      </c>
      <c r="L17" s="15" t="s">
        <v>9949</v>
      </c>
      <c r="M17" s="15" t="s">
        <v>9750</v>
      </c>
      <c r="N17" s="94" t="str">
        <f t="shared" si="0"/>
        <v>Não</v>
      </c>
      <c r="O17" s="94">
        <v>0</v>
      </c>
      <c r="P17" s="94">
        <v>100</v>
      </c>
    </row>
    <row r="18" spans="1:16" ht="17.25" customHeight="1" x14ac:dyDescent="0.35">
      <c r="A18" s="112"/>
      <c r="B18" s="91" t="s">
        <v>9881</v>
      </c>
      <c r="C18" s="91" t="s">
        <v>10276</v>
      </c>
      <c r="D18" s="92" t="s">
        <v>9656</v>
      </c>
      <c r="E18" s="93" t="s">
        <v>9682</v>
      </c>
      <c r="F18" s="94" t="s">
        <v>9687</v>
      </c>
      <c r="G18" s="94" t="s">
        <v>9719</v>
      </c>
      <c r="H18" s="94" t="s">
        <v>9634</v>
      </c>
      <c r="I18" s="27"/>
      <c r="J18" s="27">
        <v>4</v>
      </c>
      <c r="K18" s="94" t="s">
        <v>9951</v>
      </c>
      <c r="L18" s="15" t="s">
        <v>9949</v>
      </c>
      <c r="M18" s="15" t="s">
        <v>9751</v>
      </c>
      <c r="N18" s="94" t="str">
        <f t="shared" si="0"/>
        <v>Não</v>
      </c>
      <c r="O18" s="94">
        <v>0</v>
      </c>
      <c r="P18" s="94">
        <v>100</v>
      </c>
    </row>
    <row r="19" spans="1:16" ht="17.25" customHeight="1" x14ac:dyDescent="0.35">
      <c r="A19" s="112"/>
      <c r="B19" s="91" t="s">
        <v>9881</v>
      </c>
      <c r="C19" s="91" t="s">
        <v>10276</v>
      </c>
      <c r="D19" s="92" t="s">
        <v>9657</v>
      </c>
      <c r="E19" s="93" t="s">
        <v>9683</v>
      </c>
      <c r="F19" s="94" t="s">
        <v>9687</v>
      </c>
      <c r="G19" s="94" t="s">
        <v>9719</v>
      </c>
      <c r="H19" s="94" t="s">
        <v>9634</v>
      </c>
      <c r="I19" s="27"/>
      <c r="J19" s="27">
        <v>4.7</v>
      </c>
      <c r="K19" s="94" t="s">
        <v>9951</v>
      </c>
      <c r="L19" s="15" t="s">
        <v>9949</v>
      </c>
      <c r="M19" s="15" t="s">
        <v>9752</v>
      </c>
      <c r="N19" s="94" t="str">
        <f t="shared" si="0"/>
        <v>Não</v>
      </c>
      <c r="O19" s="94">
        <v>0</v>
      </c>
      <c r="P19" s="94">
        <v>100</v>
      </c>
    </row>
    <row r="20" spans="1:16" s="18" customFormat="1" ht="17.25" customHeight="1" x14ac:dyDescent="0.35">
      <c r="A20" s="112"/>
      <c r="B20" s="91" t="s">
        <v>9881</v>
      </c>
      <c r="C20" s="91" t="s">
        <v>10276</v>
      </c>
      <c r="D20" s="92" t="s">
        <v>9658</v>
      </c>
      <c r="E20" s="93" t="s">
        <v>9684</v>
      </c>
      <c r="F20" s="94" t="s">
        <v>9687</v>
      </c>
      <c r="G20" s="94" t="s">
        <v>9719</v>
      </c>
      <c r="H20" s="94" t="s">
        <v>9634</v>
      </c>
      <c r="I20" s="27"/>
      <c r="J20" s="27">
        <v>0</v>
      </c>
      <c r="K20" s="94" t="s">
        <v>9951</v>
      </c>
      <c r="L20" s="15" t="s">
        <v>9949</v>
      </c>
      <c r="M20" s="15" t="s">
        <v>9753</v>
      </c>
      <c r="N20" s="94" t="str">
        <f t="shared" si="0"/>
        <v>Não</v>
      </c>
      <c r="O20" s="94">
        <v>0</v>
      </c>
      <c r="P20" s="94">
        <v>100</v>
      </c>
    </row>
    <row r="21" spans="1:16" ht="17.25" customHeight="1" x14ac:dyDescent="0.35">
      <c r="A21" s="112"/>
      <c r="B21" s="91" t="s">
        <v>9881</v>
      </c>
      <c r="C21" s="91" t="s">
        <v>10276</v>
      </c>
      <c r="D21" s="92" t="s">
        <v>9659</v>
      </c>
      <c r="E21" s="22" t="s">
        <v>9685</v>
      </c>
      <c r="F21" s="94" t="s">
        <v>9687</v>
      </c>
      <c r="G21" s="94" t="s">
        <v>9719</v>
      </c>
      <c r="H21" s="94" t="s">
        <v>9634</v>
      </c>
      <c r="I21" s="27"/>
      <c r="J21" s="27">
        <v>4.7</v>
      </c>
      <c r="K21" s="94" t="s">
        <v>9951</v>
      </c>
      <c r="L21" s="15" t="s">
        <v>9949</v>
      </c>
      <c r="M21" s="15" t="s">
        <v>9754</v>
      </c>
      <c r="N21" s="94" t="str">
        <f t="shared" si="0"/>
        <v>Não</v>
      </c>
      <c r="O21" s="94">
        <v>0</v>
      </c>
      <c r="P21" s="94">
        <v>100</v>
      </c>
    </row>
    <row r="22" spans="1:16" ht="17.25" customHeight="1" x14ac:dyDescent="0.35">
      <c r="A22" s="112"/>
      <c r="B22" s="91" t="s">
        <v>9881</v>
      </c>
      <c r="C22" s="91" t="s">
        <v>10276</v>
      </c>
      <c r="D22" s="92" t="s">
        <v>10298</v>
      </c>
      <c r="E22" s="22" t="s">
        <v>10299</v>
      </c>
      <c r="F22" s="94" t="s">
        <v>9687</v>
      </c>
      <c r="G22" s="94" t="s">
        <v>9719</v>
      </c>
      <c r="H22" s="94" t="s">
        <v>9634</v>
      </c>
      <c r="I22" s="27"/>
      <c r="J22" s="27">
        <v>100</v>
      </c>
      <c r="K22" s="94" t="s">
        <v>9780</v>
      </c>
      <c r="L22" s="15" t="s">
        <v>9780</v>
      </c>
      <c r="M22" s="15" t="s">
        <v>9780</v>
      </c>
      <c r="N22" s="94" t="str">
        <f t="shared" si="0"/>
        <v>Não</v>
      </c>
      <c r="O22" s="94">
        <v>100</v>
      </c>
      <c r="P22" s="94">
        <v>100</v>
      </c>
    </row>
    <row r="23" spans="1:16" ht="17.25" customHeight="1" x14ac:dyDescent="0.35">
      <c r="A23" s="112" t="s">
        <v>9697</v>
      </c>
      <c r="B23" s="91" t="s">
        <v>9881</v>
      </c>
      <c r="C23" s="91" t="s">
        <v>10278</v>
      </c>
      <c r="D23" s="92" t="s">
        <v>9689</v>
      </c>
      <c r="E23" s="93" t="s">
        <v>9703</v>
      </c>
      <c r="F23" s="94" t="s">
        <v>9687</v>
      </c>
      <c r="G23" s="94" t="s">
        <v>9719</v>
      </c>
      <c r="H23" s="94" t="s">
        <v>9634</v>
      </c>
      <c r="I23" s="27"/>
      <c r="J23" s="27">
        <v>30</v>
      </c>
      <c r="K23" s="27" t="s">
        <v>9780</v>
      </c>
      <c r="L23" s="27" t="s">
        <v>9780</v>
      </c>
      <c r="M23" s="27" t="s">
        <v>9780</v>
      </c>
      <c r="N23" s="94" t="str">
        <f t="shared" si="0"/>
        <v>Não</v>
      </c>
      <c r="O23" s="15">
        <v>20</v>
      </c>
      <c r="P23" s="15">
        <v>80</v>
      </c>
    </row>
    <row r="24" spans="1:16" ht="17.25" customHeight="1" x14ac:dyDescent="0.35">
      <c r="A24" s="112"/>
      <c r="B24" s="91" t="s">
        <v>9881</v>
      </c>
      <c r="C24" s="91" t="s">
        <v>10278</v>
      </c>
      <c r="D24" s="92" t="s">
        <v>9690</v>
      </c>
      <c r="E24" s="93" t="s">
        <v>9704</v>
      </c>
      <c r="F24" s="94" t="s">
        <v>9687</v>
      </c>
      <c r="G24" s="94" t="s">
        <v>9719</v>
      </c>
      <c r="H24" s="94" t="s">
        <v>9962</v>
      </c>
      <c r="I24" s="27"/>
      <c r="J24" s="27">
        <v>30</v>
      </c>
      <c r="K24" s="94" t="s">
        <v>9951</v>
      </c>
      <c r="L24" s="15" t="s">
        <v>9949</v>
      </c>
      <c r="M24" s="15" t="s">
        <v>9820</v>
      </c>
      <c r="N24" s="94" t="str">
        <f t="shared" si="0"/>
        <v>Não</v>
      </c>
      <c r="O24" s="15">
        <v>20</v>
      </c>
      <c r="P24" s="15">
        <v>35</v>
      </c>
    </row>
    <row r="25" spans="1:16" ht="17.25" customHeight="1" x14ac:dyDescent="0.35">
      <c r="A25" s="112"/>
      <c r="B25" s="91" t="s">
        <v>9881</v>
      </c>
      <c r="C25" s="91" t="s">
        <v>10278</v>
      </c>
      <c r="D25" s="92" t="s">
        <v>9691</v>
      </c>
      <c r="E25" s="93" t="s">
        <v>9705</v>
      </c>
      <c r="F25" s="94" t="s">
        <v>9687</v>
      </c>
      <c r="G25" s="94" t="s">
        <v>9719</v>
      </c>
      <c r="H25" s="94" t="s">
        <v>9634</v>
      </c>
      <c r="I25" s="27"/>
      <c r="J25" s="27">
        <v>20</v>
      </c>
      <c r="K25" s="94" t="s">
        <v>9951</v>
      </c>
      <c r="L25" s="15" t="s">
        <v>9949</v>
      </c>
      <c r="M25" s="15" t="s">
        <v>9821</v>
      </c>
      <c r="N25" s="94" t="str">
        <f t="shared" si="0"/>
        <v>Não</v>
      </c>
      <c r="O25" s="15">
        <v>15</v>
      </c>
      <c r="P25" s="15">
        <v>40</v>
      </c>
    </row>
    <row r="26" spans="1:16" ht="17.25" customHeight="1" x14ac:dyDescent="0.35">
      <c r="A26" s="112"/>
      <c r="B26" s="91" t="s">
        <v>9881</v>
      </c>
      <c r="C26" s="91" t="s">
        <v>10278</v>
      </c>
      <c r="D26" s="96" t="s">
        <v>9945</v>
      </c>
      <c r="E26" s="93" t="s">
        <v>9963</v>
      </c>
      <c r="F26" s="94" t="s">
        <v>9687</v>
      </c>
      <c r="G26" s="94" t="s">
        <v>9719</v>
      </c>
      <c r="H26" s="94" t="s">
        <v>9947</v>
      </c>
      <c r="I26" s="27"/>
      <c r="J26" s="27">
        <v>100</v>
      </c>
      <c r="K26" s="27" t="s">
        <v>9951</v>
      </c>
      <c r="L26" s="15" t="s">
        <v>9949</v>
      </c>
      <c r="M26" s="15" t="s">
        <v>9950</v>
      </c>
      <c r="N26" s="94" t="str">
        <f t="shared" si="0"/>
        <v>Não</v>
      </c>
      <c r="O26" s="15">
        <v>75</v>
      </c>
      <c r="P26" s="15">
        <v>300</v>
      </c>
    </row>
    <row r="27" spans="1:16" ht="17.25" customHeight="1" x14ac:dyDescent="0.35">
      <c r="A27" s="112"/>
      <c r="B27" s="91" t="s">
        <v>9881</v>
      </c>
      <c r="C27" s="91" t="s">
        <v>10278</v>
      </c>
      <c r="D27" s="96" t="s">
        <v>9964</v>
      </c>
      <c r="E27" s="93" t="s">
        <v>9967</v>
      </c>
      <c r="F27" s="94" t="s">
        <v>9687</v>
      </c>
      <c r="G27" s="94" t="s">
        <v>9719</v>
      </c>
      <c r="H27" s="94" t="s">
        <v>9948</v>
      </c>
      <c r="I27" s="27"/>
      <c r="J27" s="27">
        <v>200</v>
      </c>
      <c r="K27" s="27" t="s">
        <v>9968</v>
      </c>
      <c r="L27" s="15" t="s">
        <v>10510</v>
      </c>
      <c r="M27" s="15" t="s">
        <v>9839</v>
      </c>
      <c r="N27" s="94" t="str">
        <f t="shared" si="0"/>
        <v>Não</v>
      </c>
      <c r="O27" s="15">
        <v>100</v>
      </c>
      <c r="P27" s="15">
        <v>1000</v>
      </c>
    </row>
    <row r="28" spans="1:16" ht="17.25" customHeight="1" x14ac:dyDescent="0.35">
      <c r="A28" s="112"/>
      <c r="B28" s="91" t="s">
        <v>9881</v>
      </c>
      <c r="C28" s="91" t="s">
        <v>10278</v>
      </c>
      <c r="D28" s="96" t="s">
        <v>9946</v>
      </c>
      <c r="E28" s="93" t="s">
        <v>9966</v>
      </c>
      <c r="F28" s="94" t="s">
        <v>9687</v>
      </c>
      <c r="G28" s="94" t="s">
        <v>9719</v>
      </c>
      <c r="H28" s="94" t="s">
        <v>9634</v>
      </c>
      <c r="I28" s="27"/>
      <c r="J28" s="27">
        <v>2.5</v>
      </c>
      <c r="K28" s="15" t="s">
        <v>9780</v>
      </c>
      <c r="L28" s="15" t="s">
        <v>9780</v>
      </c>
      <c r="M28" s="15" t="s">
        <v>9780</v>
      </c>
      <c r="N28" s="94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35">
      <c r="A29" s="112"/>
      <c r="B29" s="91" t="s">
        <v>9881</v>
      </c>
      <c r="C29" s="91" t="s">
        <v>10278</v>
      </c>
      <c r="D29" s="92" t="s">
        <v>9692</v>
      </c>
      <c r="E29" s="93" t="s">
        <v>9809</v>
      </c>
      <c r="F29" s="94" t="s">
        <v>9687</v>
      </c>
      <c r="G29" s="94" t="s">
        <v>9719</v>
      </c>
      <c r="H29" s="94" t="s">
        <v>9698</v>
      </c>
      <c r="I29" s="27"/>
      <c r="J29" s="27">
        <v>300</v>
      </c>
      <c r="K29" s="94" t="s">
        <v>9951</v>
      </c>
      <c r="L29" s="15" t="s">
        <v>9949</v>
      </c>
      <c r="M29" s="15" t="s">
        <v>9822</v>
      </c>
      <c r="N29" s="94" t="str">
        <f t="shared" si="0"/>
        <v>Não</v>
      </c>
      <c r="O29" s="15">
        <v>200</v>
      </c>
      <c r="P29" s="15">
        <v>1000</v>
      </c>
    </row>
    <row r="30" spans="1:16" ht="17.25" customHeight="1" x14ac:dyDescent="0.35">
      <c r="A30" s="112"/>
      <c r="B30" s="91" t="s">
        <v>9881</v>
      </c>
      <c r="C30" s="91" t="s">
        <v>10278</v>
      </c>
      <c r="D30" s="92" t="s">
        <v>9693</v>
      </c>
      <c r="E30" s="97" t="s">
        <v>9706</v>
      </c>
      <c r="F30" s="94" t="s">
        <v>9687</v>
      </c>
      <c r="G30" s="94" t="s">
        <v>9720</v>
      </c>
      <c r="H30" s="94" t="s">
        <v>9634</v>
      </c>
      <c r="I30" s="45" t="str">
        <f>IFERROR(((I29-I27)+((I23/100)-(I28/100))*I26)/I29*100,"")</f>
        <v/>
      </c>
      <c r="J30" s="27">
        <f>(((J29-J27)+((J23/100)-(J28/100))*J26)/J29)*100</f>
        <v>42.5</v>
      </c>
      <c r="K30" s="94" t="s">
        <v>9780</v>
      </c>
      <c r="L30" s="15" t="s">
        <v>9780</v>
      </c>
      <c r="M30" s="15" t="s">
        <v>9780</v>
      </c>
      <c r="N30" s="94" t="str">
        <f t="shared" si="0"/>
        <v>Não</v>
      </c>
      <c r="O30" s="15">
        <v>0</v>
      </c>
      <c r="P30" s="15">
        <v>100</v>
      </c>
    </row>
    <row r="31" spans="1:16" ht="17.25" customHeight="1" x14ac:dyDescent="0.35">
      <c r="A31" s="112" t="s">
        <v>9711</v>
      </c>
      <c r="B31" s="91" t="s">
        <v>9965</v>
      </c>
      <c r="C31" s="91" t="s">
        <v>10283</v>
      </c>
      <c r="D31" s="92" t="s">
        <v>10300</v>
      </c>
      <c r="E31" s="93" t="s">
        <v>9669</v>
      </c>
      <c r="F31" s="94" t="s">
        <v>9687</v>
      </c>
      <c r="G31" s="94" t="s">
        <v>9719</v>
      </c>
      <c r="H31" s="94" t="s">
        <v>9782</v>
      </c>
      <c r="I31" s="95"/>
      <c r="J31" s="95">
        <v>1.24</v>
      </c>
      <c r="K31" s="94" t="s">
        <v>9951</v>
      </c>
      <c r="L31" s="15" t="s">
        <v>9949</v>
      </c>
      <c r="M31" s="15" t="s">
        <v>9713</v>
      </c>
      <c r="N31" s="94" t="str">
        <f t="shared" si="0"/>
        <v>Não</v>
      </c>
      <c r="O31" s="15">
        <v>0.5</v>
      </c>
      <c r="P31" s="15">
        <v>2.5</v>
      </c>
    </row>
    <row r="32" spans="1:16" ht="17.25" customHeight="1" x14ac:dyDescent="0.35">
      <c r="A32" s="112"/>
      <c r="B32" s="91" t="s">
        <v>9965</v>
      </c>
      <c r="C32" s="91" t="s">
        <v>10283</v>
      </c>
      <c r="D32" s="92" t="s">
        <v>9811</v>
      </c>
      <c r="E32" s="93" t="s">
        <v>9670</v>
      </c>
      <c r="F32" s="94" t="s">
        <v>9687</v>
      </c>
      <c r="G32" s="94" t="s">
        <v>9719</v>
      </c>
      <c r="H32" s="94" t="s">
        <v>9634</v>
      </c>
      <c r="I32" s="95"/>
      <c r="J32" s="95">
        <v>30</v>
      </c>
      <c r="K32" s="94" t="s">
        <v>9951</v>
      </c>
      <c r="L32" s="15" t="s">
        <v>9949</v>
      </c>
      <c r="M32" s="15" t="s">
        <v>9715</v>
      </c>
      <c r="N32" s="94" t="str">
        <f t="shared" si="0"/>
        <v>Não</v>
      </c>
      <c r="O32" s="15">
        <v>0</v>
      </c>
      <c r="P32" s="15">
        <v>100</v>
      </c>
    </row>
    <row r="33" spans="1:16" ht="17.25" customHeight="1" x14ac:dyDescent="0.35">
      <c r="A33" s="112"/>
      <c r="B33" s="91" t="s">
        <v>9965</v>
      </c>
      <c r="C33" s="91" t="s">
        <v>10283</v>
      </c>
      <c r="D33" s="92" t="s">
        <v>10451</v>
      </c>
      <c r="E33" s="93" t="s">
        <v>10453</v>
      </c>
      <c r="F33" s="94" t="s">
        <v>9687</v>
      </c>
      <c r="G33" s="94" t="s">
        <v>9719</v>
      </c>
      <c r="H33" s="94" t="s">
        <v>10458</v>
      </c>
      <c r="I33" s="95"/>
      <c r="J33" s="95">
        <v>150</v>
      </c>
      <c r="K33" s="15" t="s">
        <v>9780</v>
      </c>
      <c r="L33" s="15" t="s">
        <v>9780</v>
      </c>
      <c r="M33" s="15" t="s">
        <v>9780</v>
      </c>
      <c r="N33" s="94" t="str">
        <f t="shared" si="0"/>
        <v>Não</v>
      </c>
      <c r="O33" s="15">
        <v>0</v>
      </c>
      <c r="P33" s="15">
        <v>500</v>
      </c>
    </row>
    <row r="34" spans="1:16" ht="17.25" customHeight="1" x14ac:dyDescent="0.35">
      <c r="A34" s="112"/>
      <c r="B34" s="91" t="s">
        <v>9965</v>
      </c>
      <c r="C34" s="91" t="s">
        <v>10283</v>
      </c>
      <c r="D34" s="92" t="s">
        <v>10452</v>
      </c>
      <c r="E34" s="93" t="s">
        <v>10454</v>
      </c>
      <c r="F34" s="94" t="s">
        <v>9687</v>
      </c>
      <c r="G34" s="94" t="s">
        <v>9719</v>
      </c>
      <c r="H34" s="94" t="s">
        <v>10458</v>
      </c>
      <c r="I34" s="95"/>
      <c r="J34" s="95">
        <v>25</v>
      </c>
      <c r="K34" s="15" t="s">
        <v>9780</v>
      </c>
      <c r="L34" s="15" t="s">
        <v>9780</v>
      </c>
      <c r="M34" s="15" t="s">
        <v>9780</v>
      </c>
      <c r="N34" s="94" t="str">
        <f t="shared" si="0"/>
        <v>Não</v>
      </c>
      <c r="O34" s="15">
        <v>0</v>
      </c>
      <c r="P34" s="15">
        <v>250</v>
      </c>
    </row>
    <row r="35" spans="1:16" ht="17.25" customHeight="1" x14ac:dyDescent="0.35">
      <c r="A35" s="112"/>
      <c r="B35" s="91" t="s">
        <v>9965</v>
      </c>
      <c r="C35" s="91" t="s">
        <v>10314</v>
      </c>
      <c r="D35" s="92" t="s">
        <v>10315</v>
      </c>
      <c r="E35" s="93" t="s">
        <v>10316</v>
      </c>
      <c r="F35" s="94" t="s">
        <v>9642</v>
      </c>
      <c r="G35" s="94" t="s">
        <v>9719</v>
      </c>
      <c r="H35" s="94" t="s">
        <v>9688</v>
      </c>
      <c r="I35" s="15"/>
      <c r="J35" s="15" t="s">
        <v>9719</v>
      </c>
      <c r="K35" s="15" t="s">
        <v>9780</v>
      </c>
      <c r="L35" s="15" t="s">
        <v>9780</v>
      </c>
      <c r="M35" s="15" t="s">
        <v>9780</v>
      </c>
      <c r="N35" s="94" t="str">
        <f t="shared" si="0"/>
        <v>Não</v>
      </c>
      <c r="O35" s="15" t="s">
        <v>9780</v>
      </c>
      <c r="P35" s="15" t="s">
        <v>9780</v>
      </c>
    </row>
    <row r="36" spans="1:16" ht="17.25" customHeight="1" x14ac:dyDescent="0.35">
      <c r="A36" s="112"/>
      <c r="B36" s="91" t="s">
        <v>10317</v>
      </c>
      <c r="C36" s="91" t="s">
        <v>10314</v>
      </c>
      <c r="D36" s="92" t="s">
        <v>10318</v>
      </c>
      <c r="E36" s="93" t="s">
        <v>10319</v>
      </c>
      <c r="F36" s="94" t="s">
        <v>9642</v>
      </c>
      <c r="G36" s="94" t="s">
        <v>9719</v>
      </c>
      <c r="H36" s="94" t="s">
        <v>9688</v>
      </c>
      <c r="I36" s="15"/>
      <c r="J36" s="15" t="s">
        <v>9719</v>
      </c>
      <c r="K36" s="15" t="s">
        <v>9780</v>
      </c>
      <c r="L36" s="15" t="s">
        <v>9780</v>
      </c>
      <c r="M36" s="15" t="s">
        <v>9780</v>
      </c>
      <c r="N36" s="94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35">
      <c r="A37" s="112" t="s">
        <v>9956</v>
      </c>
      <c r="B37" s="15" t="s">
        <v>9965</v>
      </c>
      <c r="C37" s="15" t="s">
        <v>10279</v>
      </c>
      <c r="D37" s="96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/>
      <c r="J37" s="15">
        <v>13</v>
      </c>
      <c r="K37" s="15" t="s">
        <v>9780</v>
      </c>
      <c r="L37" s="15" t="s">
        <v>9780</v>
      </c>
      <c r="M37" s="15" t="s">
        <v>9780</v>
      </c>
      <c r="N37" s="94" t="str">
        <f t="shared" si="0"/>
        <v>Não</v>
      </c>
      <c r="O37" s="15">
        <v>1</v>
      </c>
      <c r="P37" s="15">
        <v>13</v>
      </c>
    </row>
    <row r="38" spans="1:16" ht="17.25" customHeight="1" x14ac:dyDescent="0.35">
      <c r="A38" s="112"/>
      <c r="B38" s="15" t="s">
        <v>9965</v>
      </c>
      <c r="C38" s="15" t="s">
        <v>10279</v>
      </c>
      <c r="D38" s="96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/>
      <c r="J38" s="15">
        <v>100</v>
      </c>
      <c r="K38" s="15" t="s">
        <v>9780</v>
      </c>
      <c r="L38" s="15" t="s">
        <v>9780</v>
      </c>
      <c r="M38" s="15" t="s">
        <v>9780</v>
      </c>
      <c r="N38" s="94" t="str">
        <f t="shared" si="0"/>
        <v>Não</v>
      </c>
      <c r="O38" s="15">
        <v>0</v>
      </c>
      <c r="P38" s="15">
        <v>500</v>
      </c>
    </row>
    <row r="39" spans="1:16" ht="17.25" customHeight="1" x14ac:dyDescent="0.35">
      <c r="A39" s="112"/>
      <c r="B39" s="91" t="s">
        <v>9965</v>
      </c>
      <c r="C39" s="91" t="s">
        <v>10279</v>
      </c>
      <c r="D39" s="96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/>
      <c r="J39" s="15" t="s">
        <v>9780</v>
      </c>
      <c r="K39" s="15" t="s">
        <v>9780</v>
      </c>
      <c r="L39" s="15" t="s">
        <v>9780</v>
      </c>
      <c r="M39" s="15" t="s">
        <v>9780</v>
      </c>
      <c r="N39" s="94" t="str">
        <f t="shared" si="0"/>
        <v>Não</v>
      </c>
      <c r="O39" s="15" t="s">
        <v>9780</v>
      </c>
      <c r="P39" s="15" t="s">
        <v>9780</v>
      </c>
    </row>
    <row r="40" spans="1:16" ht="17.25" customHeight="1" x14ac:dyDescent="0.35">
      <c r="A40" s="112"/>
      <c r="B40" s="91" t="s">
        <v>9965</v>
      </c>
      <c r="C40" s="91" t="s">
        <v>10314</v>
      </c>
      <c r="D40" s="96" t="s">
        <v>10296</v>
      </c>
      <c r="E40" s="22" t="s">
        <v>10297</v>
      </c>
      <c r="F40" s="15" t="s">
        <v>9642</v>
      </c>
      <c r="G40" s="15" t="s">
        <v>9719</v>
      </c>
      <c r="H40" s="15" t="s">
        <v>9688</v>
      </c>
      <c r="I40" s="15"/>
      <c r="J40" s="15" t="s">
        <v>9719</v>
      </c>
      <c r="K40" s="15" t="s">
        <v>9780</v>
      </c>
      <c r="L40" s="15" t="s">
        <v>9780</v>
      </c>
      <c r="M40" s="15" t="s">
        <v>9780</v>
      </c>
      <c r="N40" s="94" t="str">
        <f t="shared" si="0"/>
        <v>Não</v>
      </c>
      <c r="O40" s="15" t="s">
        <v>9780</v>
      </c>
      <c r="P40" s="15" t="s">
        <v>9780</v>
      </c>
    </row>
    <row r="41" spans="1:16" ht="17.25" customHeight="1" x14ac:dyDescent="0.4">
      <c r="A41" s="112" t="s">
        <v>10002</v>
      </c>
      <c r="B41" s="91" t="s">
        <v>9865</v>
      </c>
      <c r="C41" s="91" t="s">
        <v>10286</v>
      </c>
      <c r="D41" s="96" t="s">
        <v>10003</v>
      </c>
      <c r="E41" s="22" t="s">
        <v>10009</v>
      </c>
      <c r="F41" s="15" t="s">
        <v>9687</v>
      </c>
      <c r="G41" s="15" t="s">
        <v>9719</v>
      </c>
      <c r="H41" s="15" t="s">
        <v>10163</v>
      </c>
      <c r="I41" s="15"/>
      <c r="J41" s="15">
        <v>100</v>
      </c>
      <c r="K41" s="94" t="s">
        <v>9951</v>
      </c>
      <c r="L41" s="98" t="s">
        <v>10005</v>
      </c>
      <c r="M41" s="98" t="s">
        <v>10006</v>
      </c>
      <c r="N41" s="94" t="str">
        <f t="shared" si="0"/>
        <v>Não</v>
      </c>
      <c r="O41" s="15">
        <v>20</v>
      </c>
      <c r="P41" s="15">
        <v>100</v>
      </c>
    </row>
    <row r="42" spans="1:16" ht="17.25" customHeight="1" x14ac:dyDescent="0.4">
      <c r="A42" s="112"/>
      <c r="B42" s="91" t="s">
        <v>9865</v>
      </c>
      <c r="C42" s="91" t="s">
        <v>10286</v>
      </c>
      <c r="D42" s="96" t="s">
        <v>10004</v>
      </c>
      <c r="E42" s="22" t="s">
        <v>10008</v>
      </c>
      <c r="F42" s="15" t="s">
        <v>9687</v>
      </c>
      <c r="G42" s="15" t="s">
        <v>9719</v>
      </c>
      <c r="H42" s="15" t="s">
        <v>10163</v>
      </c>
      <c r="I42" s="15"/>
      <c r="J42" s="15">
        <v>25</v>
      </c>
      <c r="K42" s="94" t="s">
        <v>9951</v>
      </c>
      <c r="L42" s="98" t="s">
        <v>10164</v>
      </c>
      <c r="M42" s="98" t="s">
        <v>10007</v>
      </c>
      <c r="N42" s="94" t="str">
        <f t="shared" si="0"/>
        <v>Não</v>
      </c>
      <c r="O42" s="15">
        <v>5</v>
      </c>
      <c r="P42" s="15">
        <v>50</v>
      </c>
    </row>
    <row r="43" spans="1:16" ht="17.25" customHeight="1" x14ac:dyDescent="0.35">
      <c r="A43" s="112" t="s">
        <v>9732</v>
      </c>
      <c r="B43" s="91" t="s">
        <v>9865</v>
      </c>
      <c r="C43" s="91" t="s">
        <v>10280</v>
      </c>
      <c r="D43" s="96" t="s">
        <v>9722</v>
      </c>
      <c r="E43" s="97" t="s">
        <v>9996</v>
      </c>
      <c r="F43" s="94" t="s">
        <v>9687</v>
      </c>
      <c r="G43" s="94" t="s">
        <v>9719</v>
      </c>
      <c r="H43" s="15" t="s">
        <v>9733</v>
      </c>
      <c r="I43" s="27"/>
      <c r="J43" s="27">
        <v>6</v>
      </c>
      <c r="K43" s="94" t="s">
        <v>9951</v>
      </c>
      <c r="L43" s="15" t="s">
        <v>9949</v>
      </c>
      <c r="M43" s="15" t="s">
        <v>9736</v>
      </c>
      <c r="N43" s="94" t="str">
        <f t="shared" si="0"/>
        <v>Não</v>
      </c>
      <c r="O43" s="15">
        <v>1</v>
      </c>
      <c r="P43" s="15">
        <v>10</v>
      </c>
    </row>
    <row r="44" spans="1:16" ht="17.25" customHeight="1" x14ac:dyDescent="0.35">
      <c r="A44" s="112"/>
      <c r="B44" s="91" t="s">
        <v>9865</v>
      </c>
      <c r="C44" s="91" t="s">
        <v>10280</v>
      </c>
      <c r="D44" s="96" t="s">
        <v>9723</v>
      </c>
      <c r="E44" s="97" t="s">
        <v>9997</v>
      </c>
      <c r="F44" s="94" t="s">
        <v>9687</v>
      </c>
      <c r="G44" s="94" t="s">
        <v>9719</v>
      </c>
      <c r="H44" s="15" t="s">
        <v>10122</v>
      </c>
      <c r="I44" s="27"/>
      <c r="J44" s="27">
        <v>5.5</v>
      </c>
      <c r="K44" s="94" t="s">
        <v>9951</v>
      </c>
      <c r="L44" s="15" t="s">
        <v>9949</v>
      </c>
      <c r="M44" s="15" t="s">
        <v>9737</v>
      </c>
      <c r="N44" s="94" t="str">
        <f t="shared" si="0"/>
        <v>Não</v>
      </c>
      <c r="O44" s="15">
        <v>1</v>
      </c>
      <c r="P44" s="15">
        <v>10</v>
      </c>
    </row>
    <row r="45" spans="1:16" ht="17.25" customHeight="1" x14ac:dyDescent="0.35">
      <c r="A45" s="112"/>
      <c r="B45" s="91" t="s">
        <v>9865</v>
      </c>
      <c r="C45" s="91" t="s">
        <v>10280</v>
      </c>
      <c r="D45" s="96" t="s">
        <v>9724</v>
      </c>
      <c r="E45" s="97" t="s">
        <v>10134</v>
      </c>
      <c r="F45" s="94" t="s">
        <v>9687</v>
      </c>
      <c r="G45" s="94" t="s">
        <v>9719</v>
      </c>
      <c r="H45" s="15" t="s">
        <v>9634</v>
      </c>
      <c r="I45" s="27"/>
      <c r="J45" s="27">
        <v>40</v>
      </c>
      <c r="K45" s="94" t="s">
        <v>9951</v>
      </c>
      <c r="L45" s="15" t="s">
        <v>9949</v>
      </c>
      <c r="M45" s="15" t="s">
        <v>9738</v>
      </c>
      <c r="N45" s="94" t="str">
        <f t="shared" si="0"/>
        <v>Não</v>
      </c>
      <c r="O45" s="15">
        <v>10</v>
      </c>
      <c r="P45" s="15">
        <v>60</v>
      </c>
    </row>
    <row r="46" spans="1:16" s="18" customFormat="1" ht="17.25" customHeight="1" x14ac:dyDescent="0.35">
      <c r="A46" s="112"/>
      <c r="B46" s="91" t="s">
        <v>9865</v>
      </c>
      <c r="C46" s="91" t="s">
        <v>10280</v>
      </c>
      <c r="D46" s="96" t="s">
        <v>9725</v>
      </c>
      <c r="E46" s="97" t="s">
        <v>9999</v>
      </c>
      <c r="F46" s="94" t="s">
        <v>9687</v>
      </c>
      <c r="G46" s="94" t="s">
        <v>9719</v>
      </c>
      <c r="H46" s="15" t="s">
        <v>9734</v>
      </c>
      <c r="I46" s="27"/>
      <c r="J46" s="27">
        <v>0</v>
      </c>
      <c r="K46" s="94" t="s">
        <v>9951</v>
      </c>
      <c r="L46" s="15" t="s">
        <v>9949</v>
      </c>
      <c r="M46" s="15" t="s">
        <v>9739</v>
      </c>
      <c r="N46" s="94" t="str">
        <f t="shared" si="0"/>
        <v>Não</v>
      </c>
      <c r="O46" s="15">
        <v>0</v>
      </c>
      <c r="P46" s="15">
        <v>1000</v>
      </c>
    </row>
    <row r="47" spans="1:16" ht="17.25" customHeight="1" x14ac:dyDescent="0.35">
      <c r="A47" s="112"/>
      <c r="B47" s="91" t="s">
        <v>9865</v>
      </c>
      <c r="C47" s="91" t="s">
        <v>10280</v>
      </c>
      <c r="D47" s="96" t="s">
        <v>9726</v>
      </c>
      <c r="E47" s="97" t="s">
        <v>10000</v>
      </c>
      <c r="F47" s="94" t="s">
        <v>9687</v>
      </c>
      <c r="G47" s="94" t="s">
        <v>9719</v>
      </c>
      <c r="H47" s="15" t="s">
        <v>9734</v>
      </c>
      <c r="I47" s="27"/>
      <c r="J47" s="27">
        <v>25</v>
      </c>
      <c r="K47" s="94" t="s">
        <v>9951</v>
      </c>
      <c r="L47" s="15" t="s">
        <v>9949</v>
      </c>
      <c r="M47" s="15" t="s">
        <v>9713</v>
      </c>
      <c r="N47" s="94" t="str">
        <f t="shared" si="0"/>
        <v>Não</v>
      </c>
      <c r="O47" s="15">
        <v>0</v>
      </c>
      <c r="P47" s="15">
        <v>100</v>
      </c>
    </row>
    <row r="48" spans="1:16" ht="17.25" customHeight="1" x14ac:dyDescent="0.35">
      <c r="A48" s="112"/>
      <c r="B48" s="91" t="s">
        <v>9865</v>
      </c>
      <c r="C48" s="91" t="s">
        <v>10280</v>
      </c>
      <c r="D48" s="96" t="s">
        <v>9727</v>
      </c>
      <c r="E48" s="97" t="s">
        <v>10001</v>
      </c>
      <c r="F48" s="94" t="s">
        <v>9687</v>
      </c>
      <c r="G48" s="94" t="s">
        <v>9719</v>
      </c>
      <c r="H48" s="15" t="s">
        <v>9734</v>
      </c>
      <c r="I48" s="27"/>
      <c r="J48" s="27">
        <v>500</v>
      </c>
      <c r="K48" s="94" t="s">
        <v>9951</v>
      </c>
      <c r="L48" s="15" t="s">
        <v>9949</v>
      </c>
      <c r="M48" s="15" t="s">
        <v>9714</v>
      </c>
      <c r="N48" s="94" t="str">
        <f t="shared" si="0"/>
        <v>Não</v>
      </c>
      <c r="O48" s="15">
        <v>0</v>
      </c>
      <c r="P48" s="15">
        <v>5000</v>
      </c>
    </row>
    <row r="49" spans="1:16" ht="17.25" customHeight="1" x14ac:dyDescent="0.35">
      <c r="A49" s="112"/>
      <c r="B49" s="91" t="s">
        <v>9865</v>
      </c>
      <c r="C49" s="91" t="s">
        <v>10280</v>
      </c>
      <c r="D49" s="96" t="s">
        <v>9728</v>
      </c>
      <c r="E49" s="97" t="s">
        <v>10117</v>
      </c>
      <c r="F49" s="94" t="s">
        <v>9687</v>
      </c>
      <c r="G49" s="94" t="s">
        <v>9719</v>
      </c>
      <c r="H49" s="15" t="s">
        <v>9634</v>
      </c>
      <c r="I49" s="27"/>
      <c r="J49" s="27">
        <v>65</v>
      </c>
      <c r="K49" s="94" t="s">
        <v>9951</v>
      </c>
      <c r="L49" s="15" t="s">
        <v>9949</v>
      </c>
      <c r="M49" s="15" t="s">
        <v>9715</v>
      </c>
      <c r="N49" s="94" t="str">
        <f t="shared" si="0"/>
        <v>Não</v>
      </c>
      <c r="O49" s="15">
        <v>25</v>
      </c>
      <c r="P49" s="15">
        <v>100</v>
      </c>
    </row>
    <row r="50" spans="1:16" ht="17.25" customHeight="1" x14ac:dyDescent="0.35">
      <c r="A50" s="112"/>
      <c r="B50" s="91" t="s">
        <v>9865</v>
      </c>
      <c r="C50" s="91" t="s">
        <v>10280</v>
      </c>
      <c r="D50" s="96" t="s">
        <v>9729</v>
      </c>
      <c r="E50" s="97" t="s">
        <v>10118</v>
      </c>
      <c r="F50" s="94" t="s">
        <v>9687</v>
      </c>
      <c r="G50" s="94" t="s">
        <v>9719</v>
      </c>
      <c r="H50" s="15" t="s">
        <v>9735</v>
      </c>
      <c r="I50" s="27"/>
      <c r="J50" s="27">
        <v>5000</v>
      </c>
      <c r="K50" s="94" t="s">
        <v>9951</v>
      </c>
      <c r="L50" s="15" t="s">
        <v>9949</v>
      </c>
      <c r="M50" s="15" t="s">
        <v>9740</v>
      </c>
      <c r="N50" s="94" t="str">
        <f t="shared" si="0"/>
        <v>Não</v>
      </c>
      <c r="O50" s="15">
        <v>3000</v>
      </c>
      <c r="P50" s="15">
        <v>10000</v>
      </c>
    </row>
    <row r="51" spans="1:16" ht="17.25" customHeight="1" x14ac:dyDescent="0.35">
      <c r="A51" s="112"/>
      <c r="B51" s="91" t="s">
        <v>9865</v>
      </c>
      <c r="C51" s="91" t="s">
        <v>10280</v>
      </c>
      <c r="D51" s="96" t="s">
        <v>9730</v>
      </c>
      <c r="E51" s="97" t="s">
        <v>10119</v>
      </c>
      <c r="F51" s="94" t="s">
        <v>9687</v>
      </c>
      <c r="G51" s="94" t="s">
        <v>9719</v>
      </c>
      <c r="H51" s="15" t="s">
        <v>9734</v>
      </c>
      <c r="I51" s="27"/>
      <c r="J51" s="27">
        <v>1500</v>
      </c>
      <c r="K51" s="94" t="s">
        <v>9951</v>
      </c>
      <c r="L51" s="15" t="s">
        <v>9949</v>
      </c>
      <c r="M51" s="15" t="s">
        <v>9741</v>
      </c>
      <c r="N51" s="94" t="str">
        <f t="shared" si="0"/>
        <v>Não</v>
      </c>
      <c r="O51" s="15">
        <v>1000</v>
      </c>
      <c r="P51" s="15">
        <v>5000</v>
      </c>
    </row>
    <row r="52" spans="1:16" ht="17.25" customHeight="1" x14ac:dyDescent="0.35">
      <c r="A52" s="112"/>
      <c r="B52" s="91" t="s">
        <v>9865</v>
      </c>
      <c r="C52" s="91" t="s">
        <v>10280</v>
      </c>
      <c r="D52" s="96" t="s">
        <v>9731</v>
      </c>
      <c r="E52" s="97" t="s">
        <v>9998</v>
      </c>
      <c r="F52" s="94" t="s">
        <v>9687</v>
      </c>
      <c r="G52" s="94" t="s">
        <v>9719</v>
      </c>
      <c r="H52" s="15" t="s">
        <v>9634</v>
      </c>
      <c r="I52" s="27"/>
      <c r="J52" s="27">
        <v>0</v>
      </c>
      <c r="K52" s="94" t="s">
        <v>9951</v>
      </c>
      <c r="L52" s="15" t="s">
        <v>9949</v>
      </c>
      <c r="M52" s="15" t="s">
        <v>9742</v>
      </c>
      <c r="N52" s="94" t="str">
        <f t="shared" si="0"/>
        <v>Não</v>
      </c>
      <c r="O52" s="15">
        <v>0</v>
      </c>
      <c r="P52" s="15">
        <v>100</v>
      </c>
    </row>
    <row r="53" spans="1:16" ht="17.25" customHeight="1" x14ac:dyDescent="0.35">
      <c r="A53" s="112"/>
      <c r="B53" s="91" t="s">
        <v>9865</v>
      </c>
      <c r="C53" s="91" t="s">
        <v>10280</v>
      </c>
      <c r="D53" s="96" t="s">
        <v>10301</v>
      </c>
      <c r="E53" s="97" t="s">
        <v>10120</v>
      </c>
      <c r="F53" s="94" t="s">
        <v>9687</v>
      </c>
      <c r="G53" s="94" t="s">
        <v>9719</v>
      </c>
      <c r="H53" s="15" t="s">
        <v>9634</v>
      </c>
      <c r="I53" s="27"/>
      <c r="J53" s="27">
        <v>25</v>
      </c>
      <c r="K53" s="94" t="s">
        <v>9951</v>
      </c>
      <c r="L53" s="15" t="s">
        <v>9949</v>
      </c>
      <c r="M53" s="15" t="s">
        <v>9743</v>
      </c>
      <c r="N53" s="94" t="str">
        <f t="shared" si="0"/>
        <v>Não</v>
      </c>
      <c r="O53" s="15">
        <v>0</v>
      </c>
      <c r="P53" s="15">
        <v>50</v>
      </c>
    </row>
    <row r="54" spans="1:16" ht="17.25" customHeight="1" x14ac:dyDescent="0.35">
      <c r="A54" s="112"/>
      <c r="B54" s="91" t="s">
        <v>9865</v>
      </c>
      <c r="C54" s="91" t="s">
        <v>10280</v>
      </c>
      <c r="D54" s="96" t="s">
        <v>10302</v>
      </c>
      <c r="E54" s="97" t="s">
        <v>10121</v>
      </c>
      <c r="F54" s="94" t="s">
        <v>9687</v>
      </c>
      <c r="G54" s="94" t="s">
        <v>9719</v>
      </c>
      <c r="H54" s="15" t="s">
        <v>9634</v>
      </c>
      <c r="I54" s="27"/>
      <c r="J54" s="27">
        <v>0</v>
      </c>
      <c r="K54" s="94" t="s">
        <v>9951</v>
      </c>
      <c r="L54" s="15" t="s">
        <v>9949</v>
      </c>
      <c r="M54" s="15" t="s">
        <v>9744</v>
      </c>
      <c r="N54" s="94" t="str">
        <f t="shared" si="0"/>
        <v>Não</v>
      </c>
      <c r="O54" s="15">
        <v>0</v>
      </c>
      <c r="P54" s="15">
        <v>25</v>
      </c>
    </row>
    <row r="55" spans="1:16" ht="17.25" customHeight="1" x14ac:dyDescent="0.35">
      <c r="A55" s="112"/>
      <c r="B55" s="91" t="s">
        <v>9865</v>
      </c>
      <c r="C55" s="91" t="s">
        <v>10280</v>
      </c>
      <c r="D55" s="96" t="s">
        <v>10303</v>
      </c>
      <c r="E55" s="97" t="s">
        <v>10125</v>
      </c>
      <c r="F55" s="94" t="s">
        <v>9687</v>
      </c>
      <c r="G55" s="94" t="s">
        <v>9719</v>
      </c>
      <c r="H55" s="15" t="s">
        <v>9634</v>
      </c>
      <c r="I55" s="27"/>
      <c r="J55" s="27">
        <v>25</v>
      </c>
      <c r="K55" s="94" t="s">
        <v>9951</v>
      </c>
      <c r="L55" s="15" t="s">
        <v>9949</v>
      </c>
      <c r="M55" s="15" t="s">
        <v>9745</v>
      </c>
      <c r="N55" s="94" t="str">
        <f t="shared" si="0"/>
        <v>Não</v>
      </c>
      <c r="O55" s="15">
        <v>0</v>
      </c>
      <c r="P55" s="15">
        <v>50</v>
      </c>
    </row>
    <row r="56" spans="1:16" ht="17.25" customHeight="1" x14ac:dyDescent="0.35">
      <c r="A56" s="112"/>
      <c r="B56" s="91" t="s">
        <v>9865</v>
      </c>
      <c r="C56" s="91" t="s">
        <v>10280</v>
      </c>
      <c r="D56" s="96" t="s">
        <v>10304</v>
      </c>
      <c r="E56" s="97" t="s">
        <v>10126</v>
      </c>
      <c r="F56" s="94" t="s">
        <v>9687</v>
      </c>
      <c r="G56" s="94" t="s">
        <v>9719</v>
      </c>
      <c r="H56" s="15" t="s">
        <v>9634</v>
      </c>
      <c r="I56" s="27"/>
      <c r="J56" s="27">
        <v>0</v>
      </c>
      <c r="K56" s="94" t="s">
        <v>9951</v>
      </c>
      <c r="L56" s="15" t="s">
        <v>9949</v>
      </c>
      <c r="M56" s="15" t="s">
        <v>9746</v>
      </c>
      <c r="N56" s="94" t="str">
        <f t="shared" si="0"/>
        <v>Não</v>
      </c>
      <c r="O56" s="15">
        <v>0</v>
      </c>
      <c r="P56" s="15">
        <v>25</v>
      </c>
    </row>
    <row r="57" spans="1:16" ht="17.25" customHeight="1" x14ac:dyDescent="0.35">
      <c r="A57" s="112"/>
      <c r="B57" s="91" t="s">
        <v>9865</v>
      </c>
      <c r="C57" s="91" t="s">
        <v>10280</v>
      </c>
      <c r="D57" s="96" t="s">
        <v>10305</v>
      </c>
      <c r="E57" s="97" t="s">
        <v>10123</v>
      </c>
      <c r="F57" s="94" t="s">
        <v>9687</v>
      </c>
      <c r="G57" s="94" t="s">
        <v>9719</v>
      </c>
      <c r="H57" s="15" t="s">
        <v>9634</v>
      </c>
      <c r="I57" s="27"/>
      <c r="J57" s="27">
        <v>25</v>
      </c>
      <c r="K57" s="94" t="s">
        <v>9951</v>
      </c>
      <c r="L57" s="15" t="s">
        <v>9949</v>
      </c>
      <c r="M57" s="15" t="s">
        <v>9747</v>
      </c>
      <c r="N57" s="94" t="str">
        <f t="shared" si="0"/>
        <v>Não</v>
      </c>
      <c r="O57" s="15">
        <v>0</v>
      </c>
      <c r="P57" s="15">
        <v>50</v>
      </c>
    </row>
    <row r="58" spans="1:16" ht="17.25" customHeight="1" x14ac:dyDescent="0.35">
      <c r="A58" s="112"/>
      <c r="B58" s="91" t="s">
        <v>9865</v>
      </c>
      <c r="C58" s="91" t="s">
        <v>10280</v>
      </c>
      <c r="D58" s="96" t="s">
        <v>10306</v>
      </c>
      <c r="E58" s="97" t="s">
        <v>10124</v>
      </c>
      <c r="F58" s="94" t="s">
        <v>9687</v>
      </c>
      <c r="G58" s="94" t="s">
        <v>9719</v>
      </c>
      <c r="H58" s="15" t="s">
        <v>9634</v>
      </c>
      <c r="I58" s="27"/>
      <c r="J58" s="27">
        <v>25</v>
      </c>
      <c r="K58" s="94" t="s">
        <v>9951</v>
      </c>
      <c r="L58" s="15" t="s">
        <v>9949</v>
      </c>
      <c r="M58" s="15" t="s">
        <v>9748</v>
      </c>
      <c r="N58" s="94" t="str">
        <f t="shared" si="0"/>
        <v>Não</v>
      </c>
      <c r="O58" s="15">
        <v>0</v>
      </c>
      <c r="P58" s="15">
        <v>25</v>
      </c>
    </row>
    <row r="59" spans="1:16" ht="17.25" customHeight="1" x14ac:dyDescent="0.35">
      <c r="A59" s="112"/>
      <c r="B59" s="91" t="s">
        <v>9865</v>
      </c>
      <c r="C59" s="91" t="s">
        <v>10280</v>
      </c>
      <c r="D59" s="96" t="s">
        <v>10307</v>
      </c>
      <c r="E59" s="97" t="s">
        <v>10127</v>
      </c>
      <c r="F59" s="94" t="s">
        <v>9687</v>
      </c>
      <c r="G59" s="94" t="s">
        <v>9719</v>
      </c>
      <c r="H59" s="15" t="s">
        <v>9634</v>
      </c>
      <c r="I59" s="27"/>
      <c r="J59" s="27">
        <v>25</v>
      </c>
      <c r="K59" s="94" t="s">
        <v>9951</v>
      </c>
      <c r="L59" s="15" t="s">
        <v>9949</v>
      </c>
      <c r="M59" s="15" t="s">
        <v>9749</v>
      </c>
      <c r="N59" s="94" t="str">
        <f t="shared" si="0"/>
        <v>Não</v>
      </c>
      <c r="O59" s="15">
        <v>0</v>
      </c>
      <c r="P59" s="15">
        <v>50</v>
      </c>
    </row>
    <row r="60" spans="1:16" ht="17.25" customHeight="1" x14ac:dyDescent="0.35">
      <c r="A60" s="112"/>
      <c r="B60" s="91" t="s">
        <v>9865</v>
      </c>
      <c r="C60" s="91" t="s">
        <v>10280</v>
      </c>
      <c r="D60" s="96" t="s">
        <v>10308</v>
      </c>
      <c r="E60" s="97" t="s">
        <v>10128</v>
      </c>
      <c r="F60" s="94" t="s">
        <v>9687</v>
      </c>
      <c r="G60" s="94" t="s">
        <v>9719</v>
      </c>
      <c r="H60" s="15" t="s">
        <v>9634</v>
      </c>
      <c r="I60" s="27"/>
      <c r="J60" s="27">
        <v>0</v>
      </c>
      <c r="K60" s="94" t="s">
        <v>9951</v>
      </c>
      <c r="L60" s="15" t="s">
        <v>9949</v>
      </c>
      <c r="M60" s="15" t="s">
        <v>9750</v>
      </c>
      <c r="N60" s="94" t="str">
        <f t="shared" si="0"/>
        <v>Não</v>
      </c>
      <c r="O60" s="15">
        <v>0</v>
      </c>
      <c r="P60" s="15">
        <v>25</v>
      </c>
    </row>
    <row r="61" spans="1:16" ht="17.25" customHeight="1" x14ac:dyDescent="0.35">
      <c r="A61" s="112"/>
      <c r="B61" s="91" t="s">
        <v>9865</v>
      </c>
      <c r="C61" s="91" t="s">
        <v>10280</v>
      </c>
      <c r="D61" s="96" t="s">
        <v>10309</v>
      </c>
      <c r="E61" s="97" t="s">
        <v>10129</v>
      </c>
      <c r="F61" s="94" t="s">
        <v>9687</v>
      </c>
      <c r="G61" s="94" t="s">
        <v>9719</v>
      </c>
      <c r="H61" s="15" t="s">
        <v>9634</v>
      </c>
      <c r="I61" s="27"/>
      <c r="J61" s="27">
        <v>25</v>
      </c>
      <c r="K61" s="94" t="s">
        <v>9951</v>
      </c>
      <c r="L61" s="15" t="s">
        <v>9949</v>
      </c>
      <c r="M61" s="15" t="s">
        <v>9751</v>
      </c>
      <c r="N61" s="94" t="str">
        <f t="shared" si="0"/>
        <v>Não</v>
      </c>
      <c r="O61" s="15">
        <v>0</v>
      </c>
      <c r="P61" s="15">
        <v>80</v>
      </c>
    </row>
    <row r="62" spans="1:16" ht="17.25" customHeight="1" x14ac:dyDescent="0.35">
      <c r="A62" s="112"/>
      <c r="B62" s="91" t="s">
        <v>9865</v>
      </c>
      <c r="C62" s="91" t="s">
        <v>10280</v>
      </c>
      <c r="D62" s="96" t="s">
        <v>10310</v>
      </c>
      <c r="E62" s="97" t="s">
        <v>10130</v>
      </c>
      <c r="F62" s="94" t="s">
        <v>9687</v>
      </c>
      <c r="G62" s="94" t="s">
        <v>9719</v>
      </c>
      <c r="H62" s="15" t="s">
        <v>9634</v>
      </c>
      <c r="I62" s="27"/>
      <c r="J62" s="27">
        <v>0</v>
      </c>
      <c r="K62" s="94" t="s">
        <v>9951</v>
      </c>
      <c r="L62" s="15" t="s">
        <v>9949</v>
      </c>
      <c r="M62" s="15" t="s">
        <v>9752</v>
      </c>
      <c r="N62" s="94" t="str">
        <f t="shared" si="0"/>
        <v>Não</v>
      </c>
      <c r="O62" s="15">
        <v>0</v>
      </c>
      <c r="P62" s="15">
        <v>25</v>
      </c>
    </row>
    <row r="63" spans="1:16" s="18" customFormat="1" ht="17.25" customHeight="1" x14ac:dyDescent="0.35">
      <c r="A63" s="112"/>
      <c r="B63" s="91" t="s">
        <v>9865</v>
      </c>
      <c r="C63" s="91" t="s">
        <v>10280</v>
      </c>
      <c r="D63" s="96" t="s">
        <v>10311</v>
      </c>
      <c r="E63" s="97" t="s">
        <v>10131</v>
      </c>
      <c r="F63" s="94" t="s">
        <v>9687</v>
      </c>
      <c r="G63" s="94" t="s">
        <v>9719</v>
      </c>
      <c r="H63" s="15" t="s">
        <v>9634</v>
      </c>
      <c r="I63" s="27"/>
      <c r="J63" s="27">
        <v>25</v>
      </c>
      <c r="K63" s="94" t="s">
        <v>9951</v>
      </c>
      <c r="L63" s="15" t="s">
        <v>9949</v>
      </c>
      <c r="M63" s="15" t="s">
        <v>9753</v>
      </c>
      <c r="N63" s="94" t="str">
        <f t="shared" si="0"/>
        <v>Não</v>
      </c>
      <c r="O63" s="15">
        <v>0</v>
      </c>
      <c r="P63" s="15">
        <v>25</v>
      </c>
    </row>
    <row r="64" spans="1:16" ht="17.25" customHeight="1" x14ac:dyDescent="0.35">
      <c r="A64" s="112"/>
      <c r="B64" s="91" t="s">
        <v>9865</v>
      </c>
      <c r="C64" s="91" t="s">
        <v>10280</v>
      </c>
      <c r="D64" s="96" t="s">
        <v>10312</v>
      </c>
      <c r="E64" s="97" t="s">
        <v>10132</v>
      </c>
      <c r="F64" s="94" t="s">
        <v>9687</v>
      </c>
      <c r="G64" s="94" t="s">
        <v>9719</v>
      </c>
      <c r="H64" s="15" t="s">
        <v>9634</v>
      </c>
      <c r="I64" s="27"/>
      <c r="J64" s="27">
        <v>0</v>
      </c>
      <c r="K64" s="94" t="s">
        <v>9951</v>
      </c>
      <c r="L64" s="15" t="s">
        <v>9949</v>
      </c>
      <c r="M64" s="15" t="s">
        <v>9754</v>
      </c>
      <c r="N64" s="94" t="str">
        <f t="shared" si="0"/>
        <v>Não</v>
      </c>
      <c r="O64" s="15">
        <v>0</v>
      </c>
      <c r="P64" s="15">
        <v>25</v>
      </c>
    </row>
    <row r="65" spans="1:16" ht="17.25" customHeight="1" x14ac:dyDescent="0.35">
      <c r="A65" s="112"/>
      <c r="B65" s="91" t="s">
        <v>9865</v>
      </c>
      <c r="C65" s="91" t="s">
        <v>10280</v>
      </c>
      <c r="D65" s="96" t="s">
        <v>10313</v>
      </c>
      <c r="E65" s="97" t="s">
        <v>10133</v>
      </c>
      <c r="F65" s="94" t="s">
        <v>9687</v>
      </c>
      <c r="G65" s="94" t="s">
        <v>9719</v>
      </c>
      <c r="H65" s="15" t="s">
        <v>9634</v>
      </c>
      <c r="I65" s="27"/>
      <c r="J65" s="27">
        <v>0</v>
      </c>
      <c r="K65" s="94" t="s">
        <v>9951</v>
      </c>
      <c r="L65" s="15" t="s">
        <v>9949</v>
      </c>
      <c r="M65" s="15" t="s">
        <v>9755</v>
      </c>
      <c r="N65" s="94" t="str">
        <f t="shared" si="0"/>
        <v>Não</v>
      </c>
      <c r="O65" s="15">
        <v>0</v>
      </c>
      <c r="P65" s="15">
        <v>25</v>
      </c>
    </row>
    <row r="66" spans="1:16" ht="17.25" customHeight="1" x14ac:dyDescent="0.35">
      <c r="A66" s="112" t="s">
        <v>9756</v>
      </c>
      <c r="B66" s="91" t="s">
        <v>9865</v>
      </c>
      <c r="C66" s="91" t="s">
        <v>10285</v>
      </c>
      <c r="D66" s="96" t="s">
        <v>9757</v>
      </c>
      <c r="E66" s="97" t="s">
        <v>10135</v>
      </c>
      <c r="F66" s="94" t="s">
        <v>9687</v>
      </c>
      <c r="G66" s="94" t="s">
        <v>9719</v>
      </c>
      <c r="H66" s="15" t="s">
        <v>9812</v>
      </c>
      <c r="I66" s="27"/>
      <c r="J66" s="27">
        <v>20000</v>
      </c>
      <c r="K66" s="94" t="s">
        <v>9951</v>
      </c>
      <c r="L66" s="15" t="s">
        <v>9949</v>
      </c>
      <c r="M66" s="15" t="s">
        <v>9820</v>
      </c>
      <c r="N66" s="94" t="str">
        <f t="shared" si="0"/>
        <v>Não</v>
      </c>
      <c r="O66" s="15">
        <v>10000</v>
      </c>
      <c r="P66" s="15">
        <v>50000</v>
      </c>
    </row>
    <row r="67" spans="1:16" ht="17.25" customHeight="1" x14ac:dyDescent="0.35">
      <c r="A67" s="112"/>
      <c r="B67" s="91" t="s">
        <v>9865</v>
      </c>
      <c r="C67" s="91" t="s">
        <v>10285</v>
      </c>
      <c r="D67" s="96" t="s">
        <v>9758</v>
      </c>
      <c r="E67" s="97" t="s">
        <v>10136</v>
      </c>
      <c r="F67" s="94" t="s">
        <v>9687</v>
      </c>
      <c r="G67" s="94" t="s">
        <v>9719</v>
      </c>
      <c r="H67" s="15" t="s">
        <v>9812</v>
      </c>
      <c r="I67" s="27"/>
      <c r="J67" s="27">
        <v>10000</v>
      </c>
      <c r="K67" s="94" t="s">
        <v>9951</v>
      </c>
      <c r="L67" s="15" t="s">
        <v>9949</v>
      </c>
      <c r="M67" s="15" t="s">
        <v>9821</v>
      </c>
      <c r="N67" s="94" t="str">
        <f t="shared" si="0"/>
        <v>Não</v>
      </c>
      <c r="O67" s="15">
        <v>1000</v>
      </c>
      <c r="P67" s="15">
        <v>10000</v>
      </c>
    </row>
    <row r="68" spans="1:16" ht="17.25" customHeight="1" x14ac:dyDescent="0.35">
      <c r="A68" s="112"/>
      <c r="B68" s="91" t="s">
        <v>9865</v>
      </c>
      <c r="C68" s="91" t="s">
        <v>10285</v>
      </c>
      <c r="D68" s="96" t="s">
        <v>9759</v>
      </c>
      <c r="E68" s="97" t="s">
        <v>10137</v>
      </c>
      <c r="F68" s="94" t="s">
        <v>9687</v>
      </c>
      <c r="G68" s="94" t="s">
        <v>9719</v>
      </c>
      <c r="H68" s="15" t="s">
        <v>9812</v>
      </c>
      <c r="I68" s="27"/>
      <c r="J68" s="27">
        <v>1500</v>
      </c>
      <c r="K68" s="94" t="s">
        <v>9951</v>
      </c>
      <c r="L68" s="15" t="s">
        <v>9949</v>
      </c>
      <c r="M68" s="15" t="s">
        <v>9822</v>
      </c>
      <c r="N68" s="94" t="str">
        <f t="shared" si="0"/>
        <v>Não</v>
      </c>
      <c r="O68" s="15">
        <v>1000</v>
      </c>
      <c r="P68" s="15">
        <v>5000</v>
      </c>
    </row>
    <row r="69" spans="1:16" ht="17.25" customHeight="1" x14ac:dyDescent="0.35">
      <c r="A69" s="112"/>
      <c r="B69" s="91" t="s">
        <v>9865</v>
      </c>
      <c r="C69" s="91" t="s">
        <v>10285</v>
      </c>
      <c r="D69" s="96" t="s">
        <v>9760</v>
      </c>
      <c r="E69" s="97" t="s">
        <v>10138</v>
      </c>
      <c r="F69" s="94" t="s">
        <v>10270</v>
      </c>
      <c r="G69" s="94" t="s">
        <v>9719</v>
      </c>
      <c r="H69" s="15" t="s">
        <v>10273</v>
      </c>
      <c r="I69" s="27"/>
      <c r="J69" s="27" t="s">
        <v>9774</v>
      </c>
      <c r="K69" s="94" t="s">
        <v>9951</v>
      </c>
      <c r="L69" s="15" t="s">
        <v>9949</v>
      </c>
      <c r="M69" s="15" t="s">
        <v>9823</v>
      </c>
      <c r="N69" s="94" t="str">
        <f t="shared" si="0"/>
        <v>Não</v>
      </c>
      <c r="O69" s="15" t="s">
        <v>9780</v>
      </c>
      <c r="P69" s="15" t="s">
        <v>9780</v>
      </c>
    </row>
    <row r="70" spans="1:16" ht="17.25" customHeight="1" x14ac:dyDescent="0.35">
      <c r="A70" s="112"/>
      <c r="B70" s="91" t="s">
        <v>9865</v>
      </c>
      <c r="C70" s="91" t="s">
        <v>10285</v>
      </c>
      <c r="D70" s="96" t="s">
        <v>9761</v>
      </c>
      <c r="E70" s="97" t="s">
        <v>10139</v>
      </c>
      <c r="F70" s="94" t="s">
        <v>9687</v>
      </c>
      <c r="G70" s="94" t="s">
        <v>9719</v>
      </c>
      <c r="H70" s="15" t="s">
        <v>9812</v>
      </c>
      <c r="I70" s="27"/>
      <c r="J70" s="27">
        <v>1250</v>
      </c>
      <c r="K70" s="94" t="s">
        <v>9951</v>
      </c>
      <c r="L70" s="15" t="s">
        <v>9949</v>
      </c>
      <c r="M70" s="15" t="s">
        <v>9824</v>
      </c>
      <c r="N70" s="94" t="str">
        <f t="shared" si="0"/>
        <v>Não</v>
      </c>
      <c r="O70" s="15">
        <v>1000</v>
      </c>
      <c r="P70" s="15">
        <v>5000</v>
      </c>
    </row>
    <row r="71" spans="1:16" ht="17.25" customHeight="1" x14ac:dyDescent="0.35">
      <c r="A71" s="112"/>
      <c r="B71" s="91" t="s">
        <v>9865</v>
      </c>
      <c r="C71" s="91" t="s">
        <v>10285</v>
      </c>
      <c r="D71" s="96" t="s">
        <v>9762</v>
      </c>
      <c r="E71" s="97" t="s">
        <v>10140</v>
      </c>
      <c r="F71" s="94" t="s">
        <v>9687</v>
      </c>
      <c r="G71" s="94" t="s">
        <v>9719</v>
      </c>
      <c r="H71" s="15" t="s">
        <v>9813</v>
      </c>
      <c r="I71" s="27"/>
      <c r="J71" s="27">
        <v>450</v>
      </c>
      <c r="K71" s="94" t="s">
        <v>9951</v>
      </c>
      <c r="L71" s="15" t="s">
        <v>9949</v>
      </c>
      <c r="M71" s="15" t="s">
        <v>9825</v>
      </c>
      <c r="N71" s="94" t="str">
        <f t="shared" ref="N71:N150" si="1">IF(F71="String",IF(I71&lt;&gt;"","Sim","Não"),IF(F71="List",IF(I71&lt;&gt;"","Sim","Não"),IF(AND(I71&gt;=O71,I71&lt;=P71,I71&lt;&gt;""),"Sim","Não")))</f>
        <v>Não</v>
      </c>
      <c r="O71" s="15">
        <v>250</v>
      </c>
      <c r="P71" s="15">
        <v>750</v>
      </c>
    </row>
    <row r="72" spans="1:16" ht="17.25" customHeight="1" x14ac:dyDescent="0.35">
      <c r="A72" s="112"/>
      <c r="B72" s="91" t="s">
        <v>9865</v>
      </c>
      <c r="C72" s="91" t="s">
        <v>10285</v>
      </c>
      <c r="D72" s="96" t="s">
        <v>9763</v>
      </c>
      <c r="E72" s="97" t="s">
        <v>10141</v>
      </c>
      <c r="F72" s="94" t="s">
        <v>9687</v>
      </c>
      <c r="G72" s="94" t="s">
        <v>9719</v>
      </c>
      <c r="H72" s="15" t="s">
        <v>9814</v>
      </c>
      <c r="I72" s="27"/>
      <c r="J72" s="27">
        <v>5000</v>
      </c>
      <c r="K72" s="94" t="s">
        <v>9951</v>
      </c>
      <c r="L72" s="15" t="s">
        <v>9949</v>
      </c>
      <c r="M72" s="15" t="s">
        <v>9826</v>
      </c>
      <c r="N72" s="94" t="str">
        <f t="shared" si="1"/>
        <v>Não</v>
      </c>
      <c r="O72" s="15">
        <v>2000</v>
      </c>
      <c r="P72" s="15">
        <v>10000</v>
      </c>
    </row>
    <row r="73" spans="1:16" ht="17.25" customHeight="1" x14ac:dyDescent="0.35">
      <c r="A73" s="112"/>
      <c r="B73" s="91" t="s">
        <v>9865</v>
      </c>
      <c r="C73" s="91" t="s">
        <v>10285</v>
      </c>
      <c r="D73" s="96" t="s">
        <v>9764</v>
      </c>
      <c r="E73" s="97" t="s">
        <v>10142</v>
      </c>
      <c r="F73" s="94" t="s">
        <v>9687</v>
      </c>
      <c r="G73" s="94" t="s">
        <v>9719</v>
      </c>
      <c r="H73" s="15" t="s">
        <v>9812</v>
      </c>
      <c r="I73" s="27"/>
      <c r="J73" s="27">
        <v>100000</v>
      </c>
      <c r="K73" s="94" t="s">
        <v>9951</v>
      </c>
      <c r="L73" s="15" t="s">
        <v>9949</v>
      </c>
      <c r="M73" s="15" t="s">
        <v>9827</v>
      </c>
      <c r="N73" s="94" t="str">
        <f t="shared" si="1"/>
        <v>Não</v>
      </c>
      <c r="O73" s="15">
        <v>50000</v>
      </c>
      <c r="P73" s="15">
        <v>500000</v>
      </c>
    </row>
    <row r="74" spans="1:16" ht="17.25" customHeight="1" x14ac:dyDescent="0.35">
      <c r="A74" s="112"/>
      <c r="B74" s="91" t="s">
        <v>9865</v>
      </c>
      <c r="C74" s="91" t="s">
        <v>10285</v>
      </c>
      <c r="D74" s="96" t="s">
        <v>9765</v>
      </c>
      <c r="E74" s="97" t="s">
        <v>10143</v>
      </c>
      <c r="F74" s="94" t="s">
        <v>9687</v>
      </c>
      <c r="G74" s="94" t="s">
        <v>9719</v>
      </c>
      <c r="H74" s="15" t="s">
        <v>9815</v>
      </c>
      <c r="I74" s="27"/>
      <c r="J74" s="27">
        <v>25000</v>
      </c>
      <c r="K74" s="94" t="s">
        <v>9951</v>
      </c>
      <c r="L74" s="15" t="s">
        <v>9949</v>
      </c>
      <c r="M74" s="15" t="s">
        <v>9828</v>
      </c>
      <c r="N74" s="94" t="str">
        <f t="shared" si="1"/>
        <v>Não</v>
      </c>
      <c r="O74" s="15">
        <v>10000</v>
      </c>
      <c r="P74" s="15">
        <v>50000</v>
      </c>
    </row>
    <row r="75" spans="1:16" ht="17.25" customHeight="1" x14ac:dyDescent="0.35">
      <c r="A75" s="112"/>
      <c r="B75" s="91" t="s">
        <v>9865</v>
      </c>
      <c r="C75" s="91" t="s">
        <v>10285</v>
      </c>
      <c r="D75" s="96" t="s">
        <v>9766</v>
      </c>
      <c r="E75" s="97" t="s">
        <v>10144</v>
      </c>
      <c r="F75" s="94" t="s">
        <v>9687</v>
      </c>
      <c r="G75" s="94" t="s">
        <v>9719</v>
      </c>
      <c r="H75" s="15" t="s">
        <v>9816</v>
      </c>
      <c r="I75" s="27"/>
      <c r="J75" s="27">
        <v>100</v>
      </c>
      <c r="K75" s="94" t="s">
        <v>9951</v>
      </c>
      <c r="L75" s="15" t="s">
        <v>9949</v>
      </c>
      <c r="M75" s="15" t="s">
        <v>9829</v>
      </c>
      <c r="N75" s="94" t="str">
        <f t="shared" si="1"/>
        <v>Não</v>
      </c>
      <c r="O75" s="15">
        <v>20</v>
      </c>
      <c r="P75" s="15">
        <v>500</v>
      </c>
    </row>
    <row r="76" spans="1:16" ht="17.25" customHeight="1" x14ac:dyDescent="0.35">
      <c r="A76" s="112"/>
      <c r="B76" s="91" t="s">
        <v>9865</v>
      </c>
      <c r="C76" s="91" t="s">
        <v>10285</v>
      </c>
      <c r="D76" s="96" t="s">
        <v>9767</v>
      </c>
      <c r="E76" s="97" t="s">
        <v>10145</v>
      </c>
      <c r="F76" s="94" t="s">
        <v>9687</v>
      </c>
      <c r="G76" s="94" t="s">
        <v>9719</v>
      </c>
      <c r="H76" s="15" t="s">
        <v>9735</v>
      </c>
      <c r="I76" s="27"/>
      <c r="J76" s="27">
        <v>53</v>
      </c>
      <c r="K76" s="94" t="s">
        <v>9951</v>
      </c>
      <c r="L76" s="15" t="s">
        <v>9949</v>
      </c>
      <c r="M76" s="15" t="s">
        <v>9830</v>
      </c>
      <c r="N76" s="94" t="str">
        <f t="shared" si="1"/>
        <v>Não</v>
      </c>
      <c r="O76" s="15">
        <v>25</v>
      </c>
      <c r="P76" s="15">
        <v>500</v>
      </c>
    </row>
    <row r="77" spans="1:16" ht="17.25" customHeight="1" x14ac:dyDescent="0.35">
      <c r="A77" s="112"/>
      <c r="B77" s="91" t="s">
        <v>9865</v>
      </c>
      <c r="C77" s="91" t="s">
        <v>10285</v>
      </c>
      <c r="D77" s="96" t="s">
        <v>9768</v>
      </c>
      <c r="E77" s="97" t="s">
        <v>10146</v>
      </c>
      <c r="F77" s="94" t="s">
        <v>9687</v>
      </c>
      <c r="G77" s="94" t="s">
        <v>9719</v>
      </c>
      <c r="H77" s="15" t="s">
        <v>9817</v>
      </c>
      <c r="I77" s="27"/>
      <c r="J77" s="27">
        <v>3</v>
      </c>
      <c r="K77" s="94" t="s">
        <v>9951</v>
      </c>
      <c r="L77" s="15" t="s">
        <v>9949</v>
      </c>
      <c r="M77" s="15" t="s">
        <v>9831</v>
      </c>
      <c r="N77" s="94" t="str">
        <f t="shared" si="1"/>
        <v>Não</v>
      </c>
      <c r="O77" s="15">
        <v>2.5</v>
      </c>
      <c r="P77" s="15">
        <v>10</v>
      </c>
    </row>
    <row r="78" spans="1:16" ht="17.25" customHeight="1" x14ac:dyDescent="0.35">
      <c r="A78" s="112"/>
      <c r="B78" s="91" t="s">
        <v>9865</v>
      </c>
      <c r="C78" s="91" t="s">
        <v>10285</v>
      </c>
      <c r="D78" s="96" t="s">
        <v>9769</v>
      </c>
      <c r="E78" s="97" t="s">
        <v>10147</v>
      </c>
      <c r="F78" s="94" t="s">
        <v>9687</v>
      </c>
      <c r="G78" s="94" t="s">
        <v>9719</v>
      </c>
      <c r="H78" s="15" t="s">
        <v>9818</v>
      </c>
      <c r="I78" s="27"/>
      <c r="J78" s="27">
        <v>1.681</v>
      </c>
      <c r="K78" s="94" t="s">
        <v>9951</v>
      </c>
      <c r="L78" s="15" t="s">
        <v>9949</v>
      </c>
      <c r="M78" s="15" t="s">
        <v>9832</v>
      </c>
      <c r="N78" s="94" t="str">
        <f t="shared" si="1"/>
        <v>Não</v>
      </c>
      <c r="O78" s="15">
        <v>1</v>
      </c>
      <c r="P78" s="15">
        <v>10</v>
      </c>
    </row>
    <row r="79" spans="1:16" ht="17.25" customHeight="1" x14ac:dyDescent="0.35">
      <c r="A79" s="112"/>
      <c r="B79" s="91" t="s">
        <v>9865</v>
      </c>
      <c r="C79" s="91" t="s">
        <v>10285</v>
      </c>
      <c r="D79" s="96" t="s">
        <v>9770</v>
      </c>
      <c r="E79" s="97" t="s">
        <v>10148</v>
      </c>
      <c r="F79" s="94" t="s">
        <v>9687</v>
      </c>
      <c r="G79" s="94" t="s">
        <v>9719</v>
      </c>
      <c r="H79" s="15" t="s">
        <v>9818</v>
      </c>
      <c r="I79" s="27"/>
      <c r="J79" s="27">
        <v>1.0780000000000001</v>
      </c>
      <c r="K79" s="94" t="s">
        <v>9951</v>
      </c>
      <c r="L79" s="15" t="s">
        <v>9949</v>
      </c>
      <c r="M79" s="15" t="s">
        <v>9833</v>
      </c>
      <c r="N79" s="94" t="str">
        <f t="shared" si="1"/>
        <v>Não</v>
      </c>
      <c r="O79" s="15">
        <v>1</v>
      </c>
      <c r="P79" s="15">
        <v>10</v>
      </c>
    </row>
    <row r="80" spans="1:16" s="18" customFormat="1" ht="17.25" customHeight="1" x14ac:dyDescent="0.35">
      <c r="A80" s="112"/>
      <c r="B80" s="91" t="s">
        <v>9865</v>
      </c>
      <c r="C80" s="91" t="s">
        <v>10285</v>
      </c>
      <c r="D80" s="96" t="s">
        <v>9771</v>
      </c>
      <c r="E80" s="97" t="s">
        <v>10149</v>
      </c>
      <c r="F80" s="94" t="s">
        <v>9687</v>
      </c>
      <c r="G80" s="94" t="s">
        <v>9719</v>
      </c>
      <c r="H80" s="15" t="s">
        <v>9818</v>
      </c>
      <c r="I80" s="27"/>
      <c r="J80" s="27">
        <v>7.26</v>
      </c>
      <c r="K80" s="94" t="s">
        <v>9951</v>
      </c>
      <c r="L80" s="15" t="s">
        <v>9949</v>
      </c>
      <c r="M80" s="15" t="s">
        <v>9834</v>
      </c>
      <c r="N80" s="94" t="str">
        <f t="shared" si="1"/>
        <v>Não</v>
      </c>
      <c r="O80" s="15">
        <v>2.5</v>
      </c>
      <c r="P80" s="15">
        <v>10</v>
      </c>
    </row>
    <row r="81" spans="1:16" ht="17.25" customHeight="1" x14ac:dyDescent="0.35">
      <c r="A81" s="112"/>
      <c r="B81" s="91" t="s">
        <v>9865</v>
      </c>
      <c r="C81" s="91" t="s">
        <v>10285</v>
      </c>
      <c r="D81" s="96" t="s">
        <v>9772</v>
      </c>
      <c r="E81" s="97" t="s">
        <v>10150</v>
      </c>
      <c r="F81" s="94" t="s">
        <v>9687</v>
      </c>
      <c r="G81" s="94" t="s">
        <v>9719</v>
      </c>
      <c r="H81" s="15" t="s">
        <v>9819</v>
      </c>
      <c r="I81" s="27"/>
      <c r="J81" s="27">
        <v>2.2000000000000002</v>
      </c>
      <c r="K81" s="94" t="s">
        <v>9951</v>
      </c>
      <c r="L81" s="15" t="s">
        <v>9949</v>
      </c>
      <c r="M81" s="15" t="s">
        <v>9835</v>
      </c>
      <c r="N81" s="94" t="str">
        <f t="shared" si="1"/>
        <v>Não</v>
      </c>
      <c r="O81" s="15">
        <v>0</v>
      </c>
      <c r="P81" s="15">
        <v>15</v>
      </c>
    </row>
    <row r="82" spans="1:16" ht="17.25" customHeight="1" x14ac:dyDescent="0.35">
      <c r="A82" s="112"/>
      <c r="B82" s="91" t="s">
        <v>9865</v>
      </c>
      <c r="C82" s="91" t="s">
        <v>10285</v>
      </c>
      <c r="D82" s="96" t="s">
        <v>9773</v>
      </c>
      <c r="E82" s="97" t="s">
        <v>10151</v>
      </c>
      <c r="F82" s="94" t="s">
        <v>9687</v>
      </c>
      <c r="G82" s="94" t="s">
        <v>9719</v>
      </c>
      <c r="H82" s="15" t="s">
        <v>9735</v>
      </c>
      <c r="I82" s="27"/>
      <c r="J82" s="27">
        <v>15</v>
      </c>
      <c r="K82" s="94" t="s">
        <v>9951</v>
      </c>
      <c r="L82" s="15" t="s">
        <v>9949</v>
      </c>
      <c r="M82" s="15" t="s">
        <v>9836</v>
      </c>
      <c r="N82" s="94" t="str">
        <f t="shared" si="1"/>
        <v>Não</v>
      </c>
      <c r="O82" s="15">
        <v>0</v>
      </c>
      <c r="P82" s="15">
        <v>50</v>
      </c>
    </row>
    <row r="83" spans="1:16" ht="17.25" customHeight="1" x14ac:dyDescent="0.35">
      <c r="A83" s="112" t="s">
        <v>9775</v>
      </c>
      <c r="B83" s="91" t="s">
        <v>9865</v>
      </c>
      <c r="C83" s="91" t="s">
        <v>10284</v>
      </c>
      <c r="D83" s="96" t="s">
        <v>9776</v>
      </c>
      <c r="E83" s="97" t="s">
        <v>10152</v>
      </c>
      <c r="F83" s="94" t="s">
        <v>9687</v>
      </c>
      <c r="G83" s="94" t="s">
        <v>9719</v>
      </c>
      <c r="H83" s="15" t="s">
        <v>9634</v>
      </c>
      <c r="I83" s="27"/>
      <c r="J83" s="27">
        <v>5</v>
      </c>
      <c r="K83" s="94" t="s">
        <v>9951</v>
      </c>
      <c r="L83" s="15" t="s">
        <v>9837</v>
      </c>
      <c r="M83" s="15" t="s">
        <v>9838</v>
      </c>
      <c r="N83" s="94" t="str">
        <f t="shared" si="1"/>
        <v>Não</v>
      </c>
      <c r="O83" s="15">
        <v>0</v>
      </c>
      <c r="P83" s="15">
        <v>20</v>
      </c>
    </row>
    <row r="84" spans="1:16" ht="17.25" customHeight="1" x14ac:dyDescent="0.35">
      <c r="A84" s="112"/>
      <c r="B84" s="91" t="s">
        <v>9865</v>
      </c>
      <c r="C84" s="91" t="s">
        <v>10284</v>
      </c>
      <c r="D84" s="96" t="s">
        <v>9777</v>
      </c>
      <c r="E84" s="97" t="s">
        <v>10153</v>
      </c>
      <c r="F84" s="94" t="s">
        <v>9687</v>
      </c>
      <c r="G84" s="94" t="s">
        <v>9719</v>
      </c>
      <c r="H84" s="15" t="s">
        <v>9634</v>
      </c>
      <c r="I84" s="27"/>
      <c r="J84" s="27">
        <v>12</v>
      </c>
      <c r="K84" s="94" t="s">
        <v>9951</v>
      </c>
      <c r="L84" s="15" t="s">
        <v>9837</v>
      </c>
      <c r="M84" s="15" t="s">
        <v>9839</v>
      </c>
      <c r="N84" s="94" t="str">
        <f t="shared" si="1"/>
        <v>Não</v>
      </c>
      <c r="O84" s="15">
        <v>0</v>
      </c>
      <c r="P84" s="15">
        <v>30</v>
      </c>
    </row>
    <row r="85" spans="1:16" ht="17.25" customHeight="1" x14ac:dyDescent="0.35">
      <c r="A85" s="112"/>
      <c r="B85" s="91" t="s">
        <v>9865</v>
      </c>
      <c r="C85" s="91" t="s">
        <v>10284</v>
      </c>
      <c r="D85" s="96" t="s">
        <v>9778</v>
      </c>
      <c r="E85" s="97" t="s">
        <v>10154</v>
      </c>
      <c r="F85" s="94" t="s">
        <v>9687</v>
      </c>
      <c r="G85" s="94" t="s">
        <v>9719</v>
      </c>
      <c r="H85" s="15" t="s">
        <v>9634</v>
      </c>
      <c r="I85" s="27"/>
      <c r="J85" s="27">
        <v>9</v>
      </c>
      <c r="K85" s="94" t="s">
        <v>9951</v>
      </c>
      <c r="L85" s="15" t="s">
        <v>9837</v>
      </c>
      <c r="M85" s="15" t="s">
        <v>9840</v>
      </c>
      <c r="N85" s="94" t="str">
        <f t="shared" si="1"/>
        <v>Não</v>
      </c>
      <c r="O85" s="15">
        <v>0</v>
      </c>
      <c r="P85" s="15">
        <v>20</v>
      </c>
    </row>
    <row r="86" spans="1:16" ht="17.25" customHeight="1" x14ac:dyDescent="0.35">
      <c r="A86" s="112"/>
      <c r="B86" s="91" t="s">
        <v>9865</v>
      </c>
      <c r="C86" s="91" t="s">
        <v>10284</v>
      </c>
      <c r="D86" s="96" t="s">
        <v>9779</v>
      </c>
      <c r="E86" s="97" t="s">
        <v>10155</v>
      </c>
      <c r="F86" s="94" t="s">
        <v>9687</v>
      </c>
      <c r="G86" s="94" t="s">
        <v>9719</v>
      </c>
      <c r="H86" s="15" t="s">
        <v>9634</v>
      </c>
      <c r="I86" s="27"/>
      <c r="J86" s="27">
        <v>25</v>
      </c>
      <c r="K86" s="94" t="s">
        <v>9951</v>
      </c>
      <c r="L86" s="15" t="s">
        <v>9837</v>
      </c>
      <c r="M86" s="15" t="s">
        <v>9841</v>
      </c>
      <c r="N86" s="94" t="str">
        <f t="shared" si="1"/>
        <v>Não</v>
      </c>
      <c r="O86" s="15">
        <v>0</v>
      </c>
      <c r="P86" s="15">
        <v>40</v>
      </c>
    </row>
    <row r="87" spans="1:16" ht="17.25" customHeight="1" x14ac:dyDescent="0.35">
      <c r="A87" s="112" t="s">
        <v>9784</v>
      </c>
      <c r="B87" s="91" t="s">
        <v>9865</v>
      </c>
      <c r="C87" s="91" t="s">
        <v>10281</v>
      </c>
      <c r="D87" s="96" t="s">
        <v>9785</v>
      </c>
      <c r="E87" s="97" t="s">
        <v>10169</v>
      </c>
      <c r="F87" s="94" t="s">
        <v>9687</v>
      </c>
      <c r="G87" s="94" t="s">
        <v>9719</v>
      </c>
      <c r="H87" s="15" t="s">
        <v>9794</v>
      </c>
      <c r="I87" s="28"/>
      <c r="J87" s="28">
        <v>498</v>
      </c>
      <c r="K87" s="94" t="s">
        <v>9951</v>
      </c>
      <c r="L87" s="15" t="s">
        <v>9949</v>
      </c>
      <c r="M87" s="15" t="s">
        <v>9842</v>
      </c>
      <c r="N87" s="94" t="str">
        <f t="shared" si="1"/>
        <v>Não</v>
      </c>
      <c r="O87" s="15">
        <v>0</v>
      </c>
      <c r="P87" s="15">
        <v>1000</v>
      </c>
    </row>
    <row r="88" spans="1:16" ht="17.25" customHeight="1" x14ac:dyDescent="0.35">
      <c r="A88" s="112"/>
      <c r="B88" s="91" t="s">
        <v>9865</v>
      </c>
      <c r="C88" s="91" t="s">
        <v>10281</v>
      </c>
      <c r="D88" s="96" t="s">
        <v>9786</v>
      </c>
      <c r="E88" s="97" t="s">
        <v>10170</v>
      </c>
      <c r="F88" s="94" t="s">
        <v>9687</v>
      </c>
      <c r="G88" s="94" t="s">
        <v>9719</v>
      </c>
      <c r="H88" s="15" t="s">
        <v>9794</v>
      </c>
      <c r="I88" s="99"/>
      <c r="J88" s="99">
        <v>0</v>
      </c>
      <c r="K88" s="94" t="s">
        <v>9951</v>
      </c>
      <c r="L88" s="15" t="s">
        <v>9949</v>
      </c>
      <c r="M88" s="15" t="s">
        <v>9843</v>
      </c>
      <c r="N88" s="94" t="str">
        <f t="shared" si="1"/>
        <v>Não</v>
      </c>
      <c r="O88" s="15">
        <v>0</v>
      </c>
      <c r="P88" s="15">
        <v>1000</v>
      </c>
    </row>
    <row r="89" spans="1:16" ht="17.25" customHeight="1" x14ac:dyDescent="0.35">
      <c r="A89" s="112"/>
      <c r="B89" s="91" t="s">
        <v>9865</v>
      </c>
      <c r="C89" s="91" t="s">
        <v>10281</v>
      </c>
      <c r="D89" s="96" t="s">
        <v>9787</v>
      </c>
      <c r="E89" s="97" t="s">
        <v>10171</v>
      </c>
      <c r="F89" s="94" t="s">
        <v>9687</v>
      </c>
      <c r="G89" s="94" t="s">
        <v>9719</v>
      </c>
      <c r="H89" s="15" t="s">
        <v>9794</v>
      </c>
      <c r="I89" s="99"/>
      <c r="J89" s="99">
        <v>42.8</v>
      </c>
      <c r="K89" s="94" t="s">
        <v>9951</v>
      </c>
      <c r="L89" s="15" t="s">
        <v>9949</v>
      </c>
      <c r="M89" s="15" t="s">
        <v>9844</v>
      </c>
      <c r="N89" s="94" t="str">
        <f t="shared" si="1"/>
        <v>Não</v>
      </c>
      <c r="O89" s="15">
        <v>0</v>
      </c>
      <c r="P89" s="15">
        <v>500</v>
      </c>
    </row>
    <row r="90" spans="1:16" ht="17.25" customHeight="1" x14ac:dyDescent="0.35">
      <c r="A90" s="112"/>
      <c r="B90" s="91" t="s">
        <v>9865</v>
      </c>
      <c r="C90" s="91" t="s">
        <v>10281</v>
      </c>
      <c r="D90" s="96" t="s">
        <v>9788</v>
      </c>
      <c r="E90" s="22" t="s">
        <v>10173</v>
      </c>
      <c r="F90" s="94" t="s">
        <v>9687</v>
      </c>
      <c r="G90" s="94" t="s">
        <v>9719</v>
      </c>
      <c r="H90" s="15" t="s">
        <v>9794</v>
      </c>
      <c r="I90" s="99"/>
      <c r="J90" s="99">
        <v>250</v>
      </c>
      <c r="K90" s="94" t="s">
        <v>9951</v>
      </c>
      <c r="L90" s="15" t="s">
        <v>9949</v>
      </c>
      <c r="M90" s="15" t="s">
        <v>9845</v>
      </c>
      <c r="N90" s="94" t="str">
        <f t="shared" si="1"/>
        <v>Não</v>
      </c>
      <c r="O90" s="15">
        <v>0</v>
      </c>
      <c r="P90" s="15">
        <v>500</v>
      </c>
    </row>
    <row r="91" spans="1:16" ht="17.25" customHeight="1" x14ac:dyDescent="0.35">
      <c r="A91" s="112"/>
      <c r="B91" s="91" t="s">
        <v>9865</v>
      </c>
      <c r="C91" s="91" t="s">
        <v>10281</v>
      </c>
      <c r="D91" s="96" t="s">
        <v>9789</v>
      </c>
      <c r="E91" s="97" t="s">
        <v>10172</v>
      </c>
      <c r="F91" s="94" t="s">
        <v>9687</v>
      </c>
      <c r="G91" s="94" t="s">
        <v>9719</v>
      </c>
      <c r="H91" s="15" t="s">
        <v>9634</v>
      </c>
      <c r="I91" s="28"/>
      <c r="J91" s="28">
        <v>0.47</v>
      </c>
      <c r="K91" s="94" t="s">
        <v>9951</v>
      </c>
      <c r="L91" s="15" t="s">
        <v>9949</v>
      </c>
      <c r="M91" s="15" t="s">
        <v>9846</v>
      </c>
      <c r="N91" s="94" t="str">
        <f t="shared" si="1"/>
        <v>Não</v>
      </c>
      <c r="O91" s="15">
        <v>0</v>
      </c>
      <c r="P91" s="15">
        <v>5</v>
      </c>
    </row>
    <row r="92" spans="1:16" ht="17.25" customHeight="1" x14ac:dyDescent="0.35">
      <c r="A92" s="112"/>
      <c r="B92" s="91" t="s">
        <v>9865</v>
      </c>
      <c r="C92" s="91" t="s">
        <v>10281</v>
      </c>
      <c r="D92" s="96" t="s">
        <v>9790</v>
      </c>
      <c r="E92" s="97" t="s">
        <v>10174</v>
      </c>
      <c r="F92" s="94" t="s">
        <v>9687</v>
      </c>
      <c r="G92" s="94" t="s">
        <v>9719</v>
      </c>
      <c r="H92" s="15" t="s">
        <v>9795</v>
      </c>
      <c r="I92" s="99"/>
      <c r="J92" s="99">
        <v>5</v>
      </c>
      <c r="K92" s="94" t="s">
        <v>9951</v>
      </c>
      <c r="L92" s="15" t="s">
        <v>9949</v>
      </c>
      <c r="M92" s="15" t="s">
        <v>9847</v>
      </c>
      <c r="N92" s="94" t="str">
        <f t="shared" si="1"/>
        <v>Não</v>
      </c>
      <c r="O92" s="15">
        <v>0</v>
      </c>
      <c r="P92" s="15">
        <v>20</v>
      </c>
    </row>
    <row r="93" spans="1:16" ht="17.25" customHeight="1" x14ac:dyDescent="0.35">
      <c r="A93" s="112"/>
      <c r="B93" s="91" t="s">
        <v>9865</v>
      </c>
      <c r="C93" s="91" t="s">
        <v>10281</v>
      </c>
      <c r="D93" s="96" t="s">
        <v>9791</v>
      </c>
      <c r="E93" s="97" t="s">
        <v>10175</v>
      </c>
      <c r="F93" s="94" t="s">
        <v>9687</v>
      </c>
      <c r="G93" s="94" t="s">
        <v>9719</v>
      </c>
      <c r="H93" s="15" t="s">
        <v>9796</v>
      </c>
      <c r="I93" s="99"/>
      <c r="J93" s="99">
        <v>10</v>
      </c>
      <c r="K93" s="94" t="s">
        <v>9951</v>
      </c>
      <c r="L93" s="15" t="s">
        <v>9949</v>
      </c>
      <c r="M93" s="15" t="s">
        <v>9848</v>
      </c>
      <c r="N93" s="94" t="str">
        <f t="shared" si="1"/>
        <v>Não</v>
      </c>
      <c r="O93" s="15">
        <v>0</v>
      </c>
      <c r="P93" s="15">
        <v>30</v>
      </c>
    </row>
    <row r="94" spans="1:16" ht="17.25" customHeight="1" x14ac:dyDescent="0.35">
      <c r="A94" s="112"/>
      <c r="B94" s="91" t="s">
        <v>9865</v>
      </c>
      <c r="C94" s="91" t="s">
        <v>10281</v>
      </c>
      <c r="D94" s="96" t="s">
        <v>9792</v>
      </c>
      <c r="E94" s="97" t="s">
        <v>10176</v>
      </c>
      <c r="F94" s="94" t="s">
        <v>9687</v>
      </c>
      <c r="G94" s="94" t="s">
        <v>9719</v>
      </c>
      <c r="H94" s="15" t="s">
        <v>9796</v>
      </c>
      <c r="I94" s="99"/>
      <c r="J94" s="99">
        <v>0</v>
      </c>
      <c r="K94" s="94" t="s">
        <v>9951</v>
      </c>
      <c r="L94" s="15" t="s">
        <v>9949</v>
      </c>
      <c r="M94" s="15" t="s">
        <v>9849</v>
      </c>
      <c r="N94" s="94" t="str">
        <f t="shared" si="1"/>
        <v>Não</v>
      </c>
      <c r="O94" s="15">
        <v>0</v>
      </c>
      <c r="P94" s="15">
        <v>50</v>
      </c>
    </row>
    <row r="95" spans="1:16" ht="17.25" customHeight="1" x14ac:dyDescent="0.35">
      <c r="A95" s="112"/>
      <c r="B95" s="91" t="s">
        <v>9865</v>
      </c>
      <c r="C95" s="91" t="s">
        <v>10281</v>
      </c>
      <c r="D95" s="96" t="s">
        <v>9793</v>
      </c>
      <c r="E95" s="97" t="s">
        <v>10177</v>
      </c>
      <c r="F95" s="94" t="s">
        <v>9687</v>
      </c>
      <c r="G95" s="94" t="s">
        <v>9719</v>
      </c>
      <c r="H95" s="15" t="s">
        <v>9783</v>
      </c>
      <c r="I95" s="99"/>
      <c r="J95" s="99">
        <v>50.5</v>
      </c>
      <c r="K95" s="94" t="s">
        <v>9951</v>
      </c>
      <c r="L95" s="15" t="s">
        <v>9949</v>
      </c>
      <c r="M95" s="15" t="s">
        <v>9850</v>
      </c>
      <c r="N95" s="94" t="str">
        <f t="shared" si="1"/>
        <v>Não</v>
      </c>
      <c r="O95" s="15">
        <v>0</v>
      </c>
      <c r="P95" s="15">
        <v>100</v>
      </c>
    </row>
    <row r="96" spans="1:16" ht="17.25" customHeight="1" x14ac:dyDescent="0.35">
      <c r="A96" s="112" t="s">
        <v>10019</v>
      </c>
      <c r="B96" s="91" t="s">
        <v>9865</v>
      </c>
      <c r="C96" s="91" t="s">
        <v>10282</v>
      </c>
      <c r="D96" s="96" t="s">
        <v>10040</v>
      </c>
      <c r="E96" s="97" t="s">
        <v>10260</v>
      </c>
      <c r="F96" s="94" t="s">
        <v>9687</v>
      </c>
      <c r="G96" s="94" t="s">
        <v>9719</v>
      </c>
      <c r="H96" s="15" t="s">
        <v>9962</v>
      </c>
      <c r="I96" s="99"/>
      <c r="J96" s="99">
        <v>35</v>
      </c>
      <c r="K96" s="94" t="s">
        <v>9951</v>
      </c>
      <c r="L96" s="15" t="s">
        <v>9949</v>
      </c>
      <c r="M96" s="15" t="s">
        <v>10041</v>
      </c>
      <c r="N96" s="94" t="str">
        <f t="shared" si="1"/>
        <v>Não</v>
      </c>
      <c r="O96" s="15">
        <v>20</v>
      </c>
      <c r="P96" s="15">
        <v>35</v>
      </c>
    </row>
    <row r="97" spans="1:16" s="18" customFormat="1" ht="17.25" customHeight="1" x14ac:dyDescent="0.35">
      <c r="A97" s="112"/>
      <c r="B97" s="91" t="s">
        <v>9865</v>
      </c>
      <c r="C97" s="91" t="s">
        <v>10282</v>
      </c>
      <c r="D97" s="96" t="s">
        <v>10020</v>
      </c>
      <c r="E97" s="97" t="s">
        <v>10254</v>
      </c>
      <c r="F97" s="94" t="s">
        <v>9687</v>
      </c>
      <c r="G97" s="94" t="s">
        <v>9719</v>
      </c>
      <c r="H97" s="15" t="s">
        <v>9634</v>
      </c>
      <c r="I97" s="99"/>
      <c r="J97" s="99">
        <v>70</v>
      </c>
      <c r="K97" s="94" t="s">
        <v>9951</v>
      </c>
      <c r="L97" s="15" t="s">
        <v>9837</v>
      </c>
      <c r="M97" s="15" t="s">
        <v>10039</v>
      </c>
      <c r="N97" s="94" t="str">
        <f t="shared" si="1"/>
        <v>Não</v>
      </c>
      <c r="O97" s="15">
        <v>0</v>
      </c>
      <c r="P97" s="15">
        <v>100</v>
      </c>
    </row>
    <row r="98" spans="1:16" ht="17.25" customHeight="1" x14ac:dyDescent="0.35">
      <c r="A98" s="112"/>
      <c r="B98" s="91" t="s">
        <v>9865</v>
      </c>
      <c r="C98" s="91" t="s">
        <v>10282</v>
      </c>
      <c r="D98" s="96" t="s">
        <v>10021</v>
      </c>
      <c r="E98" s="97" t="s">
        <v>10255</v>
      </c>
      <c r="F98" s="94" t="s">
        <v>10270</v>
      </c>
      <c r="G98" s="94" t="s">
        <v>9719</v>
      </c>
      <c r="H98" s="15" t="s">
        <v>10043</v>
      </c>
      <c r="I98" s="99"/>
      <c r="J98" s="99" t="s">
        <v>10044</v>
      </c>
      <c r="K98" s="94" t="s">
        <v>9951</v>
      </c>
      <c r="L98" s="15" t="s">
        <v>9837</v>
      </c>
      <c r="M98" s="15" t="s">
        <v>10045</v>
      </c>
      <c r="N98" s="94" t="str">
        <f t="shared" si="1"/>
        <v>Não</v>
      </c>
      <c r="O98" s="15" t="s">
        <v>9780</v>
      </c>
      <c r="P98" s="15" t="s">
        <v>9780</v>
      </c>
    </row>
    <row r="99" spans="1:16" ht="17.25" customHeight="1" x14ac:dyDescent="0.35">
      <c r="A99" s="112"/>
      <c r="B99" s="91" t="s">
        <v>9865</v>
      </c>
      <c r="C99" s="91" t="s">
        <v>10282</v>
      </c>
      <c r="D99" s="96" t="s">
        <v>10022</v>
      </c>
      <c r="E99" s="97" t="s">
        <v>10268</v>
      </c>
      <c r="F99" s="94" t="s">
        <v>9687</v>
      </c>
      <c r="G99" s="94" t="s">
        <v>9719</v>
      </c>
      <c r="H99" s="15" t="s">
        <v>9634</v>
      </c>
      <c r="I99" s="99"/>
      <c r="J99" s="99">
        <v>12.5</v>
      </c>
      <c r="K99" s="94" t="s">
        <v>9951</v>
      </c>
      <c r="L99" s="15" t="s">
        <v>9837</v>
      </c>
      <c r="M99" s="15" t="s">
        <v>9970</v>
      </c>
      <c r="N99" s="94" t="str">
        <f t="shared" si="1"/>
        <v>Não</v>
      </c>
      <c r="O99" s="15">
        <v>0</v>
      </c>
      <c r="P99" s="15">
        <v>35</v>
      </c>
    </row>
    <row r="100" spans="1:16" ht="17.25" customHeight="1" x14ac:dyDescent="0.35">
      <c r="A100" s="112"/>
      <c r="B100" s="91" t="s">
        <v>9865</v>
      </c>
      <c r="C100" s="91" t="s">
        <v>10282</v>
      </c>
      <c r="D100" s="96" t="s">
        <v>10023</v>
      </c>
      <c r="E100" s="97" t="s">
        <v>10256</v>
      </c>
      <c r="F100" s="94" t="s">
        <v>9687</v>
      </c>
      <c r="G100" s="94" t="s">
        <v>9719</v>
      </c>
      <c r="H100" s="15" t="s">
        <v>9634</v>
      </c>
      <c r="I100" s="99"/>
      <c r="J100" s="99">
        <v>4.3499999999999996</v>
      </c>
      <c r="K100" s="94" t="s">
        <v>9951</v>
      </c>
      <c r="L100" s="15" t="s">
        <v>9837</v>
      </c>
      <c r="M100" s="15" t="s">
        <v>10046</v>
      </c>
      <c r="N100" s="94" t="str">
        <f t="shared" si="1"/>
        <v>Não</v>
      </c>
      <c r="O100" s="15">
        <v>0</v>
      </c>
      <c r="P100" s="15">
        <v>25</v>
      </c>
    </row>
    <row r="101" spans="1:16" ht="17.25" customHeight="1" x14ac:dyDescent="0.35">
      <c r="A101" s="112"/>
      <c r="B101" s="91" t="s">
        <v>9865</v>
      </c>
      <c r="C101" s="91" t="s">
        <v>10282</v>
      </c>
      <c r="D101" s="96" t="s">
        <v>10024</v>
      </c>
      <c r="E101" s="97" t="s">
        <v>10257</v>
      </c>
      <c r="F101" s="94" t="s">
        <v>10029</v>
      </c>
      <c r="G101" s="94" t="s">
        <v>9719</v>
      </c>
      <c r="H101" s="15" t="s">
        <v>9962</v>
      </c>
      <c r="I101" s="99"/>
      <c r="J101" s="99">
        <v>20</v>
      </c>
      <c r="K101" s="94" t="s">
        <v>9951</v>
      </c>
      <c r="L101" s="15" t="s">
        <v>9837</v>
      </c>
      <c r="M101" s="15" t="s">
        <v>10047</v>
      </c>
      <c r="N101" s="94" t="str">
        <f t="shared" si="1"/>
        <v>Não</v>
      </c>
      <c r="O101" s="15">
        <v>5</v>
      </c>
      <c r="P101" s="15">
        <v>35</v>
      </c>
    </row>
    <row r="102" spans="1:16" ht="17.25" customHeight="1" x14ac:dyDescent="0.35">
      <c r="A102" s="112"/>
      <c r="B102" s="91" t="s">
        <v>9865</v>
      </c>
      <c r="C102" s="91" t="s">
        <v>10282</v>
      </c>
      <c r="D102" s="96" t="s">
        <v>10025</v>
      </c>
      <c r="E102" s="97" t="s">
        <v>10258</v>
      </c>
      <c r="F102" s="94" t="s">
        <v>10029</v>
      </c>
      <c r="G102" s="94" t="s">
        <v>9719</v>
      </c>
      <c r="H102" s="15" t="s">
        <v>9962</v>
      </c>
      <c r="I102" s="99"/>
      <c r="J102" s="99">
        <v>2</v>
      </c>
      <c r="K102" s="94" t="s">
        <v>9951</v>
      </c>
      <c r="L102" s="15" t="s">
        <v>9837</v>
      </c>
      <c r="M102" s="15" t="s">
        <v>10048</v>
      </c>
      <c r="N102" s="94" t="str">
        <f t="shared" si="1"/>
        <v>Não</v>
      </c>
      <c r="O102" s="15">
        <v>0</v>
      </c>
      <c r="P102" s="15">
        <v>5</v>
      </c>
    </row>
    <row r="103" spans="1:16" ht="17.25" customHeight="1" x14ac:dyDescent="0.35">
      <c r="A103" s="112"/>
      <c r="B103" s="91" t="s">
        <v>9865</v>
      </c>
      <c r="C103" s="91" t="s">
        <v>10282</v>
      </c>
      <c r="D103" s="96" t="s">
        <v>10478</v>
      </c>
      <c r="E103" s="97" t="s">
        <v>10486</v>
      </c>
      <c r="F103" s="94" t="s">
        <v>9687</v>
      </c>
      <c r="G103" s="94" t="s">
        <v>9720</v>
      </c>
      <c r="H103" s="15" t="s">
        <v>9634</v>
      </c>
      <c r="I103" s="99">
        <f>J103</f>
        <v>5</v>
      </c>
      <c r="J103" s="99">
        <v>5</v>
      </c>
      <c r="K103" s="94" t="s">
        <v>9780</v>
      </c>
      <c r="L103" s="94" t="s">
        <v>9780</v>
      </c>
      <c r="M103" s="94" t="s">
        <v>9780</v>
      </c>
      <c r="N103" s="94" t="str">
        <f t="shared" si="1"/>
        <v>Sim</v>
      </c>
      <c r="O103" s="15">
        <v>0</v>
      </c>
      <c r="P103" s="15">
        <v>35</v>
      </c>
    </row>
    <row r="104" spans="1:16" ht="17.25" customHeight="1" x14ac:dyDescent="0.35">
      <c r="A104" s="112"/>
      <c r="B104" s="91" t="s">
        <v>9865</v>
      </c>
      <c r="C104" s="91" t="s">
        <v>10282</v>
      </c>
      <c r="D104" s="96" t="s">
        <v>10479</v>
      </c>
      <c r="E104" s="97" t="s">
        <v>10487</v>
      </c>
      <c r="F104" s="94" t="s">
        <v>9687</v>
      </c>
      <c r="G104" s="94" t="s">
        <v>9720</v>
      </c>
      <c r="H104" s="15" t="s">
        <v>9634</v>
      </c>
      <c r="I104" s="99">
        <f t="shared" ref="I104:I110" si="2">J104</f>
        <v>5</v>
      </c>
      <c r="J104" s="99">
        <v>5</v>
      </c>
      <c r="K104" s="94" t="s">
        <v>9780</v>
      </c>
      <c r="L104" s="94" t="s">
        <v>9780</v>
      </c>
      <c r="M104" s="94" t="s">
        <v>9780</v>
      </c>
      <c r="N104" s="94" t="str">
        <f t="shared" si="1"/>
        <v>Sim</v>
      </c>
      <c r="O104" s="15">
        <v>0</v>
      </c>
      <c r="P104" s="15">
        <v>25</v>
      </c>
    </row>
    <row r="105" spans="1:16" ht="17.25" customHeight="1" x14ac:dyDescent="0.35">
      <c r="A105" s="112"/>
      <c r="B105" s="91" t="s">
        <v>9865</v>
      </c>
      <c r="C105" s="91" t="s">
        <v>10282</v>
      </c>
      <c r="D105" s="96" t="s">
        <v>10480</v>
      </c>
      <c r="E105" s="97" t="s">
        <v>10488</v>
      </c>
      <c r="F105" s="94" t="s">
        <v>10029</v>
      </c>
      <c r="G105" s="94" t="s">
        <v>9720</v>
      </c>
      <c r="H105" s="15" t="s">
        <v>9962</v>
      </c>
      <c r="I105" s="99">
        <f t="shared" si="2"/>
        <v>5</v>
      </c>
      <c r="J105" s="99">
        <v>5</v>
      </c>
      <c r="K105" s="94" t="s">
        <v>9780</v>
      </c>
      <c r="L105" s="94" t="s">
        <v>9780</v>
      </c>
      <c r="M105" s="94" t="s">
        <v>9780</v>
      </c>
      <c r="N105" s="94" t="str">
        <f t="shared" si="1"/>
        <v>Sim</v>
      </c>
      <c r="O105" s="15">
        <v>5</v>
      </c>
      <c r="P105" s="15">
        <v>35</v>
      </c>
    </row>
    <row r="106" spans="1:16" ht="17.25" customHeight="1" x14ac:dyDescent="0.35">
      <c r="A106" s="112"/>
      <c r="B106" s="91" t="s">
        <v>9865</v>
      </c>
      <c r="C106" s="91" t="s">
        <v>10282</v>
      </c>
      <c r="D106" s="96" t="s">
        <v>10481</v>
      </c>
      <c r="E106" s="97" t="s">
        <v>10489</v>
      </c>
      <c r="F106" s="94" t="s">
        <v>10029</v>
      </c>
      <c r="G106" s="94" t="s">
        <v>9720</v>
      </c>
      <c r="H106" s="15" t="s">
        <v>9962</v>
      </c>
      <c r="I106" s="99">
        <f t="shared" si="2"/>
        <v>5</v>
      </c>
      <c r="J106" s="99">
        <v>5</v>
      </c>
      <c r="K106" s="94" t="s">
        <v>9780</v>
      </c>
      <c r="L106" s="94" t="s">
        <v>9780</v>
      </c>
      <c r="M106" s="94" t="s">
        <v>9780</v>
      </c>
      <c r="N106" s="94" t="str">
        <f t="shared" si="1"/>
        <v>Sim</v>
      </c>
      <c r="O106" s="15">
        <v>0</v>
      </c>
      <c r="P106" s="15">
        <v>5</v>
      </c>
    </row>
    <row r="107" spans="1:16" ht="17.25" customHeight="1" x14ac:dyDescent="0.35">
      <c r="A107" s="112"/>
      <c r="B107" s="91" t="s">
        <v>9865</v>
      </c>
      <c r="C107" s="91" t="s">
        <v>10282</v>
      </c>
      <c r="D107" s="96" t="s">
        <v>10482</v>
      </c>
      <c r="E107" s="97" t="s">
        <v>10490</v>
      </c>
      <c r="F107" s="94" t="s">
        <v>9687</v>
      </c>
      <c r="G107" s="94" t="s">
        <v>9720</v>
      </c>
      <c r="H107" s="15" t="s">
        <v>9634</v>
      </c>
      <c r="I107" s="99">
        <f t="shared" si="2"/>
        <v>10</v>
      </c>
      <c r="J107" s="99">
        <v>10</v>
      </c>
      <c r="K107" s="94" t="s">
        <v>9780</v>
      </c>
      <c r="L107" s="94" t="s">
        <v>9780</v>
      </c>
      <c r="M107" s="94" t="s">
        <v>9780</v>
      </c>
      <c r="N107" s="94" t="str">
        <f t="shared" si="1"/>
        <v>Sim</v>
      </c>
      <c r="O107" s="15">
        <v>0</v>
      </c>
      <c r="P107" s="15">
        <v>35</v>
      </c>
    </row>
    <row r="108" spans="1:16" ht="17.25" customHeight="1" x14ac:dyDescent="0.35">
      <c r="A108" s="112"/>
      <c r="B108" s="91" t="s">
        <v>9865</v>
      </c>
      <c r="C108" s="91" t="s">
        <v>10282</v>
      </c>
      <c r="D108" s="96" t="s">
        <v>10483</v>
      </c>
      <c r="E108" s="97" t="s">
        <v>10491</v>
      </c>
      <c r="F108" s="94" t="s">
        <v>9687</v>
      </c>
      <c r="G108" s="94" t="s">
        <v>9720</v>
      </c>
      <c r="H108" s="15" t="s">
        <v>9634</v>
      </c>
      <c r="I108" s="99">
        <f t="shared" si="2"/>
        <v>10</v>
      </c>
      <c r="J108" s="99">
        <v>10</v>
      </c>
      <c r="K108" s="94" t="s">
        <v>9780</v>
      </c>
      <c r="L108" s="94" t="s">
        <v>9780</v>
      </c>
      <c r="M108" s="94" t="s">
        <v>9780</v>
      </c>
      <c r="N108" s="94" t="str">
        <f t="shared" si="1"/>
        <v>Sim</v>
      </c>
      <c r="O108" s="15">
        <v>0</v>
      </c>
      <c r="P108" s="15">
        <v>25</v>
      </c>
    </row>
    <row r="109" spans="1:16" ht="17.25" customHeight="1" x14ac:dyDescent="0.35">
      <c r="A109" s="112"/>
      <c r="B109" s="91" t="s">
        <v>9865</v>
      </c>
      <c r="C109" s="91" t="s">
        <v>10282</v>
      </c>
      <c r="D109" s="96" t="s">
        <v>10484</v>
      </c>
      <c r="E109" s="97" t="s">
        <v>10492</v>
      </c>
      <c r="F109" s="94" t="s">
        <v>10029</v>
      </c>
      <c r="G109" s="94" t="s">
        <v>9720</v>
      </c>
      <c r="H109" s="15" t="s">
        <v>9962</v>
      </c>
      <c r="I109" s="99">
        <f t="shared" si="2"/>
        <v>10</v>
      </c>
      <c r="J109" s="99">
        <v>10</v>
      </c>
      <c r="K109" s="94" t="s">
        <v>9780</v>
      </c>
      <c r="L109" s="94" t="s">
        <v>9780</v>
      </c>
      <c r="M109" s="94" t="s">
        <v>9780</v>
      </c>
      <c r="N109" s="94" t="str">
        <f t="shared" si="1"/>
        <v>Sim</v>
      </c>
      <c r="O109" s="15">
        <v>5</v>
      </c>
      <c r="P109" s="15">
        <v>35</v>
      </c>
    </row>
    <row r="110" spans="1:16" ht="17.25" customHeight="1" x14ac:dyDescent="0.35">
      <c r="A110" s="112"/>
      <c r="B110" s="91" t="s">
        <v>9865</v>
      </c>
      <c r="C110" s="91" t="s">
        <v>10282</v>
      </c>
      <c r="D110" s="96" t="s">
        <v>10485</v>
      </c>
      <c r="E110" s="97" t="s">
        <v>10493</v>
      </c>
      <c r="F110" s="94" t="s">
        <v>10029</v>
      </c>
      <c r="G110" s="94" t="s">
        <v>9720</v>
      </c>
      <c r="H110" s="15" t="s">
        <v>9962</v>
      </c>
      <c r="I110" s="99">
        <f t="shared" si="2"/>
        <v>0</v>
      </c>
      <c r="J110" s="99">
        <v>0</v>
      </c>
      <c r="K110" s="94" t="s">
        <v>9780</v>
      </c>
      <c r="L110" s="94" t="s">
        <v>9780</v>
      </c>
      <c r="M110" s="94" t="s">
        <v>9780</v>
      </c>
      <c r="N110" s="94" t="str">
        <f t="shared" si="1"/>
        <v>Sim</v>
      </c>
      <c r="O110" s="15">
        <v>0</v>
      </c>
      <c r="P110" s="15">
        <v>5</v>
      </c>
    </row>
    <row r="111" spans="1:16" ht="17.25" customHeight="1" x14ac:dyDescent="0.35">
      <c r="A111" s="112"/>
      <c r="B111" s="91" t="s">
        <v>9865</v>
      </c>
      <c r="C111" s="91" t="s">
        <v>10282</v>
      </c>
      <c r="D111" s="96" t="s">
        <v>10026</v>
      </c>
      <c r="E111" s="97" t="s">
        <v>10259</v>
      </c>
      <c r="F111" s="94" t="s">
        <v>9687</v>
      </c>
      <c r="G111" s="94" t="s">
        <v>9719</v>
      </c>
      <c r="H111" s="15" t="s">
        <v>9634</v>
      </c>
      <c r="I111" s="99"/>
      <c r="J111" s="99">
        <v>4.3499999999999996</v>
      </c>
      <c r="K111" s="94" t="s">
        <v>9951</v>
      </c>
      <c r="L111" s="15" t="s">
        <v>9837</v>
      </c>
      <c r="M111" s="15" t="s">
        <v>10042</v>
      </c>
      <c r="N111" s="94" t="str">
        <f t="shared" si="1"/>
        <v>Não</v>
      </c>
      <c r="O111" s="15">
        <v>0</v>
      </c>
      <c r="P111" s="15">
        <v>25</v>
      </c>
    </row>
    <row r="112" spans="1:16" ht="17.25" customHeight="1" x14ac:dyDescent="0.35">
      <c r="A112" s="112"/>
      <c r="B112" s="91" t="s">
        <v>9865</v>
      </c>
      <c r="C112" s="91" t="s">
        <v>10282</v>
      </c>
      <c r="D112" s="96" t="s">
        <v>10028</v>
      </c>
      <c r="E112" s="97" t="s">
        <v>10058</v>
      </c>
      <c r="F112" s="94" t="s">
        <v>10270</v>
      </c>
      <c r="G112" s="94" t="s">
        <v>9719</v>
      </c>
      <c r="H112" s="15" t="s">
        <v>10272</v>
      </c>
      <c r="I112" s="99"/>
      <c r="J112" s="99" t="s">
        <v>10165</v>
      </c>
      <c r="K112" s="94" t="s">
        <v>9780</v>
      </c>
      <c r="L112" s="15" t="s">
        <v>9780</v>
      </c>
      <c r="M112" s="15" t="s">
        <v>9780</v>
      </c>
      <c r="N112" s="94" t="str">
        <f t="shared" si="1"/>
        <v>Não</v>
      </c>
      <c r="O112" s="15" t="s">
        <v>9780</v>
      </c>
      <c r="P112" s="15" t="s">
        <v>9780</v>
      </c>
    </row>
    <row r="113" spans="1:16" ht="17.25" customHeight="1" x14ac:dyDescent="0.35">
      <c r="A113" s="112"/>
      <c r="B113" s="91" t="s">
        <v>9865</v>
      </c>
      <c r="C113" s="91" t="s">
        <v>10282</v>
      </c>
      <c r="D113" s="96" t="s">
        <v>10027</v>
      </c>
      <c r="E113" s="97" t="s">
        <v>10059</v>
      </c>
      <c r="F113" s="94" t="s">
        <v>9687</v>
      </c>
      <c r="G113" s="94" t="s">
        <v>9719</v>
      </c>
      <c r="H113" s="15" t="s">
        <v>9780</v>
      </c>
      <c r="I113" s="99"/>
      <c r="J113" s="99">
        <v>0</v>
      </c>
      <c r="K113" s="94" t="s">
        <v>9780</v>
      </c>
      <c r="L113" s="15" t="s">
        <v>9780</v>
      </c>
      <c r="M113" s="15" t="s">
        <v>9780</v>
      </c>
      <c r="N113" s="94" t="str">
        <f t="shared" si="1"/>
        <v>Não</v>
      </c>
      <c r="O113" s="15">
        <v>0</v>
      </c>
      <c r="P113" s="15">
        <v>100000000</v>
      </c>
    </row>
    <row r="114" spans="1:16" s="18" customFormat="1" ht="17.25" customHeight="1" x14ac:dyDescent="0.35">
      <c r="A114" s="112"/>
      <c r="B114" s="91" t="s">
        <v>9865</v>
      </c>
      <c r="C114" s="91" t="s">
        <v>10282</v>
      </c>
      <c r="D114" s="96" t="s">
        <v>10030</v>
      </c>
      <c r="E114" s="97" t="s">
        <v>10261</v>
      </c>
      <c r="F114" s="94" t="s">
        <v>9687</v>
      </c>
      <c r="G114" s="94" t="s">
        <v>9719</v>
      </c>
      <c r="H114" s="15" t="s">
        <v>9634</v>
      </c>
      <c r="I114" s="99"/>
      <c r="J114" s="99">
        <v>30</v>
      </c>
      <c r="K114" s="94" t="s">
        <v>9951</v>
      </c>
      <c r="L114" s="15" t="s">
        <v>9837</v>
      </c>
      <c r="M114" s="15" t="s">
        <v>10049</v>
      </c>
      <c r="N114" s="94" t="str">
        <f t="shared" si="1"/>
        <v>Não</v>
      </c>
      <c r="O114" s="15">
        <v>0</v>
      </c>
      <c r="P114" s="15">
        <v>100</v>
      </c>
    </row>
    <row r="115" spans="1:16" ht="17.25" customHeight="1" x14ac:dyDescent="0.35">
      <c r="A115" s="112"/>
      <c r="B115" s="91" t="s">
        <v>9865</v>
      </c>
      <c r="C115" s="91" t="s">
        <v>10282</v>
      </c>
      <c r="D115" s="96" t="s">
        <v>10031</v>
      </c>
      <c r="E115" s="97" t="s">
        <v>10262</v>
      </c>
      <c r="F115" s="94" t="s">
        <v>9642</v>
      </c>
      <c r="G115" s="94" t="s">
        <v>9719</v>
      </c>
      <c r="H115" s="15" t="s">
        <v>10043</v>
      </c>
      <c r="I115" s="99"/>
      <c r="J115" s="99" t="s">
        <v>10044</v>
      </c>
      <c r="K115" s="94" t="s">
        <v>9951</v>
      </c>
      <c r="L115" s="15" t="s">
        <v>9837</v>
      </c>
      <c r="M115" s="15" t="s">
        <v>10050</v>
      </c>
      <c r="N115" s="94" t="str">
        <f t="shared" si="1"/>
        <v>Não</v>
      </c>
      <c r="O115" s="15" t="s">
        <v>9780</v>
      </c>
      <c r="P115" s="15" t="s">
        <v>9780</v>
      </c>
    </row>
    <row r="116" spans="1:16" ht="17.25" customHeight="1" x14ac:dyDescent="0.35">
      <c r="A116" s="112"/>
      <c r="B116" s="91" t="s">
        <v>9865</v>
      </c>
      <c r="C116" s="91" t="s">
        <v>10282</v>
      </c>
      <c r="D116" s="96" t="s">
        <v>10032</v>
      </c>
      <c r="E116" s="97" t="s">
        <v>10269</v>
      </c>
      <c r="F116" s="94" t="s">
        <v>9687</v>
      </c>
      <c r="G116" s="94" t="s">
        <v>9719</v>
      </c>
      <c r="H116" s="15" t="s">
        <v>9634</v>
      </c>
      <c r="I116" s="99"/>
      <c r="J116" s="99">
        <v>12.5</v>
      </c>
      <c r="K116" s="94" t="s">
        <v>9951</v>
      </c>
      <c r="L116" s="15" t="s">
        <v>9837</v>
      </c>
      <c r="M116" s="15" t="s">
        <v>10051</v>
      </c>
      <c r="N116" s="94" t="str">
        <f t="shared" si="1"/>
        <v>Não</v>
      </c>
      <c r="O116" s="15">
        <v>0</v>
      </c>
      <c r="P116" s="15">
        <v>35</v>
      </c>
    </row>
    <row r="117" spans="1:16" ht="17.25" customHeight="1" x14ac:dyDescent="0.35">
      <c r="A117" s="112"/>
      <c r="B117" s="91" t="s">
        <v>9865</v>
      </c>
      <c r="C117" s="91" t="s">
        <v>10282</v>
      </c>
      <c r="D117" s="96" t="s">
        <v>10033</v>
      </c>
      <c r="E117" s="97" t="s">
        <v>10263</v>
      </c>
      <c r="F117" s="94" t="s">
        <v>9687</v>
      </c>
      <c r="G117" s="94" t="s">
        <v>9719</v>
      </c>
      <c r="H117" s="15" t="s">
        <v>9634</v>
      </c>
      <c r="I117" s="99"/>
      <c r="J117" s="99">
        <v>4.3499999999999996</v>
      </c>
      <c r="K117" s="94" t="s">
        <v>9951</v>
      </c>
      <c r="L117" s="15" t="s">
        <v>9837</v>
      </c>
      <c r="M117" s="15" t="s">
        <v>10052</v>
      </c>
      <c r="N117" s="94" t="str">
        <f t="shared" si="1"/>
        <v>Não</v>
      </c>
      <c r="O117" s="15">
        <v>0</v>
      </c>
      <c r="P117" s="15">
        <v>25</v>
      </c>
    </row>
    <row r="118" spans="1:16" ht="17.25" customHeight="1" x14ac:dyDescent="0.35">
      <c r="A118" s="112"/>
      <c r="B118" s="91" t="s">
        <v>9865</v>
      </c>
      <c r="C118" s="91" t="s">
        <v>10282</v>
      </c>
      <c r="D118" s="96" t="s">
        <v>10034</v>
      </c>
      <c r="E118" s="97" t="s">
        <v>10264</v>
      </c>
      <c r="F118" s="94" t="s">
        <v>10029</v>
      </c>
      <c r="G118" s="94" t="s">
        <v>9719</v>
      </c>
      <c r="H118" s="15" t="s">
        <v>9962</v>
      </c>
      <c r="I118" s="99"/>
      <c r="J118" s="99">
        <v>20</v>
      </c>
      <c r="K118" s="94" t="s">
        <v>9951</v>
      </c>
      <c r="L118" s="15" t="s">
        <v>9837</v>
      </c>
      <c r="M118" s="15" t="s">
        <v>10053</v>
      </c>
      <c r="N118" s="94" t="str">
        <f t="shared" si="1"/>
        <v>Não</v>
      </c>
      <c r="O118" s="15">
        <v>5</v>
      </c>
      <c r="P118" s="15">
        <v>35</v>
      </c>
    </row>
    <row r="119" spans="1:16" ht="17.25" customHeight="1" x14ac:dyDescent="0.35">
      <c r="A119" s="112"/>
      <c r="B119" s="91" t="s">
        <v>9865</v>
      </c>
      <c r="C119" s="91" t="s">
        <v>10282</v>
      </c>
      <c r="D119" s="96" t="s">
        <v>10035</v>
      </c>
      <c r="E119" s="97" t="s">
        <v>10265</v>
      </c>
      <c r="F119" s="94" t="s">
        <v>10029</v>
      </c>
      <c r="G119" s="94" t="s">
        <v>9719</v>
      </c>
      <c r="H119" s="15" t="s">
        <v>9962</v>
      </c>
      <c r="I119" s="99"/>
      <c r="J119" s="99">
        <v>2</v>
      </c>
      <c r="K119" s="94" t="s">
        <v>9951</v>
      </c>
      <c r="L119" s="15" t="s">
        <v>9837</v>
      </c>
      <c r="M119" s="15" t="s">
        <v>10054</v>
      </c>
      <c r="N119" s="94" t="str">
        <f t="shared" si="1"/>
        <v>Não</v>
      </c>
      <c r="O119" s="15">
        <v>0</v>
      </c>
      <c r="P119" s="15">
        <v>5</v>
      </c>
    </row>
    <row r="120" spans="1:16" ht="17.25" customHeight="1" x14ac:dyDescent="0.35">
      <c r="A120" s="112"/>
      <c r="B120" s="91" t="s">
        <v>9865</v>
      </c>
      <c r="C120" s="91" t="s">
        <v>10282</v>
      </c>
      <c r="D120" s="96" t="s">
        <v>10494</v>
      </c>
      <c r="E120" s="97" t="s">
        <v>10502</v>
      </c>
      <c r="F120" s="94" t="s">
        <v>9687</v>
      </c>
      <c r="G120" s="94" t="s">
        <v>9720</v>
      </c>
      <c r="H120" s="15" t="s">
        <v>9634</v>
      </c>
      <c r="I120" s="99">
        <f>J120</f>
        <v>5</v>
      </c>
      <c r="J120" s="99">
        <v>5</v>
      </c>
      <c r="K120" s="94" t="s">
        <v>9780</v>
      </c>
      <c r="L120" s="94" t="s">
        <v>9780</v>
      </c>
      <c r="M120" s="94" t="s">
        <v>9780</v>
      </c>
      <c r="N120" s="94" t="str">
        <f t="shared" si="1"/>
        <v>Sim</v>
      </c>
      <c r="O120" s="15">
        <v>0</v>
      </c>
      <c r="P120" s="15">
        <v>35</v>
      </c>
    </row>
    <row r="121" spans="1:16" ht="17.25" customHeight="1" x14ac:dyDescent="0.35">
      <c r="A121" s="112"/>
      <c r="B121" s="91" t="s">
        <v>9865</v>
      </c>
      <c r="C121" s="91" t="s">
        <v>10282</v>
      </c>
      <c r="D121" s="96" t="s">
        <v>10495</v>
      </c>
      <c r="E121" s="97" t="s">
        <v>10503</v>
      </c>
      <c r="F121" s="94" t="s">
        <v>9687</v>
      </c>
      <c r="G121" s="94" t="s">
        <v>9720</v>
      </c>
      <c r="H121" s="15" t="s">
        <v>9634</v>
      </c>
      <c r="I121" s="99">
        <f t="shared" ref="I121:I127" si="3">J121</f>
        <v>5</v>
      </c>
      <c r="J121" s="99">
        <v>5</v>
      </c>
      <c r="K121" s="94" t="s">
        <v>9780</v>
      </c>
      <c r="L121" s="94" t="s">
        <v>9780</v>
      </c>
      <c r="M121" s="94" t="s">
        <v>9780</v>
      </c>
      <c r="N121" s="94" t="str">
        <f t="shared" si="1"/>
        <v>Sim</v>
      </c>
      <c r="O121" s="15">
        <v>0</v>
      </c>
      <c r="P121" s="15">
        <v>25</v>
      </c>
    </row>
    <row r="122" spans="1:16" ht="17.25" customHeight="1" x14ac:dyDescent="0.35">
      <c r="A122" s="112"/>
      <c r="B122" s="91" t="s">
        <v>9865</v>
      </c>
      <c r="C122" s="91" t="s">
        <v>10282</v>
      </c>
      <c r="D122" s="96" t="s">
        <v>10496</v>
      </c>
      <c r="E122" s="97" t="s">
        <v>10504</v>
      </c>
      <c r="F122" s="94" t="s">
        <v>10029</v>
      </c>
      <c r="G122" s="94" t="s">
        <v>9720</v>
      </c>
      <c r="H122" s="15" t="s">
        <v>9962</v>
      </c>
      <c r="I122" s="99">
        <f t="shared" si="3"/>
        <v>5</v>
      </c>
      <c r="J122" s="99">
        <v>5</v>
      </c>
      <c r="K122" s="94" t="s">
        <v>9780</v>
      </c>
      <c r="L122" s="94" t="s">
        <v>9780</v>
      </c>
      <c r="M122" s="94" t="s">
        <v>9780</v>
      </c>
      <c r="N122" s="94" t="str">
        <f t="shared" si="1"/>
        <v>Sim</v>
      </c>
      <c r="O122" s="15">
        <v>5</v>
      </c>
      <c r="P122" s="15">
        <v>35</v>
      </c>
    </row>
    <row r="123" spans="1:16" ht="17.25" customHeight="1" x14ac:dyDescent="0.35">
      <c r="A123" s="112"/>
      <c r="B123" s="91" t="s">
        <v>9865</v>
      </c>
      <c r="C123" s="91" t="s">
        <v>10282</v>
      </c>
      <c r="D123" s="96" t="s">
        <v>10497</v>
      </c>
      <c r="E123" s="97" t="s">
        <v>10505</v>
      </c>
      <c r="F123" s="94" t="s">
        <v>10029</v>
      </c>
      <c r="G123" s="94" t="s">
        <v>9720</v>
      </c>
      <c r="H123" s="15" t="s">
        <v>9962</v>
      </c>
      <c r="I123" s="99">
        <f t="shared" si="3"/>
        <v>5</v>
      </c>
      <c r="J123" s="99">
        <v>5</v>
      </c>
      <c r="K123" s="94" t="s">
        <v>9780</v>
      </c>
      <c r="L123" s="94" t="s">
        <v>9780</v>
      </c>
      <c r="M123" s="94" t="s">
        <v>9780</v>
      </c>
      <c r="N123" s="94" t="str">
        <f t="shared" si="1"/>
        <v>Sim</v>
      </c>
      <c r="O123" s="15">
        <v>0</v>
      </c>
      <c r="P123" s="15">
        <v>5</v>
      </c>
    </row>
    <row r="124" spans="1:16" ht="17.25" customHeight="1" x14ac:dyDescent="0.35">
      <c r="A124" s="112"/>
      <c r="B124" s="91" t="s">
        <v>9865</v>
      </c>
      <c r="C124" s="91" t="s">
        <v>10282</v>
      </c>
      <c r="D124" s="96" t="s">
        <v>10498</v>
      </c>
      <c r="E124" s="97" t="s">
        <v>10506</v>
      </c>
      <c r="F124" s="94" t="s">
        <v>9687</v>
      </c>
      <c r="G124" s="94" t="s">
        <v>9720</v>
      </c>
      <c r="H124" s="15" t="s">
        <v>9634</v>
      </c>
      <c r="I124" s="99">
        <f t="shared" si="3"/>
        <v>10</v>
      </c>
      <c r="J124" s="99">
        <v>10</v>
      </c>
      <c r="K124" s="94" t="s">
        <v>9780</v>
      </c>
      <c r="L124" s="94" t="s">
        <v>9780</v>
      </c>
      <c r="M124" s="94" t="s">
        <v>9780</v>
      </c>
      <c r="N124" s="94" t="str">
        <f t="shared" si="1"/>
        <v>Sim</v>
      </c>
      <c r="O124" s="15">
        <v>0</v>
      </c>
      <c r="P124" s="15">
        <v>35</v>
      </c>
    </row>
    <row r="125" spans="1:16" ht="17.25" customHeight="1" x14ac:dyDescent="0.35">
      <c r="A125" s="112"/>
      <c r="B125" s="91" t="s">
        <v>9865</v>
      </c>
      <c r="C125" s="91" t="s">
        <v>10282</v>
      </c>
      <c r="D125" s="96" t="s">
        <v>10499</v>
      </c>
      <c r="E125" s="97" t="s">
        <v>10507</v>
      </c>
      <c r="F125" s="94" t="s">
        <v>9687</v>
      </c>
      <c r="G125" s="94" t="s">
        <v>9720</v>
      </c>
      <c r="H125" s="15" t="s">
        <v>9634</v>
      </c>
      <c r="I125" s="99">
        <f t="shared" si="3"/>
        <v>10</v>
      </c>
      <c r="J125" s="99">
        <v>10</v>
      </c>
      <c r="K125" s="94" t="s">
        <v>9780</v>
      </c>
      <c r="L125" s="94" t="s">
        <v>9780</v>
      </c>
      <c r="M125" s="94" t="s">
        <v>9780</v>
      </c>
      <c r="N125" s="94" t="str">
        <f t="shared" si="1"/>
        <v>Sim</v>
      </c>
      <c r="O125" s="15">
        <v>0</v>
      </c>
      <c r="P125" s="15">
        <v>25</v>
      </c>
    </row>
    <row r="126" spans="1:16" ht="17.25" customHeight="1" x14ac:dyDescent="0.35">
      <c r="A126" s="112"/>
      <c r="B126" s="91" t="s">
        <v>9865</v>
      </c>
      <c r="C126" s="91" t="s">
        <v>10282</v>
      </c>
      <c r="D126" s="96" t="s">
        <v>10500</v>
      </c>
      <c r="E126" s="97" t="s">
        <v>10508</v>
      </c>
      <c r="F126" s="94" t="s">
        <v>10029</v>
      </c>
      <c r="G126" s="94" t="s">
        <v>9720</v>
      </c>
      <c r="H126" s="15" t="s">
        <v>9962</v>
      </c>
      <c r="I126" s="99">
        <f t="shared" si="3"/>
        <v>10</v>
      </c>
      <c r="J126" s="99">
        <v>10</v>
      </c>
      <c r="K126" s="94" t="s">
        <v>9780</v>
      </c>
      <c r="L126" s="94" t="s">
        <v>9780</v>
      </c>
      <c r="M126" s="94" t="s">
        <v>9780</v>
      </c>
      <c r="N126" s="94" t="str">
        <f t="shared" si="1"/>
        <v>Sim</v>
      </c>
      <c r="O126" s="15">
        <v>5</v>
      </c>
      <c r="P126" s="15">
        <v>35</v>
      </c>
    </row>
    <row r="127" spans="1:16" ht="17.25" customHeight="1" x14ac:dyDescent="0.35">
      <c r="A127" s="112"/>
      <c r="B127" s="91" t="s">
        <v>9865</v>
      </c>
      <c r="C127" s="91" t="s">
        <v>10282</v>
      </c>
      <c r="D127" s="96" t="s">
        <v>10501</v>
      </c>
      <c r="E127" s="97" t="s">
        <v>10509</v>
      </c>
      <c r="F127" s="94" t="s">
        <v>10029</v>
      </c>
      <c r="G127" s="94" t="s">
        <v>9720</v>
      </c>
      <c r="H127" s="15" t="s">
        <v>9962</v>
      </c>
      <c r="I127" s="99">
        <f t="shared" si="3"/>
        <v>0</v>
      </c>
      <c r="J127" s="99">
        <v>0</v>
      </c>
      <c r="K127" s="94" t="s">
        <v>9780</v>
      </c>
      <c r="L127" s="94" t="s">
        <v>9780</v>
      </c>
      <c r="M127" s="94" t="s">
        <v>9780</v>
      </c>
      <c r="N127" s="94" t="str">
        <f t="shared" si="1"/>
        <v>Sim</v>
      </c>
      <c r="O127" s="15">
        <v>0</v>
      </c>
      <c r="P127" s="15">
        <v>5</v>
      </c>
    </row>
    <row r="128" spans="1:16" ht="17.25" customHeight="1" x14ac:dyDescent="0.35">
      <c r="A128" s="112"/>
      <c r="B128" s="91" t="s">
        <v>9865</v>
      </c>
      <c r="C128" s="91" t="s">
        <v>10282</v>
      </c>
      <c r="D128" s="96" t="s">
        <v>10036</v>
      </c>
      <c r="E128" s="97" t="s">
        <v>10266</v>
      </c>
      <c r="F128" s="94" t="s">
        <v>9687</v>
      </c>
      <c r="G128" s="94" t="s">
        <v>9719</v>
      </c>
      <c r="H128" s="15" t="s">
        <v>9634</v>
      </c>
      <c r="I128" s="99"/>
      <c r="J128" s="99">
        <v>4.3499999999999996</v>
      </c>
      <c r="K128" s="94" t="s">
        <v>9951</v>
      </c>
      <c r="L128" s="15" t="s">
        <v>9837</v>
      </c>
      <c r="M128" s="15" t="s">
        <v>10055</v>
      </c>
      <c r="N128" s="94" t="str">
        <f t="shared" si="1"/>
        <v>Não</v>
      </c>
      <c r="O128" s="15">
        <v>0</v>
      </c>
      <c r="P128" s="15">
        <v>25</v>
      </c>
    </row>
    <row r="129" spans="1:16" ht="17.25" customHeight="1" x14ac:dyDescent="0.35">
      <c r="A129" s="112"/>
      <c r="B129" s="91" t="s">
        <v>9865</v>
      </c>
      <c r="C129" s="91" t="s">
        <v>10282</v>
      </c>
      <c r="D129" s="96" t="s">
        <v>10037</v>
      </c>
      <c r="E129" s="97" t="s">
        <v>10056</v>
      </c>
      <c r="F129" s="94" t="s">
        <v>10270</v>
      </c>
      <c r="G129" s="94" t="s">
        <v>9719</v>
      </c>
      <c r="H129" s="15" t="s">
        <v>10272</v>
      </c>
      <c r="I129" s="99"/>
      <c r="J129" s="99" t="s">
        <v>10165</v>
      </c>
      <c r="K129" s="94" t="s">
        <v>9780</v>
      </c>
      <c r="L129" s="15" t="s">
        <v>9780</v>
      </c>
      <c r="M129" s="15" t="s">
        <v>9780</v>
      </c>
      <c r="N129" s="94" t="str">
        <f t="shared" si="1"/>
        <v>Não</v>
      </c>
      <c r="O129" s="15" t="s">
        <v>9780</v>
      </c>
      <c r="P129" s="15" t="s">
        <v>9780</v>
      </c>
    </row>
    <row r="130" spans="1:16" ht="17.25" customHeight="1" x14ac:dyDescent="0.35">
      <c r="A130" s="112"/>
      <c r="B130" s="91" t="s">
        <v>9865</v>
      </c>
      <c r="C130" s="91" t="s">
        <v>10282</v>
      </c>
      <c r="D130" s="96" t="s">
        <v>10038</v>
      </c>
      <c r="E130" s="97" t="s">
        <v>10057</v>
      </c>
      <c r="F130" s="94" t="s">
        <v>9687</v>
      </c>
      <c r="G130" s="94" t="s">
        <v>9719</v>
      </c>
      <c r="H130" s="15" t="s">
        <v>9780</v>
      </c>
      <c r="I130" s="99"/>
      <c r="J130" s="99">
        <v>0</v>
      </c>
      <c r="K130" s="94" t="s">
        <v>9780</v>
      </c>
      <c r="L130" s="15" t="s">
        <v>9780</v>
      </c>
      <c r="M130" s="15" t="s">
        <v>9780</v>
      </c>
      <c r="N130" s="94" t="str">
        <f t="shared" si="1"/>
        <v>Não</v>
      </c>
      <c r="O130" s="15">
        <v>0</v>
      </c>
      <c r="P130" s="15">
        <v>100000000</v>
      </c>
    </row>
    <row r="131" spans="1:16" s="18" customFormat="1" ht="17.25" customHeight="1" x14ac:dyDescent="0.35">
      <c r="A131" s="112" t="s">
        <v>9808</v>
      </c>
      <c r="B131" s="91" t="s">
        <v>9865</v>
      </c>
      <c r="C131" s="91" t="s">
        <v>10287</v>
      </c>
      <c r="D131" s="96" t="s">
        <v>9797</v>
      </c>
      <c r="E131" s="97" t="s">
        <v>10178</v>
      </c>
      <c r="F131" s="94" t="s">
        <v>9687</v>
      </c>
      <c r="G131" s="94" t="s">
        <v>9719</v>
      </c>
      <c r="H131" s="15" t="s">
        <v>9863</v>
      </c>
      <c r="I131" s="99"/>
      <c r="J131" s="99">
        <v>155</v>
      </c>
      <c r="K131" s="94" t="s">
        <v>9951</v>
      </c>
      <c r="L131" s="15" t="s">
        <v>9851</v>
      </c>
      <c r="M131" s="15" t="s">
        <v>9852</v>
      </c>
      <c r="N131" s="94" t="str">
        <f t="shared" si="1"/>
        <v>Não</v>
      </c>
      <c r="O131" s="15">
        <v>140</v>
      </c>
      <c r="P131" s="15">
        <v>160</v>
      </c>
    </row>
    <row r="132" spans="1:16" ht="17.25" customHeight="1" x14ac:dyDescent="0.35">
      <c r="A132" s="112"/>
      <c r="B132" s="91" t="s">
        <v>9865</v>
      </c>
      <c r="C132" s="91" t="s">
        <v>10287</v>
      </c>
      <c r="D132" s="96" t="s">
        <v>9798</v>
      </c>
      <c r="E132" s="97" t="s">
        <v>10179</v>
      </c>
      <c r="F132" s="94" t="s">
        <v>9687</v>
      </c>
      <c r="G132" s="94" t="s">
        <v>9719</v>
      </c>
      <c r="H132" s="15" t="s">
        <v>9634</v>
      </c>
      <c r="I132" s="28"/>
      <c r="J132" s="28">
        <v>100</v>
      </c>
      <c r="K132" s="94" t="s">
        <v>9951</v>
      </c>
      <c r="L132" s="15" t="s">
        <v>9851</v>
      </c>
      <c r="M132" s="15" t="s">
        <v>9853</v>
      </c>
      <c r="N132" s="94" t="str">
        <f t="shared" si="1"/>
        <v>Não</v>
      </c>
      <c r="O132" s="15">
        <v>50</v>
      </c>
      <c r="P132" s="15">
        <v>100</v>
      </c>
    </row>
    <row r="133" spans="1:16" ht="17.25" customHeight="1" x14ac:dyDescent="0.35">
      <c r="A133" s="112"/>
      <c r="B133" s="91" t="s">
        <v>9865</v>
      </c>
      <c r="C133" s="91" t="s">
        <v>10287</v>
      </c>
      <c r="D133" s="96" t="s">
        <v>9799</v>
      </c>
      <c r="E133" s="97" t="s">
        <v>10180</v>
      </c>
      <c r="F133" s="94" t="s">
        <v>9687</v>
      </c>
      <c r="G133" s="94" t="s">
        <v>9719</v>
      </c>
      <c r="H133" s="15" t="s">
        <v>9634</v>
      </c>
      <c r="I133" s="28"/>
      <c r="J133" s="28">
        <v>1</v>
      </c>
      <c r="K133" s="94" t="s">
        <v>9951</v>
      </c>
      <c r="L133" s="15" t="s">
        <v>9851</v>
      </c>
      <c r="M133" s="15" t="s">
        <v>9854</v>
      </c>
      <c r="N133" s="94" t="str">
        <f t="shared" si="1"/>
        <v>Não</v>
      </c>
      <c r="O133" s="15">
        <v>0</v>
      </c>
      <c r="P133" s="15">
        <v>10</v>
      </c>
    </row>
    <row r="134" spans="1:16" ht="17.25" customHeight="1" x14ac:dyDescent="0.35">
      <c r="A134" s="112"/>
      <c r="B134" s="91" t="s">
        <v>9865</v>
      </c>
      <c r="C134" s="91" t="s">
        <v>10287</v>
      </c>
      <c r="D134" s="96" t="s">
        <v>9800</v>
      </c>
      <c r="E134" s="97" t="s">
        <v>10181</v>
      </c>
      <c r="F134" s="94" t="s">
        <v>9687</v>
      </c>
      <c r="G134" s="94" t="s">
        <v>9719</v>
      </c>
      <c r="H134" s="15" t="s">
        <v>9634</v>
      </c>
      <c r="I134" s="28"/>
      <c r="J134" s="28">
        <v>5</v>
      </c>
      <c r="K134" s="94" t="s">
        <v>9951</v>
      </c>
      <c r="L134" s="15" t="s">
        <v>9851</v>
      </c>
      <c r="M134" s="15" t="s">
        <v>9855</v>
      </c>
      <c r="N134" s="94" t="str">
        <f t="shared" si="1"/>
        <v>Não</v>
      </c>
      <c r="O134" s="15">
        <v>0</v>
      </c>
      <c r="P134" s="15">
        <v>15</v>
      </c>
    </row>
    <row r="135" spans="1:16" ht="17.25" customHeight="1" x14ac:dyDescent="0.35">
      <c r="A135" s="112"/>
      <c r="B135" s="91" t="s">
        <v>9865</v>
      </c>
      <c r="C135" s="91" t="s">
        <v>10287</v>
      </c>
      <c r="D135" s="96" t="s">
        <v>9801</v>
      </c>
      <c r="E135" s="97" t="s">
        <v>10188</v>
      </c>
      <c r="F135" s="94" t="s">
        <v>9687</v>
      </c>
      <c r="G135" s="94" t="s">
        <v>9719</v>
      </c>
      <c r="H135" s="15" t="s">
        <v>9634</v>
      </c>
      <c r="I135" s="28"/>
      <c r="J135" s="28">
        <v>2.5</v>
      </c>
      <c r="K135" s="94" t="s">
        <v>9951</v>
      </c>
      <c r="L135" s="15" t="s">
        <v>9851</v>
      </c>
      <c r="M135" s="15" t="s">
        <v>9856</v>
      </c>
      <c r="N135" s="94" t="str">
        <f t="shared" si="1"/>
        <v>Não</v>
      </c>
      <c r="O135" s="15">
        <v>0</v>
      </c>
      <c r="P135" s="15">
        <v>10</v>
      </c>
    </row>
    <row r="136" spans="1:16" ht="17.25" customHeight="1" x14ac:dyDescent="0.35">
      <c r="A136" s="112"/>
      <c r="B136" s="91" t="s">
        <v>9865</v>
      </c>
      <c r="C136" s="91" t="s">
        <v>10287</v>
      </c>
      <c r="D136" s="96" t="s">
        <v>9802</v>
      </c>
      <c r="E136" s="97" t="s">
        <v>10182</v>
      </c>
      <c r="F136" s="94" t="s">
        <v>9687</v>
      </c>
      <c r="G136" s="94" t="s">
        <v>9719</v>
      </c>
      <c r="H136" s="15" t="s">
        <v>9864</v>
      </c>
      <c r="I136" s="28"/>
      <c r="J136" s="28">
        <v>300000</v>
      </c>
      <c r="K136" s="94" t="s">
        <v>9951</v>
      </c>
      <c r="L136" s="15" t="s">
        <v>9851</v>
      </c>
      <c r="M136" s="15" t="s">
        <v>9857</v>
      </c>
      <c r="N136" s="94" t="str">
        <f t="shared" si="1"/>
        <v>Não</v>
      </c>
      <c r="O136" s="15">
        <v>0</v>
      </c>
      <c r="P136" s="15">
        <v>1000000</v>
      </c>
    </row>
    <row r="137" spans="1:16" ht="17.25" customHeight="1" x14ac:dyDescent="0.35">
      <c r="A137" s="112"/>
      <c r="B137" s="91" t="s">
        <v>9865</v>
      </c>
      <c r="C137" s="91" t="s">
        <v>10287</v>
      </c>
      <c r="D137" s="96" t="s">
        <v>9803</v>
      </c>
      <c r="E137" s="97" t="s">
        <v>10183</v>
      </c>
      <c r="F137" s="94" t="s">
        <v>9687</v>
      </c>
      <c r="G137" s="94" t="s">
        <v>9719</v>
      </c>
      <c r="H137" s="15" t="s">
        <v>9634</v>
      </c>
      <c r="I137" s="28"/>
      <c r="J137" s="28">
        <v>30</v>
      </c>
      <c r="K137" s="94" t="s">
        <v>9951</v>
      </c>
      <c r="L137" s="15" t="s">
        <v>9851</v>
      </c>
      <c r="M137" s="15" t="s">
        <v>9858</v>
      </c>
      <c r="N137" s="94" t="str">
        <f t="shared" si="1"/>
        <v>Não</v>
      </c>
      <c r="O137" s="15">
        <v>0</v>
      </c>
      <c r="P137" s="15">
        <v>75</v>
      </c>
    </row>
    <row r="138" spans="1:16" ht="17.25" customHeight="1" x14ac:dyDescent="0.35">
      <c r="A138" s="112"/>
      <c r="B138" s="91" t="s">
        <v>9865</v>
      </c>
      <c r="C138" s="91" t="s">
        <v>10287</v>
      </c>
      <c r="D138" s="96" t="s">
        <v>9804</v>
      </c>
      <c r="E138" s="97" t="s">
        <v>10184</v>
      </c>
      <c r="F138" s="94" t="s">
        <v>9687</v>
      </c>
      <c r="G138" s="94" t="s">
        <v>9719</v>
      </c>
      <c r="H138" s="15" t="s">
        <v>9634</v>
      </c>
      <c r="I138" s="28"/>
      <c r="J138" s="28">
        <v>50</v>
      </c>
      <c r="K138" s="94" t="s">
        <v>9951</v>
      </c>
      <c r="L138" s="15" t="s">
        <v>9851</v>
      </c>
      <c r="M138" s="15" t="s">
        <v>9859</v>
      </c>
      <c r="N138" s="94" t="str">
        <f t="shared" si="1"/>
        <v>Não</v>
      </c>
      <c r="O138" s="15">
        <v>0</v>
      </c>
      <c r="P138" s="15">
        <v>100</v>
      </c>
    </row>
    <row r="139" spans="1:16" ht="17.25" customHeight="1" x14ac:dyDescent="0.35">
      <c r="A139" s="112"/>
      <c r="B139" s="91" t="s">
        <v>9865</v>
      </c>
      <c r="C139" s="91" t="s">
        <v>10287</v>
      </c>
      <c r="D139" s="96" t="s">
        <v>9805</v>
      </c>
      <c r="E139" s="97" t="s">
        <v>10185</v>
      </c>
      <c r="F139" s="94" t="s">
        <v>9687</v>
      </c>
      <c r="G139" s="94" t="s">
        <v>9719</v>
      </c>
      <c r="H139" s="15" t="s">
        <v>9864</v>
      </c>
      <c r="I139" s="28"/>
      <c r="J139" s="28">
        <v>10000</v>
      </c>
      <c r="K139" s="94" t="s">
        <v>9951</v>
      </c>
      <c r="L139" s="15" t="s">
        <v>9851</v>
      </c>
      <c r="M139" s="15" t="s">
        <v>9860</v>
      </c>
      <c r="N139" s="94" t="str">
        <f t="shared" si="1"/>
        <v>Não</v>
      </c>
      <c r="O139" s="15">
        <v>0</v>
      </c>
      <c r="P139" s="15">
        <v>100000</v>
      </c>
    </row>
    <row r="140" spans="1:16" ht="17.25" customHeight="1" x14ac:dyDescent="0.35">
      <c r="A140" s="112"/>
      <c r="B140" s="91" t="s">
        <v>9865</v>
      </c>
      <c r="C140" s="91" t="s">
        <v>10287</v>
      </c>
      <c r="D140" s="96" t="s">
        <v>9806</v>
      </c>
      <c r="E140" s="97" t="s">
        <v>10186</v>
      </c>
      <c r="F140" s="94" t="s">
        <v>9687</v>
      </c>
      <c r="G140" s="94" t="s">
        <v>9719</v>
      </c>
      <c r="H140" s="15" t="s">
        <v>9864</v>
      </c>
      <c r="I140" s="28"/>
      <c r="J140" s="28">
        <v>100</v>
      </c>
      <c r="K140" s="94" t="s">
        <v>9951</v>
      </c>
      <c r="L140" s="15" t="s">
        <v>9851</v>
      </c>
      <c r="M140" s="15" t="s">
        <v>9861</v>
      </c>
      <c r="N140" s="94" t="str">
        <f t="shared" si="1"/>
        <v>Não</v>
      </c>
      <c r="O140" s="15">
        <v>0</v>
      </c>
      <c r="P140" s="15">
        <v>500</v>
      </c>
    </row>
    <row r="141" spans="1:16" ht="17.25" customHeight="1" x14ac:dyDescent="0.35">
      <c r="A141" s="112"/>
      <c r="B141" s="91" t="s">
        <v>9865</v>
      </c>
      <c r="C141" s="91" t="s">
        <v>10287</v>
      </c>
      <c r="D141" s="96" t="s">
        <v>9807</v>
      </c>
      <c r="E141" s="97" t="s">
        <v>10187</v>
      </c>
      <c r="F141" s="94" t="s">
        <v>9687</v>
      </c>
      <c r="G141" s="94" t="s">
        <v>9719</v>
      </c>
      <c r="H141" s="15" t="s">
        <v>9864</v>
      </c>
      <c r="I141" s="28"/>
      <c r="J141" s="28">
        <v>103</v>
      </c>
      <c r="K141" s="94" t="s">
        <v>9951</v>
      </c>
      <c r="L141" s="15" t="s">
        <v>9851</v>
      </c>
      <c r="M141" s="15" t="s">
        <v>9862</v>
      </c>
      <c r="N141" s="94" t="str">
        <f t="shared" si="1"/>
        <v>Não</v>
      </c>
      <c r="O141" s="15">
        <v>0</v>
      </c>
      <c r="P141" s="15">
        <v>500</v>
      </c>
    </row>
    <row r="142" spans="1:16" ht="17.25" customHeight="1" x14ac:dyDescent="0.35">
      <c r="A142" s="90" t="s">
        <v>10251</v>
      </c>
      <c r="B142" s="91" t="s">
        <v>9866</v>
      </c>
      <c r="C142" s="91" t="s">
        <v>10288</v>
      </c>
      <c r="D142" s="96" t="s">
        <v>10252</v>
      </c>
      <c r="E142" s="97" t="s">
        <v>10253</v>
      </c>
      <c r="F142" s="94" t="s">
        <v>9687</v>
      </c>
      <c r="G142" s="94" t="s">
        <v>9719</v>
      </c>
      <c r="H142" s="15" t="s">
        <v>9634</v>
      </c>
      <c r="I142" s="28"/>
      <c r="J142" s="28">
        <v>100</v>
      </c>
      <c r="K142" s="27" t="s">
        <v>9968</v>
      </c>
      <c r="L142" s="15" t="s">
        <v>9874</v>
      </c>
      <c r="M142" s="15" t="s">
        <v>9969</v>
      </c>
      <c r="N142" s="94" t="str">
        <f t="shared" si="1"/>
        <v>Não</v>
      </c>
      <c r="O142" s="15">
        <v>0</v>
      </c>
      <c r="P142" s="15">
        <v>100</v>
      </c>
    </row>
    <row r="143" spans="1:16" ht="17.25" customHeight="1" x14ac:dyDescent="0.35">
      <c r="A143" s="112"/>
      <c r="B143" s="91" t="s">
        <v>9866</v>
      </c>
      <c r="C143" s="91" t="s">
        <v>10289</v>
      </c>
      <c r="D143" s="96" t="s">
        <v>10060</v>
      </c>
      <c r="E143" s="97" t="s">
        <v>10189</v>
      </c>
      <c r="F143" s="94" t="s">
        <v>9687</v>
      </c>
      <c r="G143" s="94" t="s">
        <v>9719</v>
      </c>
      <c r="H143" s="15" t="s">
        <v>9813</v>
      </c>
      <c r="I143" s="99"/>
      <c r="J143" s="99">
        <v>390</v>
      </c>
      <c r="K143" s="27" t="s">
        <v>9968</v>
      </c>
      <c r="L143" s="15" t="s">
        <v>9874</v>
      </c>
      <c r="M143" s="15" t="s">
        <v>9971</v>
      </c>
      <c r="N143" s="94" t="str">
        <f t="shared" si="1"/>
        <v>Não</v>
      </c>
      <c r="O143" s="15">
        <v>250</v>
      </c>
      <c r="P143" s="15">
        <v>750</v>
      </c>
    </row>
    <row r="144" spans="1:16" ht="17.25" customHeight="1" x14ac:dyDescent="0.35">
      <c r="A144" s="112"/>
      <c r="B144" s="91" t="s">
        <v>9866</v>
      </c>
      <c r="C144" s="91" t="s">
        <v>10289</v>
      </c>
      <c r="D144" s="96" t="s">
        <v>10061</v>
      </c>
      <c r="E144" s="97" t="s">
        <v>10190</v>
      </c>
      <c r="F144" s="94" t="s">
        <v>9687</v>
      </c>
      <c r="G144" s="94" t="s">
        <v>9719</v>
      </c>
      <c r="H144" s="15" t="s">
        <v>9813</v>
      </c>
      <c r="I144" s="99"/>
      <c r="J144" s="99">
        <v>549.4</v>
      </c>
      <c r="K144" s="27" t="s">
        <v>9968</v>
      </c>
      <c r="L144" s="15" t="s">
        <v>9874</v>
      </c>
      <c r="M144" s="15" t="s">
        <v>10166</v>
      </c>
      <c r="N144" s="94" t="str">
        <f t="shared" si="1"/>
        <v>Não</v>
      </c>
      <c r="O144" s="15">
        <v>250</v>
      </c>
      <c r="P144" s="15">
        <v>750</v>
      </c>
    </row>
    <row r="145" spans="1:16" ht="17.25" customHeight="1" x14ac:dyDescent="0.35">
      <c r="A145" s="112"/>
      <c r="B145" s="91" t="s">
        <v>9866</v>
      </c>
      <c r="C145" s="91" t="s">
        <v>10289</v>
      </c>
      <c r="D145" s="96" t="s">
        <v>10062</v>
      </c>
      <c r="E145" s="97" t="s">
        <v>10191</v>
      </c>
      <c r="F145" s="94" t="s">
        <v>9687</v>
      </c>
      <c r="G145" s="94" t="s">
        <v>9719</v>
      </c>
      <c r="H145" s="15" t="s">
        <v>9867</v>
      </c>
      <c r="I145" s="99"/>
      <c r="J145" s="99">
        <v>2</v>
      </c>
      <c r="K145" s="27" t="s">
        <v>9968</v>
      </c>
      <c r="L145" s="15" t="s">
        <v>9874</v>
      </c>
      <c r="M145" s="15" t="s">
        <v>10167</v>
      </c>
      <c r="N145" s="94" t="str">
        <f t="shared" si="1"/>
        <v>Não</v>
      </c>
      <c r="O145" s="15">
        <v>1</v>
      </c>
      <c r="P145" s="15">
        <v>10</v>
      </c>
    </row>
    <row r="146" spans="1:16" ht="17.25" customHeight="1" x14ac:dyDescent="0.35">
      <c r="A146" s="112"/>
      <c r="B146" s="91" t="s">
        <v>9866</v>
      </c>
      <c r="C146" s="91" t="s">
        <v>10289</v>
      </c>
      <c r="D146" s="96" t="s">
        <v>10063</v>
      </c>
      <c r="E146" s="97" t="s">
        <v>10192</v>
      </c>
      <c r="F146" s="94" t="s">
        <v>9687</v>
      </c>
      <c r="G146" s="94" t="s">
        <v>9719</v>
      </c>
      <c r="H146" s="15" t="s">
        <v>9794</v>
      </c>
      <c r="I146" s="99"/>
      <c r="J146" s="99">
        <v>0</v>
      </c>
      <c r="K146" s="27" t="s">
        <v>9968</v>
      </c>
      <c r="L146" s="15" t="s">
        <v>9874</v>
      </c>
      <c r="M146" s="15" t="s">
        <v>9972</v>
      </c>
      <c r="N146" s="94" t="str">
        <f t="shared" si="1"/>
        <v>Não</v>
      </c>
      <c r="O146" s="15">
        <v>0</v>
      </c>
      <c r="P146" s="15">
        <v>500</v>
      </c>
    </row>
    <row r="147" spans="1:16" ht="17.25" customHeight="1" x14ac:dyDescent="0.35">
      <c r="A147" s="112"/>
      <c r="B147" s="91" t="s">
        <v>9866</v>
      </c>
      <c r="C147" s="91" t="s">
        <v>10289</v>
      </c>
      <c r="D147" s="96" t="s">
        <v>10064</v>
      </c>
      <c r="E147" s="97" t="s">
        <v>10193</v>
      </c>
      <c r="F147" s="94" t="s">
        <v>9687</v>
      </c>
      <c r="G147" s="94" t="s">
        <v>9719</v>
      </c>
      <c r="H147" s="15" t="s">
        <v>9794</v>
      </c>
      <c r="I147" s="99"/>
      <c r="J147" s="99">
        <v>0</v>
      </c>
      <c r="K147" s="27" t="s">
        <v>9968</v>
      </c>
      <c r="L147" s="15" t="s">
        <v>9874</v>
      </c>
      <c r="M147" s="15" t="s">
        <v>10168</v>
      </c>
      <c r="N147" s="94" t="str">
        <f t="shared" si="1"/>
        <v>Não</v>
      </c>
      <c r="O147" s="15">
        <v>0</v>
      </c>
      <c r="P147" s="15">
        <v>50</v>
      </c>
    </row>
    <row r="148" spans="1:16" s="18" customFormat="1" ht="17.25" customHeight="1" x14ac:dyDescent="0.35">
      <c r="A148" s="112"/>
      <c r="B148" s="91" t="s">
        <v>9866</v>
      </c>
      <c r="C148" s="91" t="s">
        <v>10289</v>
      </c>
      <c r="D148" s="96" t="s">
        <v>10065</v>
      </c>
      <c r="E148" s="97" t="s">
        <v>10194</v>
      </c>
      <c r="F148" s="94" t="s">
        <v>10270</v>
      </c>
      <c r="G148" s="94" t="s">
        <v>9719</v>
      </c>
      <c r="H148" s="15" t="s">
        <v>10271</v>
      </c>
      <c r="I148" s="28"/>
      <c r="J148" s="28" t="s">
        <v>9719</v>
      </c>
      <c r="K148" s="27" t="s">
        <v>9968</v>
      </c>
      <c r="L148" s="15" t="s">
        <v>9874</v>
      </c>
      <c r="M148" s="15" t="s">
        <v>9973</v>
      </c>
      <c r="N148" s="94" t="str">
        <f t="shared" si="1"/>
        <v>Não</v>
      </c>
      <c r="O148" s="15" t="s">
        <v>9780</v>
      </c>
      <c r="P148" s="15" t="s">
        <v>10267</v>
      </c>
    </row>
    <row r="149" spans="1:16" ht="17.25" customHeight="1" x14ac:dyDescent="0.35">
      <c r="A149" s="112"/>
      <c r="B149" s="91" t="s">
        <v>9866</v>
      </c>
      <c r="C149" s="91" t="s">
        <v>10289</v>
      </c>
      <c r="D149" s="96" t="s">
        <v>10066</v>
      </c>
      <c r="E149" s="97" t="s">
        <v>10195</v>
      </c>
      <c r="F149" s="94" t="s">
        <v>9687</v>
      </c>
      <c r="G149" s="94" t="s">
        <v>9719</v>
      </c>
      <c r="H149" s="15" t="s">
        <v>9634</v>
      </c>
      <c r="I149" s="99"/>
      <c r="J149" s="99">
        <v>0.25</v>
      </c>
      <c r="K149" s="27" t="s">
        <v>9968</v>
      </c>
      <c r="L149" s="15" t="s">
        <v>9874</v>
      </c>
      <c r="M149" s="15" t="s">
        <v>9974</v>
      </c>
      <c r="N149" s="94" t="str">
        <f t="shared" si="1"/>
        <v>Não</v>
      </c>
      <c r="O149" s="15">
        <v>0</v>
      </c>
      <c r="P149" s="15">
        <v>100</v>
      </c>
    </row>
    <row r="150" spans="1:16" ht="17.25" customHeight="1" x14ac:dyDescent="0.35">
      <c r="A150" s="112"/>
      <c r="B150" s="91" t="s">
        <v>9866</v>
      </c>
      <c r="C150" s="91" t="s">
        <v>10289</v>
      </c>
      <c r="D150" s="96" t="s">
        <v>10067</v>
      </c>
      <c r="E150" s="97" t="s">
        <v>10196</v>
      </c>
      <c r="F150" s="94" t="s">
        <v>9687</v>
      </c>
      <c r="G150" s="94" t="s">
        <v>9719</v>
      </c>
      <c r="H150" s="15" t="s">
        <v>9634</v>
      </c>
      <c r="I150" s="99"/>
      <c r="J150" s="99">
        <v>0</v>
      </c>
      <c r="K150" s="27" t="s">
        <v>9968</v>
      </c>
      <c r="L150" s="15" t="s">
        <v>9874</v>
      </c>
      <c r="M150" s="15" t="s">
        <v>9975</v>
      </c>
      <c r="N150" s="94" t="str">
        <f t="shared" si="1"/>
        <v>Não</v>
      </c>
      <c r="O150" s="15">
        <v>0</v>
      </c>
      <c r="P150" s="15">
        <v>100</v>
      </c>
    </row>
    <row r="151" spans="1:16" ht="17.25" customHeight="1" x14ac:dyDescent="0.35">
      <c r="A151" s="112"/>
      <c r="B151" s="91" t="s">
        <v>9866</v>
      </c>
      <c r="C151" s="91" t="s">
        <v>10289</v>
      </c>
      <c r="D151" s="96" t="s">
        <v>10068</v>
      </c>
      <c r="E151" s="97" t="s">
        <v>10197</v>
      </c>
      <c r="F151" s="94" t="s">
        <v>9687</v>
      </c>
      <c r="G151" s="94" t="s">
        <v>9719</v>
      </c>
      <c r="H151" s="15" t="s">
        <v>9794</v>
      </c>
      <c r="I151" s="99"/>
      <c r="J151" s="99">
        <v>950</v>
      </c>
      <c r="K151" s="27" t="s">
        <v>9968</v>
      </c>
      <c r="L151" s="15" t="s">
        <v>9874</v>
      </c>
      <c r="M151" s="15" t="s">
        <v>9976</v>
      </c>
      <c r="N151" s="94" t="str">
        <f t="shared" ref="N151:N205" si="4">IF(F151="String",IF(I151&lt;&gt;"","Sim","Não"),IF(F151="List",IF(I151&lt;&gt;"","Sim","Não"),IF(AND(I151&gt;=O151,I151&lt;=P151,I151&lt;&gt;""),"Sim","Não")))</f>
        <v>Não</v>
      </c>
      <c r="O151" s="15">
        <v>0</v>
      </c>
      <c r="P151" s="15">
        <v>5000</v>
      </c>
    </row>
    <row r="152" spans="1:16" ht="17.25" customHeight="1" x14ac:dyDescent="0.35">
      <c r="A152" s="112"/>
      <c r="B152" s="91" t="s">
        <v>9866</v>
      </c>
      <c r="C152" s="91" t="s">
        <v>10289</v>
      </c>
      <c r="D152" s="96" t="s">
        <v>10069</v>
      </c>
      <c r="E152" s="97" t="s">
        <v>10198</v>
      </c>
      <c r="F152" s="94" t="s">
        <v>9687</v>
      </c>
      <c r="G152" s="94" t="s">
        <v>9719</v>
      </c>
      <c r="H152" s="15" t="s">
        <v>9794</v>
      </c>
      <c r="I152" s="28"/>
      <c r="J152" s="28">
        <v>2000</v>
      </c>
      <c r="K152" s="27" t="s">
        <v>9968</v>
      </c>
      <c r="L152" s="15" t="s">
        <v>9874</v>
      </c>
      <c r="M152" s="15" t="s">
        <v>9977</v>
      </c>
      <c r="N152" s="94" t="str">
        <f t="shared" si="4"/>
        <v>Não</v>
      </c>
      <c r="O152" s="15">
        <v>0</v>
      </c>
      <c r="P152" s="15">
        <v>5000</v>
      </c>
    </row>
    <row r="153" spans="1:16" ht="17.25" customHeight="1" x14ac:dyDescent="0.35">
      <c r="A153" s="112"/>
      <c r="B153" s="91" t="s">
        <v>9866</v>
      </c>
      <c r="C153" s="91" t="s">
        <v>10289</v>
      </c>
      <c r="D153" s="96" t="s">
        <v>10070</v>
      </c>
      <c r="E153" s="97" t="s">
        <v>10200</v>
      </c>
      <c r="F153" s="94" t="s">
        <v>9687</v>
      </c>
      <c r="G153" s="94" t="s">
        <v>9719</v>
      </c>
      <c r="H153" s="15" t="s">
        <v>9794</v>
      </c>
      <c r="I153" s="99"/>
      <c r="J153" s="99">
        <v>2750</v>
      </c>
      <c r="K153" s="27" t="s">
        <v>9968</v>
      </c>
      <c r="L153" s="15" t="s">
        <v>9874</v>
      </c>
      <c r="M153" s="15" t="s">
        <v>9978</v>
      </c>
      <c r="N153" s="94" t="str">
        <f t="shared" si="4"/>
        <v>Não</v>
      </c>
      <c r="O153" s="15">
        <v>0</v>
      </c>
      <c r="P153" s="15">
        <v>5000</v>
      </c>
    </row>
    <row r="154" spans="1:16" ht="17.25" customHeight="1" x14ac:dyDescent="0.35">
      <c r="A154" s="112"/>
      <c r="B154" s="91" t="s">
        <v>9866</v>
      </c>
      <c r="C154" s="91" t="s">
        <v>10289</v>
      </c>
      <c r="D154" s="96" t="s">
        <v>10071</v>
      </c>
      <c r="E154" s="97" t="s">
        <v>10199</v>
      </c>
      <c r="F154" s="94" t="s">
        <v>9687</v>
      </c>
      <c r="G154" s="94" t="s">
        <v>9719</v>
      </c>
      <c r="H154" s="15" t="s">
        <v>9794</v>
      </c>
      <c r="I154" s="99"/>
      <c r="J154" s="99">
        <v>300</v>
      </c>
      <c r="K154" s="27" t="s">
        <v>9968</v>
      </c>
      <c r="L154" s="15" t="s">
        <v>9874</v>
      </c>
      <c r="M154" s="15" t="s">
        <v>9979</v>
      </c>
      <c r="N154" s="94" t="str">
        <f t="shared" si="4"/>
        <v>Não</v>
      </c>
      <c r="O154" s="15">
        <v>0</v>
      </c>
      <c r="P154" s="15">
        <v>1000</v>
      </c>
    </row>
    <row r="155" spans="1:16" ht="17.25" customHeight="1" x14ac:dyDescent="0.35">
      <c r="A155" s="112"/>
      <c r="B155" s="91" t="s">
        <v>9866</v>
      </c>
      <c r="C155" s="91" t="s">
        <v>10289</v>
      </c>
      <c r="D155" s="96" t="s">
        <v>10072</v>
      </c>
      <c r="E155" s="97" t="s">
        <v>10201</v>
      </c>
      <c r="F155" s="94" t="s">
        <v>9687</v>
      </c>
      <c r="G155" s="94" t="s">
        <v>9719</v>
      </c>
      <c r="H155" s="15" t="s">
        <v>9794</v>
      </c>
      <c r="I155" s="99"/>
      <c r="J155" s="99">
        <v>1500</v>
      </c>
      <c r="K155" s="27" t="s">
        <v>9968</v>
      </c>
      <c r="L155" s="15" t="s">
        <v>9874</v>
      </c>
      <c r="M155" s="15" t="s">
        <v>9980</v>
      </c>
      <c r="N155" s="94" t="str">
        <f t="shared" si="4"/>
        <v>Não</v>
      </c>
      <c r="O155" s="15">
        <v>0</v>
      </c>
      <c r="P155" s="15">
        <v>5000</v>
      </c>
    </row>
    <row r="156" spans="1:16" ht="17.25" customHeight="1" x14ac:dyDescent="0.35">
      <c r="A156" s="112"/>
      <c r="B156" s="91" t="s">
        <v>9866</v>
      </c>
      <c r="C156" s="91" t="s">
        <v>10289</v>
      </c>
      <c r="D156" s="96" t="s">
        <v>10073</v>
      </c>
      <c r="E156" s="97" t="s">
        <v>10202</v>
      </c>
      <c r="F156" s="94" t="s">
        <v>9687</v>
      </c>
      <c r="G156" s="94" t="s">
        <v>9719</v>
      </c>
      <c r="H156" s="15" t="s">
        <v>9794</v>
      </c>
      <c r="I156" s="99"/>
      <c r="J156" s="99">
        <v>2250</v>
      </c>
      <c r="K156" s="27" t="s">
        <v>9968</v>
      </c>
      <c r="L156" s="15" t="s">
        <v>9874</v>
      </c>
      <c r="M156" s="15" t="s">
        <v>10162</v>
      </c>
      <c r="N156" s="94" t="str">
        <f t="shared" si="4"/>
        <v>Não</v>
      </c>
      <c r="O156" s="15">
        <v>0</v>
      </c>
      <c r="P156" s="15">
        <v>5000</v>
      </c>
    </row>
    <row r="157" spans="1:16" ht="17.25" customHeight="1" x14ac:dyDescent="0.35">
      <c r="A157" s="112"/>
      <c r="B157" s="91" t="s">
        <v>9866</v>
      </c>
      <c r="C157" s="91" t="s">
        <v>10291</v>
      </c>
      <c r="D157" s="96" t="s">
        <v>10074</v>
      </c>
      <c r="E157" s="97" t="s">
        <v>10203</v>
      </c>
      <c r="F157" s="94" t="s">
        <v>9687</v>
      </c>
      <c r="G157" s="94" t="s">
        <v>9719</v>
      </c>
      <c r="H157" s="15" t="s">
        <v>9813</v>
      </c>
      <c r="I157" s="99"/>
      <c r="J157" s="99">
        <v>500</v>
      </c>
      <c r="K157" s="27" t="s">
        <v>9968</v>
      </c>
      <c r="L157" s="15" t="s">
        <v>9874</v>
      </c>
      <c r="M157" s="15" t="s">
        <v>9981</v>
      </c>
      <c r="N157" s="94" t="str">
        <f t="shared" si="4"/>
        <v>Não</v>
      </c>
      <c r="O157" s="15">
        <v>400</v>
      </c>
      <c r="P157" s="15">
        <v>750</v>
      </c>
    </row>
    <row r="158" spans="1:16" ht="17.25" customHeight="1" x14ac:dyDescent="0.35">
      <c r="A158" s="112"/>
      <c r="B158" s="91" t="s">
        <v>9866</v>
      </c>
      <c r="C158" s="91" t="s">
        <v>10291</v>
      </c>
      <c r="D158" s="96" t="s">
        <v>10075</v>
      </c>
      <c r="E158" s="97" t="s">
        <v>10208</v>
      </c>
      <c r="F158" s="94" t="s">
        <v>9687</v>
      </c>
      <c r="G158" s="94" t="s">
        <v>9719</v>
      </c>
      <c r="H158" s="15" t="s">
        <v>9868</v>
      </c>
      <c r="I158" s="99"/>
      <c r="J158" s="99">
        <v>5.21</v>
      </c>
      <c r="K158" s="27" t="s">
        <v>9968</v>
      </c>
      <c r="L158" s="15" t="s">
        <v>9874</v>
      </c>
      <c r="M158" s="15" t="s">
        <v>9982</v>
      </c>
      <c r="N158" s="94" t="str">
        <f t="shared" si="4"/>
        <v>Não</v>
      </c>
      <c r="O158" s="15">
        <v>0</v>
      </c>
      <c r="P158" s="15">
        <v>10</v>
      </c>
    </row>
    <row r="159" spans="1:16" ht="17.25" customHeight="1" x14ac:dyDescent="0.35">
      <c r="A159" s="112"/>
      <c r="B159" s="91" t="s">
        <v>9866</v>
      </c>
      <c r="C159" s="91" t="s">
        <v>10291</v>
      </c>
      <c r="D159" s="96" t="s">
        <v>10076</v>
      </c>
      <c r="E159" s="97" t="s">
        <v>10209</v>
      </c>
      <c r="F159" s="94" t="s">
        <v>9687</v>
      </c>
      <c r="G159" s="94" t="s">
        <v>9719</v>
      </c>
      <c r="H159" s="15" t="s">
        <v>9868</v>
      </c>
      <c r="I159" s="99"/>
      <c r="J159" s="99">
        <v>5.21</v>
      </c>
      <c r="K159" s="27" t="s">
        <v>9968</v>
      </c>
      <c r="L159" s="15" t="s">
        <v>9874</v>
      </c>
      <c r="M159" s="15" t="s">
        <v>9983</v>
      </c>
      <c r="N159" s="94" t="str">
        <f t="shared" si="4"/>
        <v>Não</v>
      </c>
      <c r="O159" s="15">
        <v>0</v>
      </c>
      <c r="P159" s="15">
        <v>10</v>
      </c>
    </row>
    <row r="160" spans="1:16" ht="17.25" customHeight="1" x14ac:dyDescent="0.35">
      <c r="A160" s="112"/>
      <c r="B160" s="91" t="s">
        <v>9866</v>
      </c>
      <c r="C160" s="91" t="s">
        <v>10292</v>
      </c>
      <c r="D160" s="96" t="s">
        <v>10077</v>
      </c>
      <c r="E160" s="97" t="s">
        <v>10206</v>
      </c>
      <c r="F160" s="94" t="s">
        <v>9687</v>
      </c>
      <c r="G160" s="94" t="s">
        <v>9719</v>
      </c>
      <c r="H160" s="15" t="s">
        <v>9813</v>
      </c>
      <c r="I160" s="99"/>
      <c r="J160" s="99">
        <v>520</v>
      </c>
      <c r="K160" s="27" t="s">
        <v>9968</v>
      </c>
      <c r="L160" s="15" t="s">
        <v>9874</v>
      </c>
      <c r="M160" s="15" t="s">
        <v>9984</v>
      </c>
      <c r="N160" s="94" t="str">
        <f t="shared" si="4"/>
        <v>Não</v>
      </c>
      <c r="O160" s="15">
        <v>400</v>
      </c>
      <c r="P160" s="15">
        <v>750</v>
      </c>
    </row>
    <row r="161" spans="1:16" ht="17.25" customHeight="1" x14ac:dyDescent="0.35">
      <c r="A161" s="112"/>
      <c r="B161" s="91" t="s">
        <v>9866</v>
      </c>
      <c r="C161" s="91" t="s">
        <v>10292</v>
      </c>
      <c r="D161" s="96" t="s">
        <v>10290</v>
      </c>
      <c r="E161" s="97" t="s">
        <v>10207</v>
      </c>
      <c r="F161" s="94" t="s">
        <v>9687</v>
      </c>
      <c r="G161" s="94" t="s">
        <v>9719</v>
      </c>
      <c r="H161" s="15" t="s">
        <v>9813</v>
      </c>
      <c r="I161" s="99"/>
      <c r="J161" s="99">
        <v>520</v>
      </c>
      <c r="K161" s="27" t="s">
        <v>9968</v>
      </c>
      <c r="L161" s="15" t="s">
        <v>9874</v>
      </c>
      <c r="M161" s="15" t="s">
        <v>9985</v>
      </c>
      <c r="N161" s="94" t="str">
        <f t="shared" si="4"/>
        <v>Não</v>
      </c>
      <c r="O161" s="15">
        <v>0</v>
      </c>
      <c r="P161" s="15">
        <v>750</v>
      </c>
    </row>
    <row r="162" spans="1:16" ht="17.25" customHeight="1" x14ac:dyDescent="0.35">
      <c r="A162" s="112"/>
      <c r="B162" s="91" t="s">
        <v>9866</v>
      </c>
      <c r="C162" s="91" t="s">
        <v>10292</v>
      </c>
      <c r="D162" s="96" t="s">
        <v>10075</v>
      </c>
      <c r="E162" s="97" t="s">
        <v>10204</v>
      </c>
      <c r="F162" s="94" t="s">
        <v>9687</v>
      </c>
      <c r="G162" s="94" t="s">
        <v>9719</v>
      </c>
      <c r="H162" s="15" t="s">
        <v>9868</v>
      </c>
      <c r="I162" s="99"/>
      <c r="J162" s="99">
        <v>5.21</v>
      </c>
      <c r="K162" s="27" t="s">
        <v>9968</v>
      </c>
      <c r="L162" s="15" t="s">
        <v>9874</v>
      </c>
      <c r="M162" s="15" t="s">
        <v>9986</v>
      </c>
      <c r="N162" s="94" t="str">
        <f t="shared" si="4"/>
        <v>Não</v>
      </c>
      <c r="O162" s="15">
        <v>0</v>
      </c>
      <c r="P162" s="15">
        <v>10</v>
      </c>
    </row>
    <row r="163" spans="1:16" ht="17.25" customHeight="1" x14ac:dyDescent="0.35">
      <c r="A163" s="112"/>
      <c r="B163" s="91" t="s">
        <v>9866</v>
      </c>
      <c r="C163" s="91" t="s">
        <v>10292</v>
      </c>
      <c r="D163" s="96" t="s">
        <v>10076</v>
      </c>
      <c r="E163" s="97" t="s">
        <v>10205</v>
      </c>
      <c r="F163" s="94" t="s">
        <v>9687</v>
      </c>
      <c r="G163" s="94" t="s">
        <v>9719</v>
      </c>
      <c r="H163" s="15" t="s">
        <v>9868</v>
      </c>
      <c r="I163" s="99"/>
      <c r="J163" s="99">
        <v>5.21</v>
      </c>
      <c r="K163" s="27" t="s">
        <v>9968</v>
      </c>
      <c r="L163" s="15" t="s">
        <v>9874</v>
      </c>
      <c r="M163" s="15" t="s">
        <v>9987</v>
      </c>
      <c r="N163" s="94" t="str">
        <f t="shared" si="4"/>
        <v>Não</v>
      </c>
      <c r="O163" s="15">
        <v>0</v>
      </c>
      <c r="P163" s="15">
        <v>10</v>
      </c>
    </row>
    <row r="164" spans="1:16" ht="17.25" customHeight="1" x14ac:dyDescent="0.35">
      <c r="A164" s="112"/>
      <c r="B164" s="91" t="s">
        <v>9866</v>
      </c>
      <c r="C164" s="91" t="s">
        <v>10289</v>
      </c>
      <c r="D164" s="96" t="s">
        <v>10078</v>
      </c>
      <c r="E164" s="97" t="s">
        <v>10210</v>
      </c>
      <c r="F164" s="94" t="s">
        <v>9687</v>
      </c>
      <c r="G164" s="94" t="s">
        <v>9719</v>
      </c>
      <c r="H164" s="15" t="s">
        <v>9813</v>
      </c>
      <c r="I164" s="99"/>
      <c r="J164" s="99">
        <v>549.4</v>
      </c>
      <c r="K164" s="27" t="s">
        <v>9968</v>
      </c>
      <c r="L164" s="15" t="s">
        <v>9874</v>
      </c>
      <c r="M164" s="15" t="s">
        <v>9971</v>
      </c>
      <c r="N164" s="94" t="str">
        <f t="shared" si="4"/>
        <v>Não</v>
      </c>
      <c r="O164" s="15">
        <v>250</v>
      </c>
      <c r="P164" s="15">
        <v>750</v>
      </c>
    </row>
    <row r="165" spans="1:16" s="18" customFormat="1" ht="17.25" customHeight="1" x14ac:dyDescent="0.35">
      <c r="A165" s="112"/>
      <c r="B165" s="91" t="s">
        <v>9866</v>
      </c>
      <c r="C165" s="91" t="s">
        <v>10289</v>
      </c>
      <c r="D165" s="96" t="s">
        <v>10079</v>
      </c>
      <c r="E165" s="97" t="s">
        <v>10211</v>
      </c>
      <c r="F165" s="94" t="s">
        <v>9687</v>
      </c>
      <c r="G165" s="94" t="s">
        <v>9719</v>
      </c>
      <c r="H165" s="15" t="s">
        <v>9813</v>
      </c>
      <c r="I165" s="99"/>
      <c r="J165" s="99">
        <v>549.4</v>
      </c>
      <c r="K165" s="27" t="s">
        <v>9968</v>
      </c>
      <c r="L165" s="15" t="s">
        <v>9874</v>
      </c>
      <c r="M165" s="15" t="s">
        <v>10166</v>
      </c>
      <c r="N165" s="94" t="str">
        <f t="shared" si="4"/>
        <v>Não</v>
      </c>
      <c r="O165" s="15">
        <v>250</v>
      </c>
      <c r="P165" s="15">
        <v>750</v>
      </c>
    </row>
    <row r="166" spans="1:16" ht="17.25" customHeight="1" x14ac:dyDescent="0.35">
      <c r="A166" s="112"/>
      <c r="B166" s="91" t="s">
        <v>9866</v>
      </c>
      <c r="C166" s="91" t="s">
        <v>10289</v>
      </c>
      <c r="D166" s="96" t="s">
        <v>10080</v>
      </c>
      <c r="E166" s="97" t="s">
        <v>10212</v>
      </c>
      <c r="F166" s="94" t="s">
        <v>9687</v>
      </c>
      <c r="G166" s="94" t="s">
        <v>9719</v>
      </c>
      <c r="H166" s="15" t="s">
        <v>9867</v>
      </c>
      <c r="I166" s="99"/>
      <c r="J166" s="99">
        <v>4</v>
      </c>
      <c r="K166" s="27" t="s">
        <v>9968</v>
      </c>
      <c r="L166" s="15" t="s">
        <v>9874</v>
      </c>
      <c r="M166" s="15" t="s">
        <v>10167</v>
      </c>
      <c r="N166" s="94" t="str">
        <f t="shared" si="4"/>
        <v>Não</v>
      </c>
      <c r="O166" s="15">
        <v>1</v>
      </c>
      <c r="P166" s="15">
        <v>10</v>
      </c>
    </row>
    <row r="167" spans="1:16" ht="17.25" customHeight="1" x14ac:dyDescent="0.35">
      <c r="A167" s="112"/>
      <c r="B167" s="91" t="s">
        <v>9866</v>
      </c>
      <c r="C167" s="91" t="s">
        <v>10289</v>
      </c>
      <c r="D167" s="96" t="s">
        <v>10081</v>
      </c>
      <c r="E167" s="97" t="s">
        <v>10213</v>
      </c>
      <c r="F167" s="94" t="s">
        <v>9687</v>
      </c>
      <c r="G167" s="94" t="s">
        <v>9719</v>
      </c>
      <c r="H167" s="15" t="s">
        <v>9794</v>
      </c>
      <c r="I167" s="99"/>
      <c r="J167" s="99">
        <v>150</v>
      </c>
      <c r="K167" s="27" t="s">
        <v>9968</v>
      </c>
      <c r="L167" s="15" t="s">
        <v>9874</v>
      </c>
      <c r="M167" s="15" t="s">
        <v>9972</v>
      </c>
      <c r="N167" s="94" t="str">
        <f t="shared" si="4"/>
        <v>Não</v>
      </c>
      <c r="O167" s="15">
        <v>0</v>
      </c>
      <c r="P167" s="15">
        <v>500</v>
      </c>
    </row>
    <row r="168" spans="1:16" ht="17.25" customHeight="1" x14ac:dyDescent="0.35">
      <c r="A168" s="112"/>
      <c r="B168" s="91" t="s">
        <v>9866</v>
      </c>
      <c r="C168" s="91" t="s">
        <v>10289</v>
      </c>
      <c r="D168" s="96" t="s">
        <v>10082</v>
      </c>
      <c r="E168" s="97" t="s">
        <v>10214</v>
      </c>
      <c r="F168" s="94" t="s">
        <v>9687</v>
      </c>
      <c r="G168" s="94" t="s">
        <v>9719</v>
      </c>
      <c r="H168" s="15" t="s">
        <v>9794</v>
      </c>
      <c r="I168" s="99"/>
      <c r="J168" s="99">
        <v>0</v>
      </c>
      <c r="K168" s="27" t="s">
        <v>9968</v>
      </c>
      <c r="L168" s="15" t="s">
        <v>9874</v>
      </c>
      <c r="M168" s="15" t="s">
        <v>10168</v>
      </c>
      <c r="N168" s="94" t="str">
        <f t="shared" si="4"/>
        <v>Não</v>
      </c>
      <c r="O168" s="15">
        <v>0</v>
      </c>
      <c r="P168" s="15">
        <v>50</v>
      </c>
    </row>
    <row r="169" spans="1:16" ht="17.25" customHeight="1" x14ac:dyDescent="0.35">
      <c r="A169" s="112"/>
      <c r="B169" s="91" t="s">
        <v>9866</v>
      </c>
      <c r="C169" s="91" t="s">
        <v>10289</v>
      </c>
      <c r="D169" s="96" t="s">
        <v>10083</v>
      </c>
      <c r="E169" s="97" t="s">
        <v>10215</v>
      </c>
      <c r="F169" s="94" t="s">
        <v>10270</v>
      </c>
      <c r="G169" s="94" t="s">
        <v>9719</v>
      </c>
      <c r="H169" s="15" t="s">
        <v>10271</v>
      </c>
      <c r="I169" s="28"/>
      <c r="J169" s="28" t="s">
        <v>9719</v>
      </c>
      <c r="K169" s="27" t="s">
        <v>9968</v>
      </c>
      <c r="L169" s="15" t="s">
        <v>9874</v>
      </c>
      <c r="M169" s="15" t="s">
        <v>9973</v>
      </c>
      <c r="N169" s="94" t="str">
        <f t="shared" si="4"/>
        <v>Não</v>
      </c>
      <c r="O169" s="15" t="s">
        <v>9780</v>
      </c>
      <c r="P169" s="15" t="s">
        <v>10267</v>
      </c>
    </row>
    <row r="170" spans="1:16" ht="17.25" customHeight="1" x14ac:dyDescent="0.35">
      <c r="A170" s="112"/>
      <c r="B170" s="91" t="s">
        <v>9866</v>
      </c>
      <c r="C170" s="91" t="s">
        <v>10289</v>
      </c>
      <c r="D170" s="96" t="s">
        <v>10084</v>
      </c>
      <c r="E170" s="97" t="s">
        <v>10216</v>
      </c>
      <c r="F170" s="94" t="s">
        <v>9687</v>
      </c>
      <c r="G170" s="94" t="s">
        <v>9719</v>
      </c>
      <c r="H170" s="15" t="s">
        <v>9634</v>
      </c>
      <c r="I170" s="99"/>
      <c r="J170" s="99">
        <v>0.25</v>
      </c>
      <c r="K170" s="27" t="s">
        <v>9968</v>
      </c>
      <c r="L170" s="15" t="s">
        <v>9874</v>
      </c>
      <c r="M170" s="15" t="s">
        <v>9974</v>
      </c>
      <c r="N170" s="94" t="str">
        <f t="shared" si="4"/>
        <v>Não</v>
      </c>
      <c r="O170" s="15">
        <v>0</v>
      </c>
      <c r="P170" s="15">
        <v>100</v>
      </c>
    </row>
    <row r="171" spans="1:16" ht="17.25" customHeight="1" x14ac:dyDescent="0.35">
      <c r="A171" s="112"/>
      <c r="B171" s="91" t="s">
        <v>9866</v>
      </c>
      <c r="C171" s="91" t="s">
        <v>10289</v>
      </c>
      <c r="D171" s="96" t="s">
        <v>10085</v>
      </c>
      <c r="E171" s="97" t="s">
        <v>10217</v>
      </c>
      <c r="F171" s="94" t="s">
        <v>9687</v>
      </c>
      <c r="G171" s="94" t="s">
        <v>9719</v>
      </c>
      <c r="H171" s="15" t="s">
        <v>9634</v>
      </c>
      <c r="I171" s="99"/>
      <c r="J171" s="99">
        <v>0</v>
      </c>
      <c r="K171" s="27" t="s">
        <v>9968</v>
      </c>
      <c r="L171" s="15" t="s">
        <v>9874</v>
      </c>
      <c r="M171" s="15" t="s">
        <v>9975</v>
      </c>
      <c r="N171" s="94" t="str">
        <f t="shared" si="4"/>
        <v>Não</v>
      </c>
      <c r="O171" s="15">
        <v>0</v>
      </c>
      <c r="P171" s="15">
        <v>100</v>
      </c>
    </row>
    <row r="172" spans="1:16" ht="17.25" customHeight="1" x14ac:dyDescent="0.35">
      <c r="A172" s="112"/>
      <c r="B172" s="91" t="s">
        <v>9866</v>
      </c>
      <c r="C172" s="91" t="s">
        <v>10289</v>
      </c>
      <c r="D172" s="96" t="s">
        <v>10086</v>
      </c>
      <c r="E172" s="97" t="s">
        <v>10218</v>
      </c>
      <c r="F172" s="94" t="s">
        <v>9687</v>
      </c>
      <c r="G172" s="94" t="s">
        <v>9719</v>
      </c>
      <c r="H172" s="15" t="s">
        <v>9794</v>
      </c>
      <c r="I172" s="99"/>
      <c r="J172" s="99">
        <v>950</v>
      </c>
      <c r="K172" s="27" t="s">
        <v>9968</v>
      </c>
      <c r="L172" s="15" t="s">
        <v>9874</v>
      </c>
      <c r="M172" s="15" t="s">
        <v>9976</v>
      </c>
      <c r="N172" s="94" t="str">
        <f t="shared" si="4"/>
        <v>Não</v>
      </c>
      <c r="O172" s="15">
        <v>0</v>
      </c>
      <c r="P172" s="15">
        <v>5000</v>
      </c>
    </row>
    <row r="173" spans="1:16" ht="17.25" customHeight="1" x14ac:dyDescent="0.35">
      <c r="A173" s="112"/>
      <c r="B173" s="91" t="s">
        <v>9866</v>
      </c>
      <c r="C173" s="91" t="s">
        <v>10289</v>
      </c>
      <c r="D173" s="96" t="s">
        <v>10087</v>
      </c>
      <c r="E173" s="97" t="s">
        <v>10219</v>
      </c>
      <c r="F173" s="94" t="s">
        <v>9687</v>
      </c>
      <c r="G173" s="94" t="s">
        <v>9719</v>
      </c>
      <c r="H173" s="15" t="s">
        <v>9794</v>
      </c>
      <c r="I173" s="28"/>
      <c r="J173" s="28">
        <v>2000</v>
      </c>
      <c r="K173" s="27" t="s">
        <v>9968</v>
      </c>
      <c r="L173" s="15" t="s">
        <v>9874</v>
      </c>
      <c r="M173" s="15" t="s">
        <v>9977</v>
      </c>
      <c r="N173" s="94" t="str">
        <f t="shared" si="4"/>
        <v>Não</v>
      </c>
      <c r="O173" s="15">
        <v>0</v>
      </c>
      <c r="P173" s="15">
        <v>5000</v>
      </c>
    </row>
    <row r="174" spans="1:16" ht="17.25" customHeight="1" x14ac:dyDescent="0.35">
      <c r="A174" s="112"/>
      <c r="B174" s="91" t="s">
        <v>9866</v>
      </c>
      <c r="C174" s="91" t="s">
        <v>10289</v>
      </c>
      <c r="D174" s="96" t="s">
        <v>10088</v>
      </c>
      <c r="E174" s="97" t="s">
        <v>10220</v>
      </c>
      <c r="F174" s="94" t="s">
        <v>9687</v>
      </c>
      <c r="G174" s="94" t="s">
        <v>9719</v>
      </c>
      <c r="H174" s="15" t="s">
        <v>9794</v>
      </c>
      <c r="I174" s="99"/>
      <c r="J174" s="99">
        <v>2750</v>
      </c>
      <c r="K174" s="27" t="s">
        <v>9968</v>
      </c>
      <c r="L174" s="15" t="s">
        <v>9874</v>
      </c>
      <c r="M174" s="15" t="s">
        <v>9978</v>
      </c>
      <c r="N174" s="94" t="str">
        <f t="shared" si="4"/>
        <v>Não</v>
      </c>
      <c r="O174" s="15">
        <v>0</v>
      </c>
      <c r="P174" s="15">
        <v>5000</v>
      </c>
    </row>
    <row r="175" spans="1:16" ht="17.25" customHeight="1" x14ac:dyDescent="0.35">
      <c r="A175" s="112"/>
      <c r="B175" s="91" t="s">
        <v>9866</v>
      </c>
      <c r="C175" s="91" t="s">
        <v>10289</v>
      </c>
      <c r="D175" s="96" t="s">
        <v>10089</v>
      </c>
      <c r="E175" s="97" t="s">
        <v>10221</v>
      </c>
      <c r="F175" s="94" t="s">
        <v>9687</v>
      </c>
      <c r="G175" s="94" t="s">
        <v>9719</v>
      </c>
      <c r="H175" s="15" t="s">
        <v>9794</v>
      </c>
      <c r="I175" s="99"/>
      <c r="J175" s="99">
        <v>300</v>
      </c>
      <c r="K175" s="27" t="s">
        <v>9968</v>
      </c>
      <c r="L175" s="15" t="s">
        <v>9874</v>
      </c>
      <c r="M175" s="15" t="s">
        <v>9979</v>
      </c>
      <c r="N175" s="94" t="str">
        <f t="shared" si="4"/>
        <v>Não</v>
      </c>
      <c r="O175" s="15">
        <v>0</v>
      </c>
      <c r="P175" s="15">
        <v>1000</v>
      </c>
    </row>
    <row r="176" spans="1:16" ht="17.25" customHeight="1" x14ac:dyDescent="0.35">
      <c r="A176" s="112"/>
      <c r="B176" s="91" t="s">
        <v>9866</v>
      </c>
      <c r="C176" s="91" t="s">
        <v>10289</v>
      </c>
      <c r="D176" s="96" t="s">
        <v>10090</v>
      </c>
      <c r="E176" s="97" t="s">
        <v>10222</v>
      </c>
      <c r="F176" s="94" t="s">
        <v>9687</v>
      </c>
      <c r="G176" s="94" t="s">
        <v>9719</v>
      </c>
      <c r="H176" s="15" t="s">
        <v>9794</v>
      </c>
      <c r="I176" s="99"/>
      <c r="J176" s="99">
        <v>1500</v>
      </c>
      <c r="K176" s="27" t="s">
        <v>9968</v>
      </c>
      <c r="L176" s="15" t="s">
        <v>9874</v>
      </c>
      <c r="M176" s="15" t="s">
        <v>9980</v>
      </c>
      <c r="N176" s="94" t="str">
        <f t="shared" si="4"/>
        <v>Não</v>
      </c>
      <c r="O176" s="15">
        <v>0</v>
      </c>
      <c r="P176" s="15">
        <v>5000</v>
      </c>
    </row>
    <row r="177" spans="1:16" ht="17.25" customHeight="1" x14ac:dyDescent="0.35">
      <c r="A177" s="112"/>
      <c r="B177" s="91" t="s">
        <v>9866</v>
      </c>
      <c r="C177" s="91" t="s">
        <v>10289</v>
      </c>
      <c r="D177" s="96" t="s">
        <v>10091</v>
      </c>
      <c r="E177" s="97" t="s">
        <v>10223</v>
      </c>
      <c r="F177" s="94" t="s">
        <v>9687</v>
      </c>
      <c r="G177" s="94" t="s">
        <v>9719</v>
      </c>
      <c r="H177" s="15" t="s">
        <v>9794</v>
      </c>
      <c r="I177" s="99"/>
      <c r="J177" s="99">
        <v>2250</v>
      </c>
      <c r="K177" s="27" t="s">
        <v>9968</v>
      </c>
      <c r="L177" s="15" t="s">
        <v>9874</v>
      </c>
      <c r="M177" s="15" t="s">
        <v>10162</v>
      </c>
      <c r="N177" s="94" t="str">
        <f t="shared" si="4"/>
        <v>Não</v>
      </c>
      <c r="O177" s="15">
        <v>0</v>
      </c>
      <c r="P177" s="15">
        <v>5000</v>
      </c>
    </row>
    <row r="178" spans="1:16" ht="17.25" customHeight="1" x14ac:dyDescent="0.35">
      <c r="A178" s="112"/>
      <c r="B178" s="91" t="s">
        <v>9866</v>
      </c>
      <c r="C178" s="91" t="s">
        <v>10291</v>
      </c>
      <c r="D178" s="96" t="s">
        <v>10092</v>
      </c>
      <c r="E178" s="97" t="s">
        <v>10224</v>
      </c>
      <c r="F178" s="94" t="s">
        <v>9687</v>
      </c>
      <c r="G178" s="94" t="s">
        <v>9719</v>
      </c>
      <c r="H178" s="15" t="s">
        <v>9813</v>
      </c>
      <c r="I178" s="99"/>
      <c r="J178" s="99">
        <v>500</v>
      </c>
      <c r="K178" s="27" t="s">
        <v>9968</v>
      </c>
      <c r="L178" s="15" t="s">
        <v>9874</v>
      </c>
      <c r="M178" s="15" t="s">
        <v>9981</v>
      </c>
      <c r="N178" s="94" t="str">
        <f t="shared" si="4"/>
        <v>Não</v>
      </c>
      <c r="O178" s="15">
        <v>400</v>
      </c>
      <c r="P178" s="15">
        <v>750</v>
      </c>
    </row>
    <row r="179" spans="1:16" ht="17.25" customHeight="1" x14ac:dyDescent="0.35">
      <c r="A179" s="112"/>
      <c r="B179" s="91" t="s">
        <v>9866</v>
      </c>
      <c r="C179" s="91" t="s">
        <v>10291</v>
      </c>
      <c r="D179" s="96" t="s">
        <v>10093</v>
      </c>
      <c r="E179" s="97" t="s">
        <v>10225</v>
      </c>
      <c r="F179" s="94" t="s">
        <v>9687</v>
      </c>
      <c r="G179" s="94" t="s">
        <v>9719</v>
      </c>
      <c r="H179" s="15" t="s">
        <v>9868</v>
      </c>
      <c r="I179" s="99"/>
      <c r="J179" s="99">
        <v>5.21</v>
      </c>
      <c r="K179" s="27" t="s">
        <v>9968</v>
      </c>
      <c r="L179" s="15" t="s">
        <v>9874</v>
      </c>
      <c r="M179" s="15" t="s">
        <v>9982</v>
      </c>
      <c r="N179" s="94" t="str">
        <f t="shared" si="4"/>
        <v>Não</v>
      </c>
      <c r="O179" s="15">
        <v>0</v>
      </c>
      <c r="P179" s="15">
        <v>10</v>
      </c>
    </row>
    <row r="180" spans="1:16" ht="17.25" customHeight="1" x14ac:dyDescent="0.35">
      <c r="A180" s="112"/>
      <c r="B180" s="91" t="s">
        <v>9866</v>
      </c>
      <c r="C180" s="91" t="s">
        <v>10291</v>
      </c>
      <c r="D180" s="96" t="s">
        <v>10094</v>
      </c>
      <c r="E180" s="97" t="s">
        <v>10226</v>
      </c>
      <c r="F180" s="94" t="s">
        <v>9687</v>
      </c>
      <c r="G180" s="94" t="s">
        <v>9719</v>
      </c>
      <c r="H180" s="15" t="s">
        <v>9868</v>
      </c>
      <c r="I180" s="99"/>
      <c r="J180" s="99">
        <v>5.21</v>
      </c>
      <c r="K180" s="27" t="s">
        <v>9968</v>
      </c>
      <c r="L180" s="15" t="s">
        <v>9874</v>
      </c>
      <c r="M180" s="15" t="s">
        <v>9983</v>
      </c>
      <c r="N180" s="94" t="str">
        <f t="shared" si="4"/>
        <v>Não</v>
      </c>
      <c r="O180" s="15">
        <v>0</v>
      </c>
      <c r="P180" s="15">
        <v>10</v>
      </c>
    </row>
    <row r="181" spans="1:16" ht="17.25" customHeight="1" x14ac:dyDescent="0.35">
      <c r="A181" s="112"/>
      <c r="B181" s="91" t="s">
        <v>9866</v>
      </c>
      <c r="C181" s="91" t="s">
        <v>10292</v>
      </c>
      <c r="D181" s="96" t="s">
        <v>10095</v>
      </c>
      <c r="E181" s="97" t="s">
        <v>10227</v>
      </c>
      <c r="F181" s="94" t="s">
        <v>9687</v>
      </c>
      <c r="G181" s="94" t="s">
        <v>9719</v>
      </c>
      <c r="H181" s="15" t="s">
        <v>9813</v>
      </c>
      <c r="I181" s="99"/>
      <c r="J181" s="99">
        <v>520</v>
      </c>
      <c r="K181" s="27" t="s">
        <v>9968</v>
      </c>
      <c r="L181" s="15" t="s">
        <v>9874</v>
      </c>
      <c r="M181" s="15" t="s">
        <v>9984</v>
      </c>
      <c r="N181" s="94" t="str">
        <f t="shared" si="4"/>
        <v>Não</v>
      </c>
      <c r="O181" s="15">
        <v>400</v>
      </c>
      <c r="P181" s="15">
        <v>750</v>
      </c>
    </row>
    <row r="182" spans="1:16" s="18" customFormat="1" ht="17.25" customHeight="1" x14ac:dyDescent="0.35">
      <c r="A182" s="112"/>
      <c r="B182" s="91" t="s">
        <v>9866</v>
      </c>
      <c r="C182" s="91" t="s">
        <v>10292</v>
      </c>
      <c r="D182" s="96" t="s">
        <v>10096</v>
      </c>
      <c r="E182" s="97" t="s">
        <v>10228</v>
      </c>
      <c r="F182" s="94" t="s">
        <v>9687</v>
      </c>
      <c r="G182" s="94" t="s">
        <v>9719</v>
      </c>
      <c r="H182" s="15" t="s">
        <v>9813</v>
      </c>
      <c r="I182" s="99"/>
      <c r="J182" s="99">
        <v>520</v>
      </c>
      <c r="K182" s="27" t="s">
        <v>9968</v>
      </c>
      <c r="L182" s="15" t="s">
        <v>9874</v>
      </c>
      <c r="M182" s="15" t="s">
        <v>9985</v>
      </c>
      <c r="N182" s="94" t="str">
        <f t="shared" si="4"/>
        <v>Não</v>
      </c>
      <c r="O182" s="15">
        <v>0</v>
      </c>
      <c r="P182" s="15">
        <v>750</v>
      </c>
    </row>
    <row r="183" spans="1:16" ht="17.25" customHeight="1" x14ac:dyDescent="0.35">
      <c r="A183" s="112"/>
      <c r="B183" s="91" t="s">
        <v>9866</v>
      </c>
      <c r="C183" s="91" t="s">
        <v>10292</v>
      </c>
      <c r="D183" s="96" t="s">
        <v>10093</v>
      </c>
      <c r="E183" s="97" t="s">
        <v>10229</v>
      </c>
      <c r="F183" s="94" t="s">
        <v>9687</v>
      </c>
      <c r="G183" s="94" t="s">
        <v>9719</v>
      </c>
      <c r="H183" s="15" t="s">
        <v>9868</v>
      </c>
      <c r="I183" s="99"/>
      <c r="J183" s="99">
        <v>5.21</v>
      </c>
      <c r="K183" s="27" t="s">
        <v>9968</v>
      </c>
      <c r="L183" s="15" t="s">
        <v>9874</v>
      </c>
      <c r="M183" s="15" t="s">
        <v>9986</v>
      </c>
      <c r="N183" s="94" t="str">
        <f t="shared" si="4"/>
        <v>Não</v>
      </c>
      <c r="O183" s="15">
        <v>0</v>
      </c>
      <c r="P183" s="15">
        <v>10</v>
      </c>
    </row>
    <row r="184" spans="1:16" ht="17.25" customHeight="1" x14ac:dyDescent="0.35">
      <c r="A184" s="112"/>
      <c r="B184" s="91" t="s">
        <v>9866</v>
      </c>
      <c r="C184" s="91" t="s">
        <v>10292</v>
      </c>
      <c r="D184" s="96" t="s">
        <v>10094</v>
      </c>
      <c r="E184" s="97" t="s">
        <v>10230</v>
      </c>
      <c r="F184" s="94" t="s">
        <v>9687</v>
      </c>
      <c r="G184" s="94" t="s">
        <v>9719</v>
      </c>
      <c r="H184" s="15" t="s">
        <v>9868</v>
      </c>
      <c r="I184" s="99"/>
      <c r="J184" s="99">
        <v>5.21</v>
      </c>
      <c r="K184" s="27" t="s">
        <v>9968</v>
      </c>
      <c r="L184" s="15" t="s">
        <v>9874</v>
      </c>
      <c r="M184" s="15" t="s">
        <v>9987</v>
      </c>
      <c r="N184" s="94" t="str">
        <f t="shared" si="4"/>
        <v>Não</v>
      </c>
      <c r="O184" s="15">
        <v>0</v>
      </c>
      <c r="P184" s="15">
        <v>10</v>
      </c>
    </row>
    <row r="185" spans="1:16" ht="17.25" customHeight="1" x14ac:dyDescent="0.35">
      <c r="A185" s="112" t="s">
        <v>10115</v>
      </c>
      <c r="B185" s="91" t="s">
        <v>9866</v>
      </c>
      <c r="C185" s="91" t="s">
        <v>10293</v>
      </c>
      <c r="D185" s="96" t="s">
        <v>10106</v>
      </c>
      <c r="E185" s="97" t="s">
        <v>10231</v>
      </c>
      <c r="F185" s="94" t="s">
        <v>9687</v>
      </c>
      <c r="G185" s="94" t="s">
        <v>9719</v>
      </c>
      <c r="H185" s="15" t="s">
        <v>9869</v>
      </c>
      <c r="I185" s="99"/>
      <c r="J185" s="99">
        <v>4500000</v>
      </c>
      <c r="K185" s="27" t="s">
        <v>9968</v>
      </c>
      <c r="L185" s="15" t="s">
        <v>9874</v>
      </c>
      <c r="M185" s="15" t="s">
        <v>9988</v>
      </c>
      <c r="N185" s="94" t="str">
        <f t="shared" si="4"/>
        <v>Não</v>
      </c>
      <c r="O185" s="15">
        <v>0</v>
      </c>
      <c r="P185" s="15">
        <v>10000000</v>
      </c>
    </row>
    <row r="186" spans="1:16" ht="17.25" customHeight="1" x14ac:dyDescent="0.35">
      <c r="A186" s="112"/>
      <c r="B186" s="91" t="s">
        <v>9866</v>
      </c>
      <c r="C186" s="91" t="s">
        <v>10293</v>
      </c>
      <c r="D186" s="96" t="s">
        <v>10107</v>
      </c>
      <c r="E186" s="97" t="s">
        <v>10232</v>
      </c>
      <c r="F186" s="94" t="s">
        <v>9687</v>
      </c>
      <c r="G186" s="94" t="s">
        <v>9719</v>
      </c>
      <c r="H186" s="15" t="s">
        <v>9870</v>
      </c>
      <c r="I186" s="99"/>
      <c r="J186" s="99">
        <v>25</v>
      </c>
      <c r="K186" s="27" t="s">
        <v>9968</v>
      </c>
      <c r="L186" s="15" t="s">
        <v>9874</v>
      </c>
      <c r="M186" s="15" t="s">
        <v>9989</v>
      </c>
      <c r="N186" s="94" t="str">
        <f t="shared" si="4"/>
        <v>Não</v>
      </c>
      <c r="O186" s="15">
        <v>0</v>
      </c>
      <c r="P186" s="15">
        <v>500</v>
      </c>
    </row>
    <row r="187" spans="1:16" ht="17.25" customHeight="1" x14ac:dyDescent="0.35">
      <c r="A187" s="112"/>
      <c r="B187" s="91" t="s">
        <v>9866</v>
      </c>
      <c r="C187" s="91" t="s">
        <v>10294</v>
      </c>
      <c r="D187" s="96" t="s">
        <v>10108</v>
      </c>
      <c r="E187" s="97" t="s">
        <v>10233</v>
      </c>
      <c r="F187" s="94" t="s">
        <v>9687</v>
      </c>
      <c r="G187" s="94" t="s">
        <v>9719</v>
      </c>
      <c r="H187" s="15" t="s">
        <v>9871</v>
      </c>
      <c r="I187" s="99"/>
      <c r="J187" s="99">
        <v>25</v>
      </c>
      <c r="K187" s="27" t="s">
        <v>9968</v>
      </c>
      <c r="L187" s="15" t="s">
        <v>9874</v>
      </c>
      <c r="M187" s="15" t="s">
        <v>9990</v>
      </c>
      <c r="N187" s="94" t="str">
        <f t="shared" si="4"/>
        <v>Não</v>
      </c>
      <c r="O187" s="15">
        <v>0</v>
      </c>
      <c r="P187" s="15">
        <v>500</v>
      </c>
    </row>
    <row r="188" spans="1:16" ht="17.25" customHeight="1" x14ac:dyDescent="0.35">
      <c r="A188" s="112"/>
      <c r="B188" s="91" t="s">
        <v>9866</v>
      </c>
      <c r="C188" s="91" t="s">
        <v>10294</v>
      </c>
      <c r="D188" s="96" t="s">
        <v>10109</v>
      </c>
      <c r="E188" s="97" t="s">
        <v>10234</v>
      </c>
      <c r="F188" s="94" t="s">
        <v>9687</v>
      </c>
      <c r="G188" s="94" t="s">
        <v>9719</v>
      </c>
      <c r="H188" s="15" t="s">
        <v>9872</v>
      </c>
      <c r="I188" s="99"/>
      <c r="J188" s="99">
        <v>2000</v>
      </c>
      <c r="K188" s="27" t="s">
        <v>9968</v>
      </c>
      <c r="L188" s="15" t="s">
        <v>9874</v>
      </c>
      <c r="M188" s="15" t="s">
        <v>9991</v>
      </c>
      <c r="N188" s="94" t="str">
        <f t="shared" si="4"/>
        <v>Não</v>
      </c>
      <c r="O188" s="15">
        <v>0</v>
      </c>
      <c r="P188" s="15">
        <v>5000</v>
      </c>
    </row>
    <row r="189" spans="1:16" ht="17.25" customHeight="1" x14ac:dyDescent="0.35">
      <c r="A189" s="112"/>
      <c r="B189" s="91" t="s">
        <v>9866</v>
      </c>
      <c r="C189" s="91" t="s">
        <v>10294</v>
      </c>
      <c r="D189" s="96" t="s">
        <v>10110</v>
      </c>
      <c r="E189" s="97" t="s">
        <v>10238</v>
      </c>
      <c r="F189" s="94" t="s">
        <v>9687</v>
      </c>
      <c r="G189" s="94" t="s">
        <v>9719</v>
      </c>
      <c r="H189" s="15" t="s">
        <v>9952</v>
      </c>
      <c r="I189" s="99"/>
      <c r="J189" s="99">
        <v>10</v>
      </c>
      <c r="K189" s="27" t="s">
        <v>9968</v>
      </c>
      <c r="L189" s="15" t="s">
        <v>9874</v>
      </c>
      <c r="M189" s="15" t="s">
        <v>10331</v>
      </c>
      <c r="N189" s="94" t="str">
        <f t="shared" si="4"/>
        <v>Não</v>
      </c>
      <c r="O189" s="15">
        <v>0</v>
      </c>
      <c r="P189" s="15">
        <v>10</v>
      </c>
    </row>
    <row r="190" spans="1:16" ht="17.25" customHeight="1" x14ac:dyDescent="0.35">
      <c r="A190" s="112"/>
      <c r="B190" s="91" t="s">
        <v>9866</v>
      </c>
      <c r="C190" s="91" t="s">
        <v>10294</v>
      </c>
      <c r="D190" s="96" t="s">
        <v>10111</v>
      </c>
      <c r="E190" s="97" t="s">
        <v>10235</v>
      </c>
      <c r="F190" s="94" t="s">
        <v>9687</v>
      </c>
      <c r="G190" s="94" t="s">
        <v>9719</v>
      </c>
      <c r="H190" s="15" t="s">
        <v>9870</v>
      </c>
      <c r="I190" s="99"/>
      <c r="J190" s="99">
        <v>25</v>
      </c>
      <c r="K190" s="27" t="s">
        <v>9968</v>
      </c>
      <c r="L190" s="15" t="s">
        <v>9874</v>
      </c>
      <c r="M190" s="15" t="s">
        <v>10332</v>
      </c>
      <c r="N190" s="94" t="str">
        <f t="shared" si="4"/>
        <v>Não</v>
      </c>
      <c r="O190" s="15">
        <v>0</v>
      </c>
      <c r="P190" s="15">
        <v>100</v>
      </c>
    </row>
    <row r="191" spans="1:16" ht="17.25" customHeight="1" x14ac:dyDescent="0.35">
      <c r="A191" s="112"/>
      <c r="B191" s="91" t="s">
        <v>9866</v>
      </c>
      <c r="C191" s="91" t="s">
        <v>10295</v>
      </c>
      <c r="D191" s="96" t="s">
        <v>10112</v>
      </c>
      <c r="E191" s="97" t="s">
        <v>10236</v>
      </c>
      <c r="F191" s="94" t="s">
        <v>9687</v>
      </c>
      <c r="G191" s="94" t="s">
        <v>9719</v>
      </c>
      <c r="H191" s="15" t="s">
        <v>9873</v>
      </c>
      <c r="I191" s="99"/>
      <c r="J191" s="99">
        <v>50</v>
      </c>
      <c r="K191" s="27" t="s">
        <v>9968</v>
      </c>
      <c r="L191" s="15" t="s">
        <v>9874</v>
      </c>
      <c r="M191" s="15" t="s">
        <v>9992</v>
      </c>
      <c r="N191" s="94" t="str">
        <f t="shared" si="4"/>
        <v>Não</v>
      </c>
      <c r="O191" s="15">
        <v>0</v>
      </c>
      <c r="P191" s="15">
        <v>500</v>
      </c>
    </row>
    <row r="192" spans="1:16" ht="17.25" customHeight="1" x14ac:dyDescent="0.35">
      <c r="A192" s="112"/>
      <c r="B192" s="91" t="s">
        <v>9866</v>
      </c>
      <c r="C192" s="91" t="s">
        <v>10295</v>
      </c>
      <c r="D192" s="96" t="s">
        <v>10113</v>
      </c>
      <c r="E192" s="97" t="s">
        <v>10237</v>
      </c>
      <c r="F192" s="94" t="s">
        <v>9687</v>
      </c>
      <c r="G192" s="94" t="s">
        <v>9719</v>
      </c>
      <c r="H192" s="15" t="s">
        <v>9872</v>
      </c>
      <c r="I192" s="99"/>
      <c r="J192" s="99">
        <v>2250</v>
      </c>
      <c r="K192" s="27" t="s">
        <v>9968</v>
      </c>
      <c r="L192" s="15" t="s">
        <v>9874</v>
      </c>
      <c r="M192" s="15" t="s">
        <v>9993</v>
      </c>
      <c r="N192" s="94" t="str">
        <f t="shared" si="4"/>
        <v>Não</v>
      </c>
      <c r="O192" s="15">
        <v>0</v>
      </c>
      <c r="P192" s="15">
        <v>5000</v>
      </c>
    </row>
    <row r="193" spans="1:16" ht="17.25" customHeight="1" x14ac:dyDescent="0.35">
      <c r="A193" s="112"/>
      <c r="B193" s="91" t="s">
        <v>9866</v>
      </c>
      <c r="C193" s="91" t="s">
        <v>10295</v>
      </c>
      <c r="D193" s="96" t="s">
        <v>10110</v>
      </c>
      <c r="E193" s="97" t="s">
        <v>10239</v>
      </c>
      <c r="F193" s="94" t="s">
        <v>9687</v>
      </c>
      <c r="G193" s="94" t="s">
        <v>9719</v>
      </c>
      <c r="H193" s="15" t="s">
        <v>9952</v>
      </c>
      <c r="I193" s="99"/>
      <c r="J193" s="99">
        <v>5</v>
      </c>
      <c r="K193" s="27" t="s">
        <v>9968</v>
      </c>
      <c r="L193" s="15" t="s">
        <v>9874</v>
      </c>
      <c r="M193" s="15" t="s">
        <v>9994</v>
      </c>
      <c r="N193" s="94" t="str">
        <f t="shared" si="4"/>
        <v>Não</v>
      </c>
      <c r="O193" s="15">
        <v>0</v>
      </c>
      <c r="P193" s="15">
        <v>10</v>
      </c>
    </row>
    <row r="194" spans="1:16" ht="17.25" customHeight="1" x14ac:dyDescent="0.35">
      <c r="A194" s="112"/>
      <c r="B194" s="91" t="s">
        <v>9866</v>
      </c>
      <c r="C194" s="91" t="s">
        <v>10295</v>
      </c>
      <c r="D194" s="96" t="s">
        <v>10114</v>
      </c>
      <c r="E194" s="97" t="s">
        <v>10240</v>
      </c>
      <c r="F194" s="94" t="s">
        <v>9687</v>
      </c>
      <c r="G194" s="94" t="s">
        <v>9719</v>
      </c>
      <c r="H194" s="15" t="s">
        <v>9870</v>
      </c>
      <c r="I194" s="99"/>
      <c r="J194" s="99">
        <v>25</v>
      </c>
      <c r="K194" s="27" t="s">
        <v>9968</v>
      </c>
      <c r="L194" s="15" t="s">
        <v>9874</v>
      </c>
      <c r="M194" s="15" t="s">
        <v>9995</v>
      </c>
      <c r="N194" s="94" t="str">
        <f t="shared" si="4"/>
        <v>Não</v>
      </c>
      <c r="O194" s="15">
        <v>0</v>
      </c>
      <c r="P194" s="15">
        <v>100</v>
      </c>
    </row>
    <row r="195" spans="1:16" ht="17.25" customHeight="1" x14ac:dyDescent="0.35">
      <c r="A195" s="112" t="s">
        <v>10116</v>
      </c>
      <c r="B195" s="91" t="s">
        <v>9866</v>
      </c>
      <c r="C195" s="91" t="s">
        <v>10293</v>
      </c>
      <c r="D195" s="96" t="s">
        <v>10097</v>
      </c>
      <c r="E195" s="97" t="s">
        <v>10241</v>
      </c>
      <c r="F195" s="94" t="s">
        <v>9687</v>
      </c>
      <c r="G195" s="94" t="s">
        <v>9719</v>
      </c>
      <c r="H195" s="15" t="s">
        <v>9869</v>
      </c>
      <c r="I195" s="99"/>
      <c r="J195" s="99">
        <v>4500000</v>
      </c>
      <c r="K195" s="27" t="s">
        <v>9968</v>
      </c>
      <c r="L195" s="15" t="s">
        <v>9874</v>
      </c>
      <c r="M195" s="15" t="s">
        <v>9988</v>
      </c>
      <c r="N195" s="94" t="str">
        <f t="shared" si="4"/>
        <v>Não</v>
      </c>
      <c r="O195" s="15">
        <v>0</v>
      </c>
      <c r="P195" s="15">
        <v>10000000</v>
      </c>
    </row>
    <row r="196" spans="1:16" ht="17.25" customHeight="1" x14ac:dyDescent="0.35">
      <c r="A196" s="112"/>
      <c r="B196" s="91" t="s">
        <v>9866</v>
      </c>
      <c r="C196" s="91" t="s">
        <v>10293</v>
      </c>
      <c r="D196" s="96" t="s">
        <v>10098</v>
      </c>
      <c r="E196" s="97" t="s">
        <v>10242</v>
      </c>
      <c r="F196" s="94" t="s">
        <v>9687</v>
      </c>
      <c r="G196" s="94" t="s">
        <v>9719</v>
      </c>
      <c r="H196" s="15" t="s">
        <v>9870</v>
      </c>
      <c r="I196" s="99"/>
      <c r="J196" s="99">
        <v>25</v>
      </c>
      <c r="K196" s="27" t="s">
        <v>9968</v>
      </c>
      <c r="L196" s="15" t="s">
        <v>9874</v>
      </c>
      <c r="M196" s="15" t="s">
        <v>9989</v>
      </c>
      <c r="N196" s="94" t="str">
        <f t="shared" si="4"/>
        <v>Não</v>
      </c>
      <c r="O196" s="15">
        <v>0</v>
      </c>
      <c r="P196" s="15">
        <v>500</v>
      </c>
    </row>
    <row r="197" spans="1:16" ht="17.25" customHeight="1" x14ac:dyDescent="0.35">
      <c r="A197" s="112"/>
      <c r="B197" s="91" t="s">
        <v>9866</v>
      </c>
      <c r="C197" s="91" t="s">
        <v>10294</v>
      </c>
      <c r="D197" s="96" t="s">
        <v>10099</v>
      </c>
      <c r="E197" s="97" t="s">
        <v>10243</v>
      </c>
      <c r="F197" s="94" t="s">
        <v>9687</v>
      </c>
      <c r="G197" s="94" t="s">
        <v>9719</v>
      </c>
      <c r="H197" s="15" t="s">
        <v>9871</v>
      </c>
      <c r="I197" s="99"/>
      <c r="J197" s="99">
        <v>25</v>
      </c>
      <c r="K197" s="27" t="s">
        <v>9968</v>
      </c>
      <c r="L197" s="15" t="s">
        <v>9874</v>
      </c>
      <c r="M197" s="15" t="s">
        <v>9990</v>
      </c>
      <c r="N197" s="94" t="str">
        <f t="shared" si="4"/>
        <v>Não</v>
      </c>
      <c r="O197" s="15">
        <v>0</v>
      </c>
      <c r="P197" s="15">
        <v>500</v>
      </c>
    </row>
    <row r="198" spans="1:16" ht="17.25" customHeight="1" x14ac:dyDescent="0.35">
      <c r="A198" s="112"/>
      <c r="B198" s="91" t="s">
        <v>9866</v>
      </c>
      <c r="C198" s="91" t="s">
        <v>10294</v>
      </c>
      <c r="D198" s="96" t="s">
        <v>10100</v>
      </c>
      <c r="E198" s="97" t="s">
        <v>10244</v>
      </c>
      <c r="F198" s="94" t="s">
        <v>9687</v>
      </c>
      <c r="G198" s="94" t="s">
        <v>9719</v>
      </c>
      <c r="H198" s="15" t="s">
        <v>9872</v>
      </c>
      <c r="I198" s="99"/>
      <c r="J198" s="99">
        <v>2000</v>
      </c>
      <c r="K198" s="27" t="s">
        <v>9968</v>
      </c>
      <c r="L198" s="15" t="s">
        <v>9874</v>
      </c>
      <c r="M198" s="15" t="s">
        <v>9991</v>
      </c>
      <c r="N198" s="94" t="str">
        <f t="shared" si="4"/>
        <v>Não</v>
      </c>
      <c r="O198" s="15">
        <v>0</v>
      </c>
      <c r="P198" s="15">
        <v>5000</v>
      </c>
    </row>
    <row r="199" spans="1:16" ht="17.25" customHeight="1" x14ac:dyDescent="0.35">
      <c r="A199" s="112"/>
      <c r="B199" s="91" t="s">
        <v>9866</v>
      </c>
      <c r="C199" s="91" t="s">
        <v>10294</v>
      </c>
      <c r="D199" s="96" t="s">
        <v>10101</v>
      </c>
      <c r="E199" s="97" t="s">
        <v>10245</v>
      </c>
      <c r="F199" s="94" t="s">
        <v>9687</v>
      </c>
      <c r="G199" s="94" t="s">
        <v>9719</v>
      </c>
      <c r="H199" s="15" t="s">
        <v>9952</v>
      </c>
      <c r="I199" s="99"/>
      <c r="J199" s="99">
        <v>10</v>
      </c>
      <c r="K199" s="27" t="s">
        <v>9968</v>
      </c>
      <c r="L199" s="15" t="s">
        <v>9874</v>
      </c>
      <c r="M199" s="15" t="s">
        <v>10331</v>
      </c>
      <c r="N199" s="94" t="str">
        <f t="shared" si="4"/>
        <v>Não</v>
      </c>
      <c r="O199" s="15">
        <v>0</v>
      </c>
      <c r="P199" s="15">
        <v>10</v>
      </c>
    </row>
    <row r="200" spans="1:16" ht="17.25" customHeight="1" x14ac:dyDescent="0.35">
      <c r="A200" s="112"/>
      <c r="B200" s="91" t="s">
        <v>9866</v>
      </c>
      <c r="C200" s="91" t="s">
        <v>10294</v>
      </c>
      <c r="D200" s="96" t="s">
        <v>10102</v>
      </c>
      <c r="E200" s="97" t="s">
        <v>10246</v>
      </c>
      <c r="F200" s="94" t="s">
        <v>9687</v>
      </c>
      <c r="G200" s="94" t="s">
        <v>9719</v>
      </c>
      <c r="H200" s="15" t="s">
        <v>9870</v>
      </c>
      <c r="I200" s="99"/>
      <c r="J200" s="99">
        <v>25</v>
      </c>
      <c r="K200" s="27" t="s">
        <v>9968</v>
      </c>
      <c r="L200" s="15" t="s">
        <v>9874</v>
      </c>
      <c r="M200" s="15" t="s">
        <v>10332</v>
      </c>
      <c r="N200" s="94" t="str">
        <f t="shared" si="4"/>
        <v>Não</v>
      </c>
      <c r="O200" s="15">
        <v>0</v>
      </c>
      <c r="P200" s="15">
        <v>100</v>
      </c>
    </row>
    <row r="201" spans="1:16" ht="17.25" customHeight="1" x14ac:dyDescent="0.35">
      <c r="A201" s="112"/>
      <c r="B201" s="91" t="s">
        <v>9866</v>
      </c>
      <c r="C201" s="91" t="s">
        <v>10295</v>
      </c>
      <c r="D201" s="96" t="s">
        <v>10103</v>
      </c>
      <c r="E201" s="97" t="s">
        <v>10247</v>
      </c>
      <c r="F201" s="94" t="s">
        <v>9687</v>
      </c>
      <c r="G201" s="94" t="s">
        <v>9719</v>
      </c>
      <c r="H201" s="15" t="s">
        <v>9873</v>
      </c>
      <c r="I201" s="99"/>
      <c r="J201" s="99">
        <v>50</v>
      </c>
      <c r="K201" s="27" t="s">
        <v>9968</v>
      </c>
      <c r="L201" s="15" t="s">
        <v>9874</v>
      </c>
      <c r="M201" s="15" t="s">
        <v>9993</v>
      </c>
      <c r="N201" s="94" t="str">
        <f t="shared" si="4"/>
        <v>Não</v>
      </c>
      <c r="O201" s="15">
        <v>0</v>
      </c>
      <c r="P201" s="15">
        <v>500</v>
      </c>
    </row>
    <row r="202" spans="1:16" ht="17.25" customHeight="1" x14ac:dyDescent="0.35">
      <c r="A202" s="112"/>
      <c r="B202" s="91" t="s">
        <v>9866</v>
      </c>
      <c r="C202" s="91" t="s">
        <v>10295</v>
      </c>
      <c r="D202" s="96" t="s">
        <v>10104</v>
      </c>
      <c r="E202" s="97" t="s">
        <v>10248</v>
      </c>
      <c r="F202" s="94" t="s">
        <v>9687</v>
      </c>
      <c r="G202" s="94" t="s">
        <v>9719</v>
      </c>
      <c r="H202" s="15" t="s">
        <v>9872</v>
      </c>
      <c r="I202" s="99"/>
      <c r="J202" s="99">
        <v>2250</v>
      </c>
      <c r="K202" s="27" t="s">
        <v>9968</v>
      </c>
      <c r="L202" s="15" t="s">
        <v>9874</v>
      </c>
      <c r="M202" s="15" t="s">
        <v>9994</v>
      </c>
      <c r="N202" s="94" t="str">
        <f t="shared" si="4"/>
        <v>Não</v>
      </c>
      <c r="O202" s="15">
        <v>0</v>
      </c>
      <c r="P202" s="15">
        <v>5000</v>
      </c>
    </row>
    <row r="203" spans="1:16" ht="17.25" customHeight="1" x14ac:dyDescent="0.35">
      <c r="A203" s="112"/>
      <c r="B203" s="91" t="s">
        <v>9866</v>
      </c>
      <c r="C203" s="91" t="s">
        <v>10295</v>
      </c>
      <c r="D203" s="96" t="s">
        <v>10101</v>
      </c>
      <c r="E203" s="97" t="s">
        <v>10249</v>
      </c>
      <c r="F203" s="94" t="s">
        <v>9687</v>
      </c>
      <c r="G203" s="94" t="s">
        <v>9719</v>
      </c>
      <c r="H203" s="15" t="s">
        <v>9952</v>
      </c>
      <c r="I203" s="99"/>
      <c r="J203" s="99">
        <v>5</v>
      </c>
      <c r="K203" s="27" t="s">
        <v>9968</v>
      </c>
      <c r="L203" s="15" t="s">
        <v>9874</v>
      </c>
      <c r="M203" s="15" t="s">
        <v>10333</v>
      </c>
      <c r="N203" s="94" t="str">
        <f t="shared" si="4"/>
        <v>Não</v>
      </c>
      <c r="O203" s="15">
        <v>0</v>
      </c>
      <c r="P203" s="15">
        <v>10</v>
      </c>
    </row>
    <row r="204" spans="1:16" ht="17.25" customHeight="1" x14ac:dyDescent="0.35">
      <c r="A204" s="112"/>
      <c r="B204" s="91" t="s">
        <v>9866</v>
      </c>
      <c r="C204" s="91" t="s">
        <v>10295</v>
      </c>
      <c r="D204" s="96" t="s">
        <v>10105</v>
      </c>
      <c r="E204" s="97" t="s">
        <v>10250</v>
      </c>
      <c r="F204" s="94" t="s">
        <v>9687</v>
      </c>
      <c r="G204" s="94" t="s">
        <v>9719</v>
      </c>
      <c r="H204" s="15" t="s">
        <v>9870</v>
      </c>
      <c r="I204" s="99"/>
      <c r="J204" s="99">
        <v>25</v>
      </c>
      <c r="K204" s="27" t="s">
        <v>9968</v>
      </c>
      <c r="L204" s="15" t="s">
        <v>9874</v>
      </c>
      <c r="M204" s="15" t="s">
        <v>10334</v>
      </c>
      <c r="N204" s="94" t="str">
        <f t="shared" si="4"/>
        <v>Não</v>
      </c>
      <c r="O204" s="15">
        <v>0</v>
      </c>
      <c r="P204" s="15">
        <v>100</v>
      </c>
    </row>
    <row r="205" spans="1:16" ht="17.25" customHeight="1" x14ac:dyDescent="0.35">
      <c r="A205" s="90" t="s">
        <v>10359</v>
      </c>
      <c r="B205" s="91" t="s">
        <v>9866</v>
      </c>
      <c r="C205" s="91" t="s">
        <v>10360</v>
      </c>
      <c r="D205" s="96" t="s">
        <v>10361</v>
      </c>
      <c r="E205" s="97" t="s">
        <v>10362</v>
      </c>
      <c r="F205" s="94" t="s">
        <v>9642</v>
      </c>
      <c r="G205" s="94" t="s">
        <v>9719</v>
      </c>
      <c r="H205" s="15" t="s">
        <v>9780</v>
      </c>
      <c r="I205" s="99"/>
      <c r="J205" s="99" t="s">
        <v>9780</v>
      </c>
      <c r="K205" s="27" t="s">
        <v>9780</v>
      </c>
      <c r="L205" s="15" t="s">
        <v>9780</v>
      </c>
      <c r="M205" s="15" t="s">
        <v>9780</v>
      </c>
      <c r="N205" s="94" t="str">
        <f t="shared" si="4"/>
        <v>Não</v>
      </c>
      <c r="O205" s="15" t="s">
        <v>9780</v>
      </c>
      <c r="P205" s="15" t="s">
        <v>9780</v>
      </c>
    </row>
    <row r="206" spans="1:16" ht="17.25" customHeight="1" x14ac:dyDescent="0.35">
      <c r="A206" s="113" t="s">
        <v>10358</v>
      </c>
      <c r="B206" s="3" t="s">
        <v>10340</v>
      </c>
      <c r="C206" s="3" t="s">
        <v>10565</v>
      </c>
      <c r="D206" s="92" t="s">
        <v>10341</v>
      </c>
      <c r="E206" s="93" t="s">
        <v>10341</v>
      </c>
      <c r="F206" s="3" t="s">
        <v>9642</v>
      </c>
      <c r="G206" s="94" t="s">
        <v>9719</v>
      </c>
      <c r="H206" s="3" t="s">
        <v>9780</v>
      </c>
      <c r="I206"/>
      <c r="J206" t="s">
        <v>10421</v>
      </c>
      <c r="K206" s="3" t="s">
        <v>9780</v>
      </c>
      <c r="L206" s="3" t="s">
        <v>9780</v>
      </c>
      <c r="M206" s="3" t="s">
        <v>9780</v>
      </c>
      <c r="N206" s="94" t="str">
        <f t="shared" ref="N206" si="5">IF(F206="String",IF(I206&lt;&gt;"","Sim","Não"),IF(F206="List",IF(I206&lt;&gt;"","Sim","Não"),IF(AND(I206&gt;=O206,I206&lt;=P206,I206&lt;&gt;""),"Sim","Não")))</f>
        <v>Não</v>
      </c>
      <c r="O206" s="3" t="s">
        <v>9780</v>
      </c>
      <c r="P206" s="3" t="s">
        <v>9780</v>
      </c>
    </row>
    <row r="207" spans="1:16" ht="17.25" customHeight="1" x14ac:dyDescent="0.35">
      <c r="A207" s="113"/>
      <c r="B207" s="3" t="s">
        <v>10340</v>
      </c>
      <c r="C207" s="3" t="s">
        <v>10565</v>
      </c>
      <c r="D207" s="92" t="s">
        <v>10342</v>
      </c>
      <c r="E207" s="93" t="s">
        <v>10342</v>
      </c>
      <c r="F207" s="3" t="s">
        <v>9642</v>
      </c>
      <c r="G207" s="94" t="s">
        <v>9719</v>
      </c>
      <c r="H207" s="3" t="s">
        <v>9780</v>
      </c>
      <c r="I207"/>
      <c r="J207" t="s">
        <v>10422</v>
      </c>
      <c r="K207" s="3" t="s">
        <v>9780</v>
      </c>
      <c r="L207" s="3" t="s">
        <v>9780</v>
      </c>
      <c r="M207" s="3" t="s">
        <v>9780</v>
      </c>
      <c r="N207" s="94" t="str">
        <f t="shared" ref="N207" si="6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35">
      <c r="A208" s="113"/>
      <c r="B208" s="3" t="s">
        <v>10340</v>
      </c>
      <c r="C208" s="3" t="s">
        <v>10565</v>
      </c>
      <c r="D208" s="92" t="s">
        <v>10343</v>
      </c>
      <c r="E208" s="93" t="s">
        <v>10343</v>
      </c>
      <c r="F208" s="3" t="s">
        <v>9642</v>
      </c>
      <c r="G208" s="94" t="s">
        <v>9719</v>
      </c>
      <c r="H208" s="3" t="s">
        <v>9780</v>
      </c>
      <c r="I208"/>
      <c r="J208" t="s">
        <v>10423</v>
      </c>
      <c r="K208" s="3" t="s">
        <v>9780</v>
      </c>
      <c r="L208" s="3" t="s">
        <v>9780</v>
      </c>
      <c r="M208" s="3" t="s">
        <v>9780</v>
      </c>
      <c r="N208" s="94" t="str">
        <f t="shared" ref="N208:N220" si="7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13"/>
      <c r="B209" s="3" t="s">
        <v>10340</v>
      </c>
      <c r="C209" s="3" t="s">
        <v>10565</v>
      </c>
      <c r="D209" s="92" t="s">
        <v>10344</v>
      </c>
      <c r="E209" s="93" t="s">
        <v>10344</v>
      </c>
      <c r="F209" s="3" t="s">
        <v>9642</v>
      </c>
      <c r="G209" s="94" t="s">
        <v>9719</v>
      </c>
      <c r="H209" s="3" t="s">
        <v>9780</v>
      </c>
      <c r="I209"/>
      <c r="J209" t="s">
        <v>10424</v>
      </c>
      <c r="K209" s="3" t="s">
        <v>9780</v>
      </c>
      <c r="L209" s="3" t="s">
        <v>9780</v>
      </c>
      <c r="M209" s="3" t="s">
        <v>9780</v>
      </c>
      <c r="N209" s="94" t="str">
        <f t="shared" si="7"/>
        <v>Não</v>
      </c>
      <c r="O209" s="3" t="s">
        <v>9780</v>
      </c>
      <c r="P209" s="3" t="s">
        <v>9780</v>
      </c>
    </row>
    <row r="210" spans="1:16" ht="17.25" customHeight="1" x14ac:dyDescent="0.35">
      <c r="A210" s="113"/>
      <c r="B210" s="3" t="s">
        <v>10340</v>
      </c>
      <c r="C210" s="3" t="s">
        <v>10565</v>
      </c>
      <c r="D210" s="92" t="s">
        <v>10345</v>
      </c>
      <c r="E210" s="93" t="s">
        <v>10345</v>
      </c>
      <c r="F210" s="3" t="s">
        <v>9642</v>
      </c>
      <c r="G210" s="94" t="s">
        <v>9719</v>
      </c>
      <c r="H210" s="3" t="s">
        <v>9780</v>
      </c>
      <c r="I210"/>
      <c r="J210" t="s">
        <v>10425</v>
      </c>
      <c r="K210" s="3" t="s">
        <v>9780</v>
      </c>
      <c r="L210" s="3" t="s">
        <v>9780</v>
      </c>
      <c r="M210" s="3" t="s">
        <v>9780</v>
      </c>
      <c r="N210" s="94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35">
      <c r="A211" s="113"/>
      <c r="B211" s="3" t="s">
        <v>10340</v>
      </c>
      <c r="C211" s="3" t="s">
        <v>10565</v>
      </c>
      <c r="D211" s="92" t="s">
        <v>10346</v>
      </c>
      <c r="E211" s="93" t="s">
        <v>10346</v>
      </c>
      <c r="F211" s="3" t="s">
        <v>9642</v>
      </c>
      <c r="G211" s="94" t="s">
        <v>9719</v>
      </c>
      <c r="H211" s="3" t="s">
        <v>9780</v>
      </c>
      <c r="I211"/>
      <c r="J211" t="s">
        <v>10434</v>
      </c>
      <c r="K211" s="3" t="s">
        <v>9780</v>
      </c>
      <c r="L211" s="3" t="s">
        <v>9780</v>
      </c>
      <c r="M211" s="3" t="s">
        <v>9780</v>
      </c>
      <c r="N211" s="94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35">
      <c r="A212" s="113"/>
      <c r="B212" s="3" t="s">
        <v>10340</v>
      </c>
      <c r="C212" s="3" t="s">
        <v>10565</v>
      </c>
      <c r="D212" s="92" t="s">
        <v>10347</v>
      </c>
      <c r="E212" s="93" t="s">
        <v>10357</v>
      </c>
      <c r="F212" s="3" t="s">
        <v>9642</v>
      </c>
      <c r="G212" s="94" t="s">
        <v>9719</v>
      </c>
      <c r="H212" s="3" t="s">
        <v>9780</v>
      </c>
      <c r="I212"/>
      <c r="J212" t="s">
        <v>10426</v>
      </c>
      <c r="K212" s="3" t="s">
        <v>9780</v>
      </c>
      <c r="L212" s="3" t="s">
        <v>9780</v>
      </c>
      <c r="M212" s="3" t="s">
        <v>9780</v>
      </c>
      <c r="N212" s="94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35">
      <c r="A213" s="113"/>
      <c r="B213" s="3" t="s">
        <v>10340</v>
      </c>
      <c r="C213" s="3" t="s">
        <v>10565</v>
      </c>
      <c r="D213" s="92" t="s">
        <v>10348</v>
      </c>
      <c r="E213" s="93" t="s">
        <v>10348</v>
      </c>
      <c r="F213" s="3" t="s">
        <v>9642</v>
      </c>
      <c r="G213" s="94" t="s">
        <v>9719</v>
      </c>
      <c r="H213" s="3" t="s">
        <v>9780</v>
      </c>
      <c r="I213"/>
      <c r="J213" t="s">
        <v>10427</v>
      </c>
      <c r="K213" s="3" t="s">
        <v>9780</v>
      </c>
      <c r="L213" s="3" t="s">
        <v>9780</v>
      </c>
      <c r="M213" s="3" t="s">
        <v>9780</v>
      </c>
      <c r="N213" s="94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35">
      <c r="A214" s="113"/>
      <c r="B214" s="3" t="s">
        <v>10340</v>
      </c>
      <c r="C214" s="3" t="s">
        <v>10565</v>
      </c>
      <c r="D214" s="92" t="s">
        <v>10349</v>
      </c>
      <c r="E214" s="93" t="s">
        <v>10356</v>
      </c>
      <c r="F214" s="3" t="s">
        <v>9642</v>
      </c>
      <c r="G214" s="94" t="s">
        <v>9719</v>
      </c>
      <c r="H214" s="3" t="s">
        <v>9780</v>
      </c>
      <c r="I214"/>
      <c r="J214" t="s">
        <v>10428</v>
      </c>
      <c r="K214" s="3" t="s">
        <v>9780</v>
      </c>
      <c r="L214" s="3" t="s">
        <v>9780</v>
      </c>
      <c r="M214" s="3" t="s">
        <v>9780</v>
      </c>
      <c r="N214" s="94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35">
      <c r="A215" s="113"/>
      <c r="B215" s="3" t="s">
        <v>10340</v>
      </c>
      <c r="C215" s="3" t="s">
        <v>10565</v>
      </c>
      <c r="D215" s="92" t="s">
        <v>10350</v>
      </c>
      <c r="E215" s="93" t="s">
        <v>10350</v>
      </c>
      <c r="F215" s="3" t="s">
        <v>9642</v>
      </c>
      <c r="G215" s="94" t="s">
        <v>9719</v>
      </c>
      <c r="H215" s="3" t="s">
        <v>9780</v>
      </c>
      <c r="I215"/>
      <c r="J215" t="s">
        <v>10429</v>
      </c>
      <c r="K215" s="3" t="s">
        <v>9780</v>
      </c>
      <c r="L215" s="3" t="s">
        <v>9780</v>
      </c>
      <c r="M215" s="3" t="s">
        <v>9780</v>
      </c>
      <c r="N215" s="94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35">
      <c r="A216" s="113"/>
      <c r="B216" s="3" t="s">
        <v>10340</v>
      </c>
      <c r="C216" s="3" t="s">
        <v>10565</v>
      </c>
      <c r="D216" s="92" t="s">
        <v>10351</v>
      </c>
      <c r="E216" s="93" t="s">
        <v>10351</v>
      </c>
      <c r="F216" s="3" t="s">
        <v>9642</v>
      </c>
      <c r="G216" s="94" t="s">
        <v>9719</v>
      </c>
      <c r="H216" s="3" t="s">
        <v>9780</v>
      </c>
      <c r="I216"/>
      <c r="J216" t="s">
        <v>10430</v>
      </c>
      <c r="K216" s="3" t="s">
        <v>9780</v>
      </c>
      <c r="L216" s="3" t="s">
        <v>9780</v>
      </c>
      <c r="M216" s="3" t="s">
        <v>9780</v>
      </c>
      <c r="N216" s="94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35">
      <c r="A217" s="113"/>
      <c r="B217" s="3" t="s">
        <v>10340</v>
      </c>
      <c r="C217" s="3" t="s">
        <v>10565</v>
      </c>
      <c r="D217" s="92" t="s">
        <v>10352</v>
      </c>
      <c r="E217" s="93" t="s">
        <v>10352</v>
      </c>
      <c r="F217" s="3" t="s">
        <v>9642</v>
      </c>
      <c r="G217" s="94" t="s">
        <v>9719</v>
      </c>
      <c r="H217" s="3" t="s">
        <v>9780</v>
      </c>
      <c r="I217"/>
      <c r="J217" t="s">
        <v>10430</v>
      </c>
      <c r="K217" s="3" t="s">
        <v>9780</v>
      </c>
      <c r="L217" s="3" t="s">
        <v>9780</v>
      </c>
      <c r="M217" s="3" t="s">
        <v>9780</v>
      </c>
      <c r="N217" s="94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35">
      <c r="A218" s="113"/>
      <c r="B218" s="3" t="s">
        <v>10340</v>
      </c>
      <c r="C218" s="3" t="s">
        <v>10565</v>
      </c>
      <c r="D218" s="92" t="s">
        <v>10353</v>
      </c>
      <c r="E218" s="93" t="s">
        <v>10353</v>
      </c>
      <c r="F218" s="3" t="s">
        <v>9642</v>
      </c>
      <c r="G218" s="94" t="s">
        <v>9719</v>
      </c>
      <c r="H218" s="3" t="s">
        <v>9780</v>
      </c>
      <c r="I218"/>
      <c r="J218" t="s">
        <v>10431</v>
      </c>
      <c r="K218" s="3" t="s">
        <v>9780</v>
      </c>
      <c r="L218" s="3" t="s">
        <v>9780</v>
      </c>
      <c r="M218" s="3" t="s">
        <v>9780</v>
      </c>
      <c r="N218" s="94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35">
      <c r="A219" s="113"/>
      <c r="B219" s="3" t="s">
        <v>10340</v>
      </c>
      <c r="C219" s="3" t="s">
        <v>10565</v>
      </c>
      <c r="D219" s="92" t="s">
        <v>10354</v>
      </c>
      <c r="E219" s="93" t="s">
        <v>10354</v>
      </c>
      <c r="F219" s="3" t="s">
        <v>9642</v>
      </c>
      <c r="G219" s="94" t="s">
        <v>9719</v>
      </c>
      <c r="H219" s="3" t="s">
        <v>9780</v>
      </c>
      <c r="I219"/>
      <c r="J219" t="s">
        <v>10432</v>
      </c>
      <c r="K219" s="3" t="s">
        <v>9780</v>
      </c>
      <c r="L219" s="3" t="s">
        <v>9780</v>
      </c>
      <c r="M219" s="3" t="s">
        <v>9780</v>
      </c>
      <c r="N219" s="94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35">
      <c r="A220" s="113"/>
      <c r="B220" s="3" t="s">
        <v>10340</v>
      </c>
      <c r="C220" s="3" t="s">
        <v>10565</v>
      </c>
      <c r="D220" s="92" t="s">
        <v>10355</v>
      </c>
      <c r="E220" s="93" t="s">
        <v>10355</v>
      </c>
      <c r="F220" s="3" t="s">
        <v>9642</v>
      </c>
      <c r="G220" s="94" t="s">
        <v>9719</v>
      </c>
      <c r="H220" s="3" t="s">
        <v>9780</v>
      </c>
      <c r="I220"/>
      <c r="J220" t="s">
        <v>10433</v>
      </c>
      <c r="K220" s="3" t="s">
        <v>9780</v>
      </c>
      <c r="L220" s="3" t="s">
        <v>9780</v>
      </c>
      <c r="M220" s="3" t="s">
        <v>9780</v>
      </c>
      <c r="N220" s="94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35">
      <c r="A221" s="113"/>
      <c r="B221" s="3" t="s">
        <v>10340</v>
      </c>
      <c r="C221" s="3" t="s">
        <v>10565</v>
      </c>
      <c r="D221" s="100" t="s">
        <v>10437</v>
      </c>
      <c r="E221" s="1" t="s">
        <v>10437</v>
      </c>
      <c r="F221" s="3" t="s">
        <v>9642</v>
      </c>
      <c r="G221" s="94" t="s">
        <v>9719</v>
      </c>
      <c r="H221" s="3" t="s">
        <v>9780</v>
      </c>
      <c r="J221" t="s">
        <v>10435</v>
      </c>
      <c r="K221" s="3" t="s">
        <v>9780</v>
      </c>
      <c r="L221" s="3" t="s">
        <v>9780</v>
      </c>
      <c r="M221" s="3" t="s">
        <v>9780</v>
      </c>
      <c r="N221" s="94" t="str">
        <f t="shared" ref="N221:N222" si="8">IF(F221="String",IF(I221&lt;&gt;"","Sim","Não"),IF(F221="List",IF(I221&lt;&gt;"","Sim","Não"),IF(AND(I221&gt;=O221,I221&lt;=P221,I221&lt;&gt;""),"Sim","Não")))</f>
        <v>Não</v>
      </c>
      <c r="O221" s="3" t="s">
        <v>9780</v>
      </c>
      <c r="P221" s="3" t="s">
        <v>9780</v>
      </c>
    </row>
    <row r="222" spans="1:16" ht="17.25" customHeight="1" x14ac:dyDescent="0.35">
      <c r="A222" s="113"/>
      <c r="B222" s="3" t="s">
        <v>10340</v>
      </c>
      <c r="C222" s="3" t="s">
        <v>10565</v>
      </c>
      <c r="D222" s="100" t="s">
        <v>10438</v>
      </c>
      <c r="E222" s="1" t="s">
        <v>10438</v>
      </c>
      <c r="F222" s="3" t="s">
        <v>9642</v>
      </c>
      <c r="G222" s="94" t="s">
        <v>9719</v>
      </c>
      <c r="H222" s="3" t="s">
        <v>9780</v>
      </c>
      <c r="J222" t="s">
        <v>10436</v>
      </c>
      <c r="K222" s="3" t="s">
        <v>9780</v>
      </c>
      <c r="L222" s="3" t="s">
        <v>9780</v>
      </c>
      <c r="M222" s="3" t="s">
        <v>9780</v>
      </c>
      <c r="N222" s="94" t="str">
        <f t="shared" si="8"/>
        <v>Não</v>
      </c>
      <c r="O222" s="3" t="s">
        <v>9780</v>
      </c>
      <c r="P222" s="3" t="s">
        <v>9780</v>
      </c>
    </row>
    <row r="223" spans="1:16" ht="17.25" customHeight="1" x14ac:dyDescent="0.35">
      <c r="A223" s="112" t="s">
        <v>10549</v>
      </c>
      <c r="B223" s="91" t="s">
        <v>10548</v>
      </c>
      <c r="C223" s="91" t="s">
        <v>10550</v>
      </c>
      <c r="D223" s="96" t="s">
        <v>10551</v>
      </c>
      <c r="E223" s="97" t="s">
        <v>10564</v>
      </c>
      <c r="F223" s="94" t="s">
        <v>9642</v>
      </c>
      <c r="G223" s="94" t="s">
        <v>9719</v>
      </c>
      <c r="H223" s="15" t="s">
        <v>9780</v>
      </c>
      <c r="I223" s="99"/>
      <c r="J223" s="99" t="s">
        <v>9780</v>
      </c>
      <c r="K223" s="27" t="s">
        <v>9780</v>
      </c>
      <c r="L223" s="15" t="s">
        <v>9780</v>
      </c>
      <c r="M223" s="15" t="s">
        <v>9780</v>
      </c>
      <c r="N223" s="94" t="str">
        <f t="shared" ref="N223:N229" si="9">IF(F223="String",IF(I223&lt;&gt;"","Sim","Não"),IF(F223="List",IF(I223&lt;&gt;"","Sim","Não"),IF(AND(I223&gt;=O223,I223&lt;=P223,I223&lt;&gt;""),"Sim","Não")))</f>
        <v>Não</v>
      </c>
      <c r="O223" s="15" t="s">
        <v>9780</v>
      </c>
      <c r="P223" s="15" t="s">
        <v>9780</v>
      </c>
    </row>
    <row r="224" spans="1:16" ht="17.25" customHeight="1" x14ac:dyDescent="0.35">
      <c r="A224" s="112"/>
      <c r="B224" s="91" t="s">
        <v>10548</v>
      </c>
      <c r="C224" s="91" t="s">
        <v>10550</v>
      </c>
      <c r="D224" s="96" t="s">
        <v>10552</v>
      </c>
      <c r="E224" s="97" t="s">
        <v>10563</v>
      </c>
      <c r="F224" s="94" t="s">
        <v>9642</v>
      </c>
      <c r="G224" s="94" t="s">
        <v>9719</v>
      </c>
      <c r="H224" s="15" t="s">
        <v>9780</v>
      </c>
      <c r="I224" s="99"/>
      <c r="J224" s="99" t="s">
        <v>9780</v>
      </c>
      <c r="K224" s="27" t="s">
        <v>9780</v>
      </c>
      <c r="L224" s="15" t="s">
        <v>9780</v>
      </c>
      <c r="M224" s="15" t="s">
        <v>9780</v>
      </c>
      <c r="N224" s="94" t="str">
        <f t="shared" si="9"/>
        <v>Não</v>
      </c>
      <c r="O224" s="15" t="s">
        <v>9780</v>
      </c>
      <c r="P224" s="15" t="s">
        <v>9780</v>
      </c>
    </row>
    <row r="225" spans="1:16" ht="17.25" customHeight="1" x14ac:dyDescent="0.35">
      <c r="A225" s="112"/>
      <c r="B225" s="91" t="s">
        <v>10548</v>
      </c>
      <c r="C225" s="91" t="s">
        <v>10550</v>
      </c>
      <c r="D225" s="96" t="s">
        <v>10553</v>
      </c>
      <c r="E225" s="97" t="s">
        <v>10562</v>
      </c>
      <c r="F225" s="94" t="s">
        <v>9642</v>
      </c>
      <c r="G225" s="94" t="s">
        <v>9719</v>
      </c>
      <c r="H225" s="15" t="s">
        <v>9780</v>
      </c>
      <c r="I225" s="99"/>
      <c r="J225" s="99" t="s">
        <v>9780</v>
      </c>
      <c r="K225" s="27" t="s">
        <v>9780</v>
      </c>
      <c r="L225" s="15" t="s">
        <v>9780</v>
      </c>
      <c r="M225" s="15" t="s">
        <v>9780</v>
      </c>
      <c r="N225" s="94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35">
      <c r="A226" s="112"/>
      <c r="B226" s="91" t="s">
        <v>10548</v>
      </c>
      <c r="C226" s="91" t="s">
        <v>10550</v>
      </c>
      <c r="D226" s="96" t="s">
        <v>10554</v>
      </c>
      <c r="E226" s="97" t="s">
        <v>10561</v>
      </c>
      <c r="F226" s="94" t="s">
        <v>9642</v>
      </c>
      <c r="G226" s="94" t="s">
        <v>9719</v>
      </c>
      <c r="H226" s="15" t="s">
        <v>9780</v>
      </c>
      <c r="I226" s="99"/>
      <c r="J226" s="99" t="s">
        <v>9780</v>
      </c>
      <c r="K226" s="27" t="s">
        <v>9780</v>
      </c>
      <c r="L226" s="15" t="s">
        <v>9780</v>
      </c>
      <c r="M226" s="15" t="s">
        <v>9780</v>
      </c>
      <c r="N226" s="94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35">
      <c r="A227" s="112"/>
      <c r="B227" s="91" t="s">
        <v>10548</v>
      </c>
      <c r="C227" s="91" t="s">
        <v>10550</v>
      </c>
      <c r="D227" s="96" t="s">
        <v>10555</v>
      </c>
      <c r="E227" s="97" t="s">
        <v>10560</v>
      </c>
      <c r="F227" s="94" t="s">
        <v>9642</v>
      </c>
      <c r="G227" s="94" t="s">
        <v>9719</v>
      </c>
      <c r="H227" s="15" t="s">
        <v>9780</v>
      </c>
      <c r="I227" s="99"/>
      <c r="J227" s="99" t="s">
        <v>9780</v>
      </c>
      <c r="K227" s="27" t="s">
        <v>9780</v>
      </c>
      <c r="L227" s="15" t="s">
        <v>9780</v>
      </c>
      <c r="M227" s="15" t="s">
        <v>9780</v>
      </c>
      <c r="N227" s="94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35">
      <c r="A228" s="112"/>
      <c r="B228" s="91" t="s">
        <v>10548</v>
      </c>
      <c r="C228" s="91" t="s">
        <v>10550</v>
      </c>
      <c r="D228" s="96" t="s">
        <v>10556</v>
      </c>
      <c r="E228" s="97" t="s">
        <v>10559</v>
      </c>
      <c r="F228" s="94" t="s">
        <v>9642</v>
      </c>
      <c r="G228" s="94" t="s">
        <v>9719</v>
      </c>
      <c r="H228" s="15" t="s">
        <v>9780</v>
      </c>
      <c r="I228" s="99"/>
      <c r="J228" s="99" t="s">
        <v>9780</v>
      </c>
      <c r="K228" s="27" t="s">
        <v>9780</v>
      </c>
      <c r="L228" s="15" t="s">
        <v>9780</v>
      </c>
      <c r="M228" s="15" t="s">
        <v>9780</v>
      </c>
      <c r="N228" s="94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35">
      <c r="A229" s="112"/>
      <c r="B229" s="91" t="s">
        <v>10548</v>
      </c>
      <c r="C229" s="91" t="s">
        <v>10550</v>
      </c>
      <c r="D229" s="96" t="s">
        <v>10557</v>
      </c>
      <c r="E229" s="97" t="s">
        <v>10558</v>
      </c>
      <c r="F229" s="94" t="s">
        <v>9642</v>
      </c>
      <c r="G229" s="94" t="s">
        <v>9719</v>
      </c>
      <c r="H229" s="15" t="s">
        <v>9780</v>
      </c>
      <c r="I229" s="99"/>
      <c r="J229" s="99" t="s">
        <v>9780</v>
      </c>
      <c r="K229" s="27" t="s">
        <v>9780</v>
      </c>
      <c r="L229" s="15" t="s">
        <v>9780</v>
      </c>
      <c r="M229" s="15" t="s">
        <v>9780</v>
      </c>
      <c r="N229" s="94" t="str">
        <f t="shared" si="9"/>
        <v>Não</v>
      </c>
      <c r="O229" s="15" t="s">
        <v>9780</v>
      </c>
      <c r="P229" s="15" t="s">
        <v>9780</v>
      </c>
    </row>
  </sheetData>
  <dataConsolidate link="1"/>
  <mergeCells count="19">
    <mergeCell ref="A37:A40"/>
    <mergeCell ref="A4:A7"/>
    <mergeCell ref="A2:A3"/>
    <mergeCell ref="A23:A30"/>
    <mergeCell ref="A31:A36"/>
    <mergeCell ref="A8:A22"/>
    <mergeCell ref="A223:A229"/>
    <mergeCell ref="A41:A42"/>
    <mergeCell ref="A43:A65"/>
    <mergeCell ref="A66:A82"/>
    <mergeCell ref="A83:A86"/>
    <mergeCell ref="A206:A222"/>
    <mergeCell ref="A87:A95"/>
    <mergeCell ref="A131:A141"/>
    <mergeCell ref="A143:A163"/>
    <mergeCell ref="A195:A204"/>
    <mergeCell ref="A96:A130"/>
    <mergeCell ref="A164:A184"/>
    <mergeCell ref="A185:A194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0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</row>
    <row r="3" spans="1:15" ht="17.25" customHeight="1" x14ac:dyDescent="0.35">
      <c r="A3" s="10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</row>
    <row r="4" spans="1:15" ht="17.25" customHeight="1" x14ac:dyDescent="0.35">
      <c r="A4" s="10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O4" s="4"/>
    </row>
    <row r="5" spans="1:15" ht="17.25" customHeight="1" x14ac:dyDescent="0.35">
      <c r="A5" s="10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</row>
    <row r="6" spans="1:15" ht="17.25" customHeight="1" x14ac:dyDescent="0.3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3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3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3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3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3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3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3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3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3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3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3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3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3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3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3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3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3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3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3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3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3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3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3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3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3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3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3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3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3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3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D4"/>
  <sheetViews>
    <sheetView zoomScale="80" zoomScaleNormal="80" workbookViewId="0"/>
  </sheetViews>
  <sheetFormatPr defaultColWidth="15.42578125" defaultRowHeight="15" x14ac:dyDescent="0.25"/>
  <sheetData>
    <row r="1" spans="1:4" x14ac:dyDescent="0.25">
      <c r="A1">
        <v>0</v>
      </c>
      <c r="B1">
        <v>33.43</v>
      </c>
      <c r="C1">
        <v>46.09</v>
      </c>
      <c r="D1">
        <v>51.34</v>
      </c>
    </row>
    <row r="2" spans="1:4" x14ac:dyDescent="0.25">
      <c r="A2">
        <v>33.43</v>
      </c>
      <c r="B2">
        <v>0</v>
      </c>
      <c r="C2">
        <v>17.13</v>
      </c>
      <c r="D2">
        <v>24.02</v>
      </c>
    </row>
    <row r="3" spans="1:4" x14ac:dyDescent="0.25">
      <c r="A3">
        <v>46.09</v>
      </c>
      <c r="B3">
        <v>17.13</v>
      </c>
      <c r="C3">
        <v>0</v>
      </c>
      <c r="D3">
        <v>6.96</v>
      </c>
    </row>
    <row r="4" spans="1:4" x14ac:dyDescent="0.25">
      <c r="A4">
        <v>51.34</v>
      </c>
      <c r="B4">
        <v>24.02</v>
      </c>
      <c r="C4">
        <v>6.96</v>
      </c>
      <c r="D4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10159</v>
      </c>
      <c r="N1" s="20" t="s">
        <v>10160</v>
      </c>
      <c r="O1" s="20" t="s">
        <v>10161</v>
      </c>
    </row>
    <row r="2" spans="1:15" s="84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85"/>
      <c r="G3" s="85"/>
      <c r="H3" s="85"/>
      <c r="I3" s="85"/>
    </row>
    <row r="4" spans="1:15" s="84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85"/>
      <c r="G5" s="85"/>
      <c r="H5" s="85"/>
      <c r="I5" s="85"/>
    </row>
    <row r="6" spans="1:15" s="15" customFormat="1" x14ac:dyDescent="0.35">
      <c r="F6" s="85"/>
      <c r="G6" s="85"/>
      <c r="H6" s="85"/>
      <c r="I6" s="85"/>
    </row>
    <row r="7" spans="1:15" s="6" customFormat="1" x14ac:dyDescent="0.35">
      <c r="A7" s="15"/>
      <c r="B7" s="15"/>
      <c r="C7" s="15"/>
      <c r="D7" s="15"/>
      <c r="E7" s="15"/>
      <c r="F7" s="85"/>
      <c r="G7" s="85"/>
      <c r="H7" s="85"/>
      <c r="I7" s="85"/>
      <c r="J7" s="15"/>
      <c r="K7" s="15"/>
      <c r="L7" s="15"/>
      <c r="M7" s="15"/>
      <c r="N7" s="15"/>
      <c r="O7" s="15"/>
    </row>
    <row r="8" spans="1:15" x14ac:dyDescent="0.35">
      <c r="F8" s="85"/>
      <c r="G8" s="85"/>
      <c r="H8" s="85"/>
      <c r="I8" s="85"/>
    </row>
    <row r="9" spans="1:15" x14ac:dyDescent="0.35">
      <c r="F9" s="85"/>
      <c r="G9" s="85"/>
      <c r="H9" s="85"/>
      <c r="I9" s="85"/>
    </row>
    <row r="10" spans="1:15" x14ac:dyDescent="0.35">
      <c r="F10" s="85"/>
      <c r="G10" s="85"/>
      <c r="H10" s="85"/>
      <c r="I10" s="85"/>
    </row>
    <row r="11" spans="1:15" s="6" customFormat="1" x14ac:dyDescent="0.35">
      <c r="A11" s="15"/>
      <c r="B11" s="15"/>
      <c r="C11" s="15"/>
      <c r="D11" s="15"/>
      <c r="E11" s="15"/>
      <c r="F11" s="85"/>
      <c r="G11" s="85"/>
      <c r="H11" s="85"/>
      <c r="I11" s="85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85"/>
      <c r="G12" s="85"/>
      <c r="H12" s="85"/>
      <c r="I12" s="85"/>
      <c r="J12" s="15"/>
      <c r="K12" s="15"/>
      <c r="L12" s="15"/>
      <c r="M12" s="15"/>
      <c r="N12" s="15"/>
      <c r="O12" s="15"/>
    </row>
    <row r="13" spans="1:15" x14ac:dyDescent="0.35">
      <c r="F13" s="85"/>
      <c r="G13" s="85"/>
      <c r="H13" s="85"/>
      <c r="I13" s="85"/>
    </row>
    <row r="14" spans="1:15" x14ac:dyDescent="0.35">
      <c r="F14" s="85"/>
      <c r="G14" s="85"/>
      <c r="H14" s="85"/>
      <c r="I14" s="85"/>
    </row>
    <row r="15" spans="1:15" x14ac:dyDescent="0.35">
      <c r="F15" s="85"/>
      <c r="G15" s="85"/>
      <c r="H15" s="85"/>
      <c r="I15" s="85"/>
    </row>
    <row r="16" spans="1:15" s="6" customFormat="1" x14ac:dyDescent="0.35">
      <c r="A16" s="15"/>
      <c r="B16" s="15"/>
      <c r="C16" s="15"/>
      <c r="D16" s="15"/>
      <c r="E16" s="15"/>
      <c r="F16" s="85"/>
      <c r="G16" s="85"/>
      <c r="H16" s="85"/>
      <c r="I16" s="85"/>
      <c r="J16" s="15"/>
      <c r="K16" s="15"/>
      <c r="L16" s="15"/>
      <c r="M16" s="15"/>
      <c r="N16" s="15"/>
      <c r="O16" s="15"/>
    </row>
    <row r="17" spans="1:15" x14ac:dyDescent="0.35">
      <c r="F17" s="85"/>
      <c r="G17" s="85"/>
      <c r="H17" s="85"/>
      <c r="I17" s="85"/>
    </row>
    <row r="18" spans="1:15" x14ac:dyDescent="0.35">
      <c r="F18" s="85"/>
      <c r="G18" s="85"/>
      <c r="H18" s="85"/>
      <c r="I18" s="85"/>
    </row>
    <row r="19" spans="1:15" x14ac:dyDescent="0.35">
      <c r="F19" s="85"/>
      <c r="G19" s="85"/>
      <c r="H19" s="85"/>
      <c r="I19" s="85"/>
    </row>
    <row r="20" spans="1:15" s="6" customFormat="1" x14ac:dyDescent="0.35">
      <c r="A20" s="15"/>
      <c r="B20" s="15"/>
      <c r="C20" s="15"/>
      <c r="D20" s="15"/>
      <c r="E20" s="15"/>
      <c r="F20" s="85"/>
      <c r="G20" s="85"/>
      <c r="H20" s="85"/>
      <c r="I20" s="85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85"/>
      <c r="G21" s="85"/>
      <c r="H21" s="85"/>
      <c r="I21" s="85"/>
      <c r="J21" s="15"/>
      <c r="K21" s="15"/>
      <c r="L21" s="15"/>
      <c r="M21" s="15"/>
      <c r="N21" s="15"/>
      <c r="O21" s="15"/>
    </row>
    <row r="22" spans="1:15" x14ac:dyDescent="0.35">
      <c r="F22" s="85"/>
      <c r="G22" s="85"/>
      <c r="H22" s="85"/>
      <c r="I22" s="85"/>
    </row>
    <row r="23" spans="1:15" x14ac:dyDescent="0.35">
      <c r="F23" s="85"/>
      <c r="G23" s="85"/>
      <c r="H23" s="85"/>
      <c r="I23" s="85"/>
    </row>
    <row r="24" spans="1:15" x14ac:dyDescent="0.35">
      <c r="F24" s="85"/>
      <c r="G24" s="85"/>
      <c r="H24" s="85"/>
      <c r="I24" s="85"/>
    </row>
    <row r="25" spans="1:15" x14ac:dyDescent="0.35">
      <c r="F25" s="85"/>
      <c r="G25" s="85"/>
      <c r="H25" s="85"/>
      <c r="I25" s="85"/>
    </row>
    <row r="26" spans="1:15" s="6" customFormat="1" x14ac:dyDescent="0.35">
      <c r="A26" s="15"/>
      <c r="B26" s="15"/>
      <c r="C26" s="15"/>
      <c r="D26" s="15"/>
      <c r="E26" s="15"/>
      <c r="F26" s="85"/>
      <c r="G26" s="85"/>
      <c r="H26" s="85"/>
      <c r="I26" s="85"/>
      <c r="J26" s="15"/>
      <c r="K26" s="15"/>
      <c r="L26" s="15"/>
      <c r="M26" s="15"/>
      <c r="N26" s="15"/>
      <c r="O26" s="15"/>
    </row>
    <row r="27" spans="1:15" x14ac:dyDescent="0.35">
      <c r="F27" s="85"/>
      <c r="G27" s="85"/>
      <c r="H27" s="85"/>
      <c r="I27" s="85"/>
    </row>
    <row r="28" spans="1:15" x14ac:dyDescent="0.35">
      <c r="F28" s="85"/>
      <c r="G28" s="85"/>
      <c r="H28" s="85"/>
      <c r="I28" s="85"/>
    </row>
    <row r="29" spans="1:15" s="6" customFormat="1" x14ac:dyDescent="0.35">
      <c r="A29" s="15"/>
      <c r="B29" s="15"/>
      <c r="C29" s="15"/>
      <c r="D29" s="15"/>
      <c r="E29" s="15"/>
      <c r="F29" s="85"/>
      <c r="G29" s="85"/>
      <c r="H29" s="85"/>
      <c r="I29" s="85"/>
      <c r="J29" s="15"/>
      <c r="K29" s="15"/>
      <c r="L29" s="15"/>
      <c r="M29" s="15"/>
      <c r="N29" s="15"/>
      <c r="O29" s="15"/>
    </row>
    <row r="30" spans="1:15" x14ac:dyDescent="0.35">
      <c r="F30" s="85"/>
      <c r="G30" s="85"/>
      <c r="H30" s="85"/>
      <c r="I30" s="85"/>
    </row>
    <row r="31" spans="1:15" s="6" customFormat="1" x14ac:dyDescent="0.35">
      <c r="A31" s="15"/>
      <c r="B31" s="15"/>
      <c r="C31" s="15"/>
      <c r="D31" s="15"/>
      <c r="E31" s="15"/>
      <c r="F31" s="85"/>
      <c r="G31" s="85"/>
      <c r="H31" s="85"/>
      <c r="I31" s="85"/>
      <c r="J31" s="15"/>
      <c r="K31" s="15"/>
      <c r="L31" s="15"/>
      <c r="M31" s="15"/>
      <c r="N31" s="15"/>
      <c r="O31" s="15"/>
    </row>
    <row r="32" spans="1:15" x14ac:dyDescent="0.35">
      <c r="F32" s="85"/>
      <c r="G32" s="85"/>
      <c r="H32" s="85"/>
      <c r="I32" s="85"/>
    </row>
    <row r="33" spans="1:15" x14ac:dyDescent="0.35">
      <c r="F33" s="85"/>
      <c r="G33" s="85"/>
      <c r="H33" s="85"/>
      <c r="I33" s="85"/>
    </row>
    <row r="34" spans="1:15" x14ac:dyDescent="0.35">
      <c r="F34" s="85"/>
      <c r="G34" s="85"/>
      <c r="H34" s="85"/>
      <c r="I34" s="85"/>
    </row>
    <row r="35" spans="1:15" x14ac:dyDescent="0.35">
      <c r="F35" s="85"/>
      <c r="G35" s="85"/>
      <c r="H35" s="85"/>
      <c r="I35" s="85"/>
    </row>
    <row r="36" spans="1:15" s="6" customFormat="1" x14ac:dyDescent="0.35">
      <c r="A36" s="15"/>
      <c r="B36" s="15"/>
      <c r="C36" s="15"/>
      <c r="D36" s="15"/>
      <c r="E36" s="15"/>
      <c r="F36" s="85"/>
      <c r="G36" s="85"/>
      <c r="H36" s="85"/>
      <c r="I36" s="85"/>
      <c r="J36" s="15"/>
      <c r="K36" s="15"/>
      <c r="L36" s="15"/>
      <c r="M36" s="15"/>
      <c r="N36" s="15"/>
      <c r="O36" s="15"/>
    </row>
    <row r="37" spans="1:15" x14ac:dyDescent="0.35">
      <c r="F37" s="85"/>
      <c r="G37" s="85"/>
      <c r="H37" s="85"/>
      <c r="I37" s="85"/>
    </row>
    <row r="38" spans="1:15" s="6" customFormat="1" x14ac:dyDescent="0.35">
      <c r="A38" s="15"/>
      <c r="B38" s="15"/>
      <c r="C38" s="15"/>
      <c r="D38" s="15"/>
      <c r="E38" s="15"/>
      <c r="F38" s="85"/>
      <c r="G38" s="85"/>
      <c r="H38" s="85"/>
      <c r="I38" s="85"/>
      <c r="J38" s="15"/>
      <c r="K38" s="15"/>
      <c r="L38" s="15"/>
      <c r="M38" s="15"/>
      <c r="N38" s="15"/>
      <c r="O38" s="15"/>
    </row>
    <row r="39" spans="1:15" x14ac:dyDescent="0.35">
      <c r="F39" s="85"/>
      <c r="G39" s="85"/>
      <c r="H39" s="85"/>
      <c r="I39" s="85"/>
    </row>
    <row r="40" spans="1:15" x14ac:dyDescent="0.35">
      <c r="F40" s="85"/>
      <c r="G40" s="85"/>
      <c r="H40" s="85"/>
      <c r="I40" s="85"/>
    </row>
    <row r="41" spans="1:15" x14ac:dyDescent="0.35">
      <c r="F41" s="85"/>
      <c r="G41" s="85"/>
      <c r="H41" s="85"/>
      <c r="I41" s="85"/>
    </row>
    <row r="42" spans="1:15" x14ac:dyDescent="0.35">
      <c r="F42" s="85"/>
      <c r="G42" s="85"/>
      <c r="H42" s="85"/>
      <c r="I42" s="85"/>
    </row>
    <row r="43" spans="1:15" x14ac:dyDescent="0.35">
      <c r="F43" s="85"/>
      <c r="G43" s="85"/>
      <c r="H43" s="85"/>
      <c r="I43" s="85"/>
    </row>
    <row r="44" spans="1:15" x14ac:dyDescent="0.35">
      <c r="F44" s="85"/>
      <c r="G44" s="85"/>
      <c r="H44" s="85"/>
      <c r="I44" s="85"/>
    </row>
    <row r="45" spans="1:15" x14ac:dyDescent="0.35">
      <c r="F45" s="85"/>
      <c r="G45" s="85"/>
      <c r="H45" s="85"/>
      <c r="I45" s="85"/>
    </row>
    <row r="46" spans="1:15" x14ac:dyDescent="0.35">
      <c r="F46" s="85"/>
      <c r="G46" s="85"/>
      <c r="H46" s="85"/>
      <c r="I46" s="85"/>
    </row>
    <row r="47" spans="1:15" s="6" customFormat="1" x14ac:dyDescent="0.35">
      <c r="A47" s="15"/>
      <c r="B47" s="15"/>
      <c r="C47" s="15"/>
      <c r="D47" s="15"/>
      <c r="E47" s="15"/>
      <c r="F47" s="85"/>
      <c r="G47" s="85"/>
      <c r="H47" s="85"/>
      <c r="I47" s="85"/>
      <c r="J47" s="15"/>
      <c r="K47" s="15"/>
      <c r="L47" s="15"/>
      <c r="M47" s="15"/>
      <c r="N47" s="15"/>
      <c r="O47" s="15"/>
    </row>
    <row r="48" spans="1:15" x14ac:dyDescent="0.35">
      <c r="F48" s="85"/>
      <c r="G48" s="85"/>
      <c r="H48" s="85"/>
      <c r="I48" s="85"/>
    </row>
    <row r="49" spans="1:15" x14ac:dyDescent="0.35">
      <c r="F49" s="85"/>
      <c r="G49" s="85"/>
      <c r="H49" s="85"/>
      <c r="I49" s="85"/>
    </row>
    <row r="50" spans="1:15" x14ac:dyDescent="0.35">
      <c r="F50" s="85"/>
      <c r="G50" s="85"/>
      <c r="H50" s="85"/>
      <c r="I50" s="85"/>
    </row>
    <row r="51" spans="1:15" x14ac:dyDescent="0.35">
      <c r="F51" s="85"/>
      <c r="G51" s="85"/>
      <c r="H51" s="85"/>
      <c r="I51" s="85"/>
    </row>
    <row r="52" spans="1:15" x14ac:dyDescent="0.35">
      <c r="F52" s="85"/>
      <c r="G52" s="85"/>
      <c r="H52" s="85"/>
      <c r="I52" s="85"/>
    </row>
    <row r="53" spans="1:15" x14ac:dyDescent="0.35">
      <c r="F53" s="85"/>
      <c r="G53" s="85"/>
      <c r="H53" s="85"/>
      <c r="I53" s="85"/>
    </row>
    <row r="54" spans="1:15" x14ac:dyDescent="0.35">
      <c r="F54" s="85"/>
      <c r="G54" s="85"/>
      <c r="H54" s="85"/>
      <c r="I54" s="85"/>
    </row>
    <row r="55" spans="1:15" x14ac:dyDescent="0.35">
      <c r="F55" s="85"/>
      <c r="G55" s="85"/>
      <c r="H55" s="85"/>
      <c r="I55" s="85"/>
    </row>
    <row r="56" spans="1:15" s="6" customFormat="1" x14ac:dyDescent="0.35">
      <c r="A56" s="84"/>
      <c r="B56" s="84"/>
      <c r="C56" s="84"/>
      <c r="D56" s="84"/>
      <c r="E56" s="84"/>
      <c r="F56" s="86"/>
      <c r="G56" s="86"/>
      <c r="H56" s="86"/>
      <c r="I56" s="86"/>
      <c r="J56" s="84"/>
      <c r="K56" s="84"/>
      <c r="L56" s="84"/>
      <c r="M56" s="84"/>
      <c r="N56" s="84"/>
      <c r="O56" s="84"/>
    </row>
    <row r="57" spans="1:15" x14ac:dyDescent="0.35">
      <c r="F57" s="85"/>
      <c r="G57" s="85"/>
      <c r="H57" s="85"/>
      <c r="I57" s="85"/>
    </row>
    <row r="58" spans="1:15" x14ac:dyDescent="0.35">
      <c r="F58" s="85"/>
      <c r="G58" s="85"/>
      <c r="H58" s="85"/>
      <c r="I58" s="85"/>
    </row>
    <row r="59" spans="1:15" x14ac:dyDescent="0.35">
      <c r="F59" s="85"/>
      <c r="G59" s="85"/>
      <c r="H59" s="85"/>
      <c r="I59" s="85"/>
    </row>
    <row r="60" spans="1:15" x14ac:dyDescent="0.35">
      <c r="F60" s="85"/>
      <c r="G60" s="85"/>
      <c r="H60" s="85"/>
      <c r="I60" s="85"/>
    </row>
    <row r="61" spans="1:15" x14ac:dyDescent="0.35">
      <c r="F61" s="85"/>
      <c r="G61" s="85"/>
      <c r="H61" s="85"/>
      <c r="I61" s="85"/>
    </row>
    <row r="62" spans="1:15" x14ac:dyDescent="0.35">
      <c r="F62" s="85"/>
      <c r="G62" s="85"/>
      <c r="H62" s="85"/>
      <c r="I62" s="85"/>
    </row>
    <row r="63" spans="1:15" x14ac:dyDescent="0.35">
      <c r="F63" s="85"/>
      <c r="G63" s="85"/>
      <c r="H63" s="85"/>
      <c r="I63" s="85"/>
    </row>
    <row r="64" spans="1:15" x14ac:dyDescent="0.35">
      <c r="F64" s="85"/>
      <c r="G64" s="85"/>
      <c r="H64" s="85"/>
      <c r="I64" s="85"/>
    </row>
    <row r="65" spans="1:15" x14ac:dyDescent="0.35">
      <c r="F65" s="85"/>
      <c r="G65" s="85"/>
      <c r="H65" s="85"/>
      <c r="I65" s="85"/>
    </row>
    <row r="66" spans="1:15" x14ac:dyDescent="0.35">
      <c r="F66" s="85"/>
      <c r="G66" s="85"/>
      <c r="H66" s="85"/>
      <c r="I66" s="85"/>
    </row>
    <row r="67" spans="1:15" x14ac:dyDescent="0.35">
      <c r="F67" s="85"/>
      <c r="G67" s="85"/>
      <c r="H67" s="85"/>
      <c r="I67" s="85"/>
    </row>
    <row r="68" spans="1:15" x14ac:dyDescent="0.35">
      <c r="F68" s="85"/>
      <c r="G68" s="85"/>
      <c r="H68" s="85"/>
      <c r="I68" s="85"/>
    </row>
    <row r="69" spans="1:15" x14ac:dyDescent="0.35">
      <c r="F69" s="85"/>
      <c r="G69" s="85"/>
      <c r="H69" s="85"/>
      <c r="I69" s="85"/>
    </row>
    <row r="70" spans="1:15" x14ac:dyDescent="0.35">
      <c r="F70" s="85"/>
      <c r="G70" s="85"/>
      <c r="H70" s="85"/>
      <c r="I70" s="85"/>
    </row>
    <row r="71" spans="1:15" x14ac:dyDescent="0.35">
      <c r="F71" s="85"/>
      <c r="G71" s="85"/>
      <c r="H71" s="85"/>
      <c r="I71" s="85"/>
    </row>
    <row r="72" spans="1:15" x14ac:dyDescent="0.35">
      <c r="F72" s="85"/>
      <c r="G72" s="85"/>
      <c r="H72" s="85"/>
      <c r="I72" s="85"/>
    </row>
    <row r="73" spans="1:15" s="6" customFormat="1" x14ac:dyDescent="0.35">
      <c r="A73" s="84"/>
      <c r="B73" s="84"/>
      <c r="C73" s="84"/>
      <c r="D73" s="84"/>
      <c r="E73" s="84"/>
      <c r="F73" s="86"/>
      <c r="G73" s="86"/>
      <c r="H73" s="86"/>
      <c r="I73" s="86"/>
      <c r="J73" s="84"/>
      <c r="K73" s="84"/>
      <c r="L73" s="84"/>
      <c r="M73" s="84"/>
      <c r="N73" s="84"/>
      <c r="O73" s="84"/>
    </row>
    <row r="74" spans="1:15" x14ac:dyDescent="0.35">
      <c r="F74" s="85"/>
      <c r="G74" s="85"/>
      <c r="H74" s="85"/>
      <c r="I74" s="85"/>
    </row>
    <row r="75" spans="1:15" x14ac:dyDescent="0.35">
      <c r="F75" s="85"/>
      <c r="G75" s="85"/>
      <c r="H75" s="85"/>
      <c r="I75" s="85"/>
    </row>
    <row r="76" spans="1:15" x14ac:dyDescent="0.35">
      <c r="F76" s="85"/>
      <c r="G76" s="85"/>
      <c r="H76" s="85"/>
      <c r="I76" s="85"/>
    </row>
    <row r="77" spans="1:15" x14ac:dyDescent="0.35">
      <c r="F77" s="85"/>
      <c r="G77" s="85"/>
      <c r="H77" s="85"/>
      <c r="I77" s="85"/>
    </row>
    <row r="78" spans="1:15" x14ac:dyDescent="0.35">
      <c r="F78" s="85"/>
      <c r="G78" s="85"/>
      <c r="H78" s="85"/>
      <c r="I78" s="85"/>
    </row>
    <row r="79" spans="1:15" x14ac:dyDescent="0.35">
      <c r="F79" s="85"/>
      <c r="G79" s="85"/>
      <c r="H79" s="85"/>
      <c r="I79" s="85"/>
    </row>
    <row r="80" spans="1:15" x14ac:dyDescent="0.35">
      <c r="F80" s="85"/>
      <c r="G80" s="85"/>
      <c r="H80" s="85"/>
      <c r="I80" s="85"/>
    </row>
    <row r="81" spans="1:15" x14ac:dyDescent="0.35">
      <c r="F81" s="85"/>
      <c r="G81" s="85"/>
      <c r="H81" s="85"/>
      <c r="I81" s="85"/>
    </row>
    <row r="82" spans="1:15" x14ac:dyDescent="0.35">
      <c r="F82" s="85"/>
      <c r="G82" s="85"/>
      <c r="H82" s="85"/>
      <c r="I82" s="85"/>
    </row>
    <row r="83" spans="1:15" x14ac:dyDescent="0.35">
      <c r="F83" s="85"/>
      <c r="G83" s="85"/>
      <c r="H83" s="85"/>
      <c r="I83" s="85"/>
    </row>
    <row r="84" spans="1:15" x14ac:dyDescent="0.35">
      <c r="F84" s="85"/>
      <c r="G84" s="85"/>
      <c r="H84" s="85"/>
      <c r="I84" s="85"/>
    </row>
    <row r="85" spans="1:15" x14ac:dyDescent="0.35">
      <c r="F85" s="85"/>
      <c r="G85" s="85"/>
      <c r="H85" s="85"/>
      <c r="I85" s="85"/>
    </row>
    <row r="86" spans="1:15" x14ac:dyDescent="0.35">
      <c r="F86" s="85"/>
      <c r="G86" s="85"/>
      <c r="H86" s="85"/>
      <c r="I86" s="85"/>
    </row>
    <row r="87" spans="1:15" x14ac:dyDescent="0.35">
      <c r="F87" s="85"/>
      <c r="G87" s="85"/>
      <c r="H87" s="85"/>
      <c r="I87" s="85"/>
    </row>
    <row r="88" spans="1:15" x14ac:dyDescent="0.35">
      <c r="F88" s="85"/>
      <c r="G88" s="85"/>
      <c r="H88" s="85"/>
      <c r="I88" s="85"/>
    </row>
    <row r="89" spans="1:15" x14ac:dyDescent="0.35">
      <c r="F89" s="85"/>
      <c r="G89" s="85"/>
      <c r="H89" s="85"/>
      <c r="I89" s="85"/>
    </row>
    <row r="90" spans="1:15" s="6" customFormat="1" x14ac:dyDescent="0.35">
      <c r="A90" s="84"/>
      <c r="B90" s="84"/>
      <c r="C90" s="84"/>
      <c r="D90" s="84"/>
      <c r="E90" s="84"/>
      <c r="F90" s="86"/>
      <c r="G90" s="86"/>
      <c r="H90" s="86"/>
      <c r="I90" s="86"/>
      <c r="J90" s="84"/>
      <c r="K90" s="84"/>
      <c r="L90" s="84"/>
      <c r="M90" s="84"/>
      <c r="N90" s="84"/>
      <c r="O90" s="84"/>
    </row>
    <row r="91" spans="1:15" x14ac:dyDescent="0.35">
      <c r="F91" s="85"/>
      <c r="G91" s="85"/>
      <c r="H91" s="85"/>
      <c r="I91" s="85"/>
    </row>
    <row r="92" spans="1:15" x14ac:dyDescent="0.35">
      <c r="F92" s="85"/>
      <c r="G92" s="85"/>
      <c r="H92" s="85"/>
      <c r="I92" s="85"/>
    </row>
    <row r="93" spans="1:15" x14ac:dyDescent="0.35">
      <c r="F93" s="85"/>
      <c r="G93" s="85"/>
      <c r="H93" s="85"/>
      <c r="I93" s="85"/>
    </row>
    <row r="94" spans="1:15" x14ac:dyDescent="0.35">
      <c r="F94" s="85"/>
      <c r="G94" s="85"/>
      <c r="H94" s="85"/>
    </row>
    <row r="95" spans="1:15" x14ac:dyDescent="0.35">
      <c r="F95" s="85"/>
      <c r="G95" s="85"/>
      <c r="H95" s="85"/>
      <c r="I95" s="85"/>
    </row>
    <row r="96" spans="1:15" x14ac:dyDescent="0.35">
      <c r="F96" s="85"/>
      <c r="G96" s="85"/>
      <c r="H96" s="85"/>
      <c r="I96" s="85"/>
    </row>
    <row r="97" spans="1:15" x14ac:dyDescent="0.35">
      <c r="F97" s="85"/>
      <c r="G97" s="85"/>
      <c r="H97" s="85"/>
      <c r="I97" s="85"/>
    </row>
    <row r="98" spans="1:15" x14ac:dyDescent="0.35">
      <c r="F98" s="85"/>
      <c r="G98" s="85"/>
      <c r="H98" s="85"/>
      <c r="I98" s="85"/>
    </row>
    <row r="100" spans="1:15" x14ac:dyDescent="0.35">
      <c r="F100" s="85"/>
      <c r="G100" s="85"/>
      <c r="H100" s="85"/>
      <c r="I100" s="85"/>
    </row>
    <row r="101" spans="1:15" x14ac:dyDescent="0.35">
      <c r="F101" s="85"/>
      <c r="G101" s="85"/>
      <c r="H101" s="85"/>
      <c r="I101" s="85"/>
    </row>
    <row r="102" spans="1:15" x14ac:dyDescent="0.35">
      <c r="F102" s="85"/>
      <c r="G102" s="85"/>
      <c r="H102" s="85"/>
      <c r="I102" s="85"/>
    </row>
    <row r="103" spans="1:15" x14ac:dyDescent="0.35">
      <c r="F103" s="85"/>
      <c r="G103" s="85"/>
      <c r="H103" s="85"/>
      <c r="I103" s="85"/>
    </row>
    <row r="104" spans="1:15" s="6" customFormat="1" x14ac:dyDescent="0.35">
      <c r="A104" s="84"/>
      <c r="B104" s="84"/>
      <c r="C104" s="84"/>
      <c r="D104" s="84"/>
      <c r="E104" s="84"/>
      <c r="F104" s="86"/>
      <c r="G104" s="86"/>
      <c r="H104" s="86"/>
      <c r="I104" s="86"/>
      <c r="J104" s="84"/>
      <c r="K104" s="84"/>
      <c r="L104" s="84"/>
      <c r="M104" s="84"/>
      <c r="N104" s="84"/>
      <c r="O104" s="84"/>
    </row>
    <row r="106" spans="1:15" x14ac:dyDescent="0.35">
      <c r="F106" s="85"/>
      <c r="G106" s="85"/>
      <c r="H106" s="85"/>
      <c r="I106" s="85"/>
    </row>
    <row r="107" spans="1:15" s="6" customFormat="1" x14ac:dyDescent="0.35">
      <c r="A107" s="84"/>
      <c r="B107" s="84"/>
      <c r="C107" s="84"/>
      <c r="D107" s="84"/>
      <c r="E107" s="84"/>
      <c r="F107" s="86"/>
      <c r="G107" s="86"/>
      <c r="H107" s="86"/>
      <c r="I107" s="86"/>
      <c r="J107" s="84"/>
      <c r="K107" s="84"/>
      <c r="L107" s="84"/>
      <c r="M107" s="84"/>
      <c r="N107" s="84"/>
      <c r="O107" s="84"/>
    </row>
    <row r="108" spans="1:15" x14ac:dyDescent="0.35">
      <c r="F108" s="85"/>
      <c r="G108" s="85"/>
      <c r="H108" s="85"/>
      <c r="I108" s="85"/>
    </row>
    <row r="109" spans="1:15" x14ac:dyDescent="0.35">
      <c r="F109" s="85"/>
      <c r="G109" s="85"/>
      <c r="H109" s="85"/>
      <c r="I109" s="85"/>
    </row>
    <row r="110" spans="1:15" x14ac:dyDescent="0.35">
      <c r="F110" s="85"/>
      <c r="G110" s="85"/>
      <c r="H110" s="85"/>
      <c r="I110" s="85"/>
    </row>
    <row r="112" spans="1:15" x14ac:dyDescent="0.35">
      <c r="F112" s="85"/>
      <c r="G112" s="85"/>
      <c r="H112" s="85"/>
      <c r="I112" s="85"/>
    </row>
    <row r="113" spans="1:15" x14ac:dyDescent="0.35">
      <c r="F113" s="85"/>
      <c r="G113" s="85"/>
      <c r="H113" s="85"/>
      <c r="I113" s="85"/>
    </row>
    <row r="114" spans="1:15" x14ac:dyDescent="0.35">
      <c r="F114" s="85"/>
      <c r="G114" s="85"/>
      <c r="H114" s="85"/>
      <c r="I114" s="85"/>
    </row>
    <row r="115" spans="1:15" x14ac:dyDescent="0.35">
      <c r="F115" s="85"/>
      <c r="G115" s="85"/>
      <c r="H115" s="85"/>
      <c r="I115" s="85"/>
    </row>
    <row r="116" spans="1:15" x14ac:dyDescent="0.35">
      <c r="F116" s="85"/>
      <c r="G116" s="85"/>
      <c r="H116" s="85"/>
      <c r="I116" s="85"/>
    </row>
    <row r="118" spans="1:15" x14ac:dyDescent="0.35">
      <c r="F118" s="85"/>
      <c r="G118" s="85"/>
      <c r="H118" s="85"/>
      <c r="I118" s="85"/>
    </row>
    <row r="119" spans="1:15" x14ac:dyDescent="0.35">
      <c r="F119" s="85"/>
      <c r="G119" s="85"/>
      <c r="H119" s="85"/>
      <c r="I119" s="85"/>
    </row>
    <row r="120" spans="1:15" x14ac:dyDescent="0.35">
      <c r="F120" s="85"/>
      <c r="G120" s="85"/>
      <c r="H120" s="85"/>
      <c r="I120" s="85"/>
    </row>
    <row r="121" spans="1:15" x14ac:dyDescent="0.35">
      <c r="F121" s="85"/>
      <c r="G121" s="85"/>
      <c r="H121" s="85"/>
      <c r="I121" s="85"/>
    </row>
    <row r="122" spans="1:15" x14ac:dyDescent="0.35">
      <c r="F122" s="85"/>
      <c r="G122" s="85"/>
      <c r="H122" s="85"/>
      <c r="I122" s="85"/>
    </row>
    <row r="124" spans="1:15" s="6" customFormat="1" x14ac:dyDescent="0.35">
      <c r="A124" s="84"/>
      <c r="B124" s="84"/>
      <c r="C124" s="84"/>
      <c r="D124" s="84"/>
      <c r="E124" s="84"/>
      <c r="F124" s="86"/>
      <c r="G124" s="86"/>
      <c r="H124" s="86"/>
      <c r="I124" s="86"/>
      <c r="J124" s="84"/>
      <c r="K124" s="84"/>
      <c r="L124" s="84"/>
      <c r="M124" s="84"/>
      <c r="N124" s="84"/>
      <c r="O124" s="84"/>
    </row>
    <row r="125" spans="1:15" x14ac:dyDescent="0.35">
      <c r="F125" s="85"/>
      <c r="G125" s="85"/>
      <c r="H125" s="85"/>
      <c r="I125" s="85"/>
    </row>
    <row r="126" spans="1:15" x14ac:dyDescent="0.35">
      <c r="F126" s="85"/>
      <c r="G126" s="85"/>
      <c r="H126" s="85"/>
      <c r="I126" s="85"/>
    </row>
    <row r="127" spans="1:15" x14ac:dyDescent="0.35">
      <c r="F127" s="85"/>
      <c r="G127" s="85"/>
      <c r="H127" s="85"/>
      <c r="I127" s="85"/>
    </row>
    <row r="128" spans="1:15" x14ac:dyDescent="0.35">
      <c r="F128" s="85"/>
      <c r="G128" s="85"/>
      <c r="H128" s="85"/>
      <c r="I128" s="85"/>
    </row>
    <row r="130" spans="1:15" x14ac:dyDescent="0.35">
      <c r="F130" s="85"/>
      <c r="G130" s="85"/>
      <c r="H130" s="85"/>
      <c r="I130" s="85"/>
    </row>
    <row r="131" spans="1:15" x14ac:dyDescent="0.35">
      <c r="F131" s="85"/>
      <c r="G131" s="85"/>
      <c r="H131" s="85"/>
      <c r="I131" s="85"/>
    </row>
    <row r="132" spans="1:15" x14ac:dyDescent="0.35">
      <c r="F132" s="85"/>
      <c r="G132" s="85"/>
      <c r="H132" s="85"/>
      <c r="I132" s="85"/>
    </row>
    <row r="133" spans="1:15" x14ac:dyDescent="0.35">
      <c r="F133" s="85"/>
      <c r="G133" s="85"/>
      <c r="H133" s="85"/>
      <c r="I133" s="85"/>
    </row>
    <row r="134" spans="1:15" x14ac:dyDescent="0.35">
      <c r="F134" s="85"/>
      <c r="G134" s="85"/>
      <c r="H134" s="85"/>
      <c r="I134" s="85"/>
    </row>
    <row r="136" spans="1:15" x14ac:dyDescent="0.35">
      <c r="F136" s="85"/>
      <c r="G136" s="85"/>
      <c r="H136" s="85"/>
      <c r="I136" s="85"/>
    </row>
    <row r="137" spans="1:15" x14ac:dyDescent="0.35">
      <c r="F137" s="85"/>
      <c r="G137" s="85"/>
      <c r="H137" s="85"/>
      <c r="I137" s="85"/>
    </row>
    <row r="138" spans="1:15" x14ac:dyDescent="0.35">
      <c r="F138" s="85"/>
      <c r="G138" s="85"/>
      <c r="H138" s="85"/>
      <c r="I138" s="85"/>
    </row>
    <row r="139" spans="1:15" x14ac:dyDescent="0.35">
      <c r="F139" s="85"/>
      <c r="G139" s="85"/>
      <c r="H139" s="85"/>
      <c r="I139" s="85"/>
    </row>
    <row r="140" spans="1:15" x14ac:dyDescent="0.35">
      <c r="F140" s="85"/>
      <c r="G140" s="85"/>
      <c r="H140" s="85"/>
      <c r="I140" s="85"/>
    </row>
    <row r="141" spans="1:15" s="6" customFormat="1" x14ac:dyDescent="0.35">
      <c r="A141" s="84"/>
      <c r="B141" s="84"/>
      <c r="C141" s="84"/>
      <c r="D141" s="84"/>
      <c r="E141" s="84"/>
      <c r="F141" s="86"/>
      <c r="G141" s="86"/>
      <c r="H141" s="86"/>
      <c r="I141" s="86"/>
      <c r="J141" s="84"/>
      <c r="K141" s="84"/>
      <c r="L141" s="84"/>
      <c r="M141" s="84"/>
      <c r="N141" s="84"/>
      <c r="O141" s="84"/>
    </row>
    <row r="142" spans="1:15" x14ac:dyDescent="0.35">
      <c r="F142" s="85"/>
      <c r="G142" s="85"/>
      <c r="H142" s="85"/>
    </row>
    <row r="143" spans="1:15" x14ac:dyDescent="0.35">
      <c r="F143" s="85"/>
      <c r="G143" s="85"/>
      <c r="H143" s="85"/>
    </row>
    <row r="145" spans="1:15" x14ac:dyDescent="0.35">
      <c r="F145" s="85"/>
      <c r="G145" s="85"/>
      <c r="H145" s="85"/>
    </row>
    <row r="146" spans="1:15" x14ac:dyDescent="0.35">
      <c r="F146" s="85"/>
      <c r="G146" s="85"/>
      <c r="H146" s="85"/>
    </row>
    <row r="148" spans="1:15" x14ac:dyDescent="0.35">
      <c r="F148" s="85"/>
      <c r="G148" s="85"/>
      <c r="H148" s="85"/>
    </row>
    <row r="149" spans="1:15" x14ac:dyDescent="0.35">
      <c r="F149" s="85"/>
      <c r="G149" s="85"/>
      <c r="H149" s="85"/>
    </row>
    <row r="151" spans="1:15" x14ac:dyDescent="0.35">
      <c r="F151" s="85"/>
      <c r="G151" s="85"/>
      <c r="H151" s="85"/>
    </row>
    <row r="152" spans="1:15" x14ac:dyDescent="0.35">
      <c r="F152" s="85"/>
      <c r="G152" s="85"/>
      <c r="H152" s="85"/>
    </row>
    <row r="154" spans="1:15" x14ac:dyDescent="0.35">
      <c r="F154" s="85"/>
      <c r="G154" s="85"/>
      <c r="H154" s="85"/>
    </row>
    <row r="155" spans="1:15" x14ac:dyDescent="0.35">
      <c r="F155" s="85"/>
      <c r="G155" s="85"/>
      <c r="H155" s="85"/>
    </row>
    <row r="157" spans="1:15" x14ac:dyDescent="0.35">
      <c r="F157" s="85"/>
      <c r="G157" s="85"/>
      <c r="H157" s="85"/>
    </row>
    <row r="158" spans="1:15" s="6" customFormat="1" x14ac:dyDescent="0.35">
      <c r="A158" s="84"/>
      <c r="B158" s="84"/>
      <c r="C158" s="84"/>
      <c r="D158" s="84"/>
      <c r="E158" s="84"/>
      <c r="F158" s="86"/>
      <c r="G158" s="86"/>
      <c r="H158" s="86"/>
      <c r="I158" s="84"/>
      <c r="J158" s="84"/>
      <c r="K158" s="84"/>
      <c r="L158" s="84"/>
      <c r="M158" s="84"/>
      <c r="N158" s="84"/>
      <c r="O158" s="84"/>
    </row>
    <row r="160" spans="1:15" x14ac:dyDescent="0.35">
      <c r="F160" s="85"/>
      <c r="G160" s="85"/>
      <c r="H160" s="85"/>
    </row>
    <row r="161" spans="6:8" x14ac:dyDescent="0.35">
      <c r="F161" s="85"/>
      <c r="G161" s="85"/>
      <c r="H161" s="85"/>
    </row>
    <row r="163" spans="6:8" x14ac:dyDescent="0.35">
      <c r="F163" s="85"/>
      <c r="G163" s="85"/>
      <c r="H163" s="85"/>
    </row>
    <row r="164" spans="6:8" x14ac:dyDescent="0.35">
      <c r="F164" s="85"/>
      <c r="G164" s="85"/>
      <c r="H164" s="85"/>
    </row>
    <row r="166" spans="6:8" x14ac:dyDescent="0.35">
      <c r="F166" s="85"/>
      <c r="G166" s="85"/>
      <c r="H166" s="85"/>
    </row>
    <row r="167" spans="6:8" x14ac:dyDescent="0.35">
      <c r="F167" s="85"/>
      <c r="G167" s="85"/>
      <c r="H167" s="85"/>
    </row>
    <row r="169" spans="6:8" x14ac:dyDescent="0.35">
      <c r="F169" s="85"/>
      <c r="G169" s="85"/>
      <c r="H169" s="85"/>
    </row>
    <row r="170" spans="6:8" x14ac:dyDescent="0.35">
      <c r="F170" s="85"/>
      <c r="G170" s="85"/>
      <c r="H170" s="85"/>
    </row>
    <row r="172" spans="6:8" x14ac:dyDescent="0.35">
      <c r="F172" s="85"/>
      <c r="G172" s="85"/>
      <c r="H172" s="85"/>
    </row>
    <row r="173" spans="6:8" x14ac:dyDescent="0.35">
      <c r="F173" s="85"/>
      <c r="G173" s="85"/>
      <c r="H173" s="85"/>
    </row>
    <row r="175" spans="6:8" x14ac:dyDescent="0.35">
      <c r="F175" s="85"/>
      <c r="G175" s="85"/>
      <c r="H175" s="85"/>
    </row>
    <row r="176" spans="6:8" x14ac:dyDescent="0.35">
      <c r="F176" s="85"/>
      <c r="G176" s="85"/>
      <c r="H176" s="85"/>
    </row>
    <row r="178" spans="6:8" x14ac:dyDescent="0.35">
      <c r="F178" s="85"/>
      <c r="G178" s="85"/>
      <c r="H178" s="85"/>
    </row>
    <row r="179" spans="6:8" x14ac:dyDescent="0.35">
      <c r="F179" s="85"/>
      <c r="G179" s="85"/>
      <c r="H179" s="85"/>
    </row>
    <row r="181" spans="6:8" x14ac:dyDescent="0.35">
      <c r="F181" s="85"/>
      <c r="G181" s="85"/>
      <c r="H181" s="85"/>
    </row>
    <row r="182" spans="6:8" x14ac:dyDescent="0.35">
      <c r="F182" s="85"/>
      <c r="G182" s="85"/>
      <c r="H182" s="85"/>
    </row>
    <row r="184" spans="6:8" x14ac:dyDescent="0.35">
      <c r="F184" s="85"/>
      <c r="G184" s="85"/>
      <c r="H184" s="85"/>
    </row>
    <row r="185" spans="6:8" x14ac:dyDescent="0.35">
      <c r="F185" s="85"/>
      <c r="G185" s="85"/>
      <c r="H185" s="85"/>
    </row>
    <row r="187" spans="6:8" x14ac:dyDescent="0.35">
      <c r="F187" s="85"/>
      <c r="G187" s="85"/>
      <c r="H187" s="85"/>
    </row>
    <row r="188" spans="6:8" x14ac:dyDescent="0.35">
      <c r="F188" s="85"/>
      <c r="G188" s="85"/>
      <c r="H188" s="85"/>
    </row>
    <row r="190" spans="6:8" x14ac:dyDescent="0.35">
      <c r="F190" s="85"/>
      <c r="G190" s="85"/>
      <c r="H190" s="85"/>
    </row>
    <row r="191" spans="6:8" x14ac:dyDescent="0.35">
      <c r="F191" s="85"/>
      <c r="G191" s="85"/>
      <c r="H191" s="85"/>
    </row>
    <row r="193" spans="6:8" x14ac:dyDescent="0.35">
      <c r="F193" s="85"/>
      <c r="G193" s="85"/>
      <c r="H193" s="85"/>
    </row>
    <row r="194" spans="6:8" x14ac:dyDescent="0.35">
      <c r="F194" s="85"/>
      <c r="G194" s="85"/>
      <c r="H194" s="85"/>
    </row>
    <row r="196" spans="6:8" x14ac:dyDescent="0.35">
      <c r="F196" s="85"/>
      <c r="G196" s="85"/>
      <c r="H196" s="85"/>
    </row>
    <row r="197" spans="6:8" x14ac:dyDescent="0.35">
      <c r="F197" s="85"/>
      <c r="G197" s="85"/>
      <c r="H197" s="85"/>
    </row>
    <row r="199" spans="6:8" x14ac:dyDescent="0.35">
      <c r="F199" s="85"/>
      <c r="G199" s="85"/>
      <c r="H199" s="85"/>
    </row>
    <row r="200" spans="6:8" x14ac:dyDescent="0.35">
      <c r="F200" s="85"/>
      <c r="G200" s="85"/>
      <c r="H200" s="85"/>
    </row>
    <row r="202" spans="6:8" x14ac:dyDescent="0.35">
      <c r="F202" s="85"/>
      <c r="G202" s="85"/>
      <c r="H202" s="85"/>
    </row>
    <row r="203" spans="6:8" x14ac:dyDescent="0.35">
      <c r="F203" s="85"/>
      <c r="G203" s="85"/>
      <c r="H203" s="85"/>
    </row>
    <row r="205" spans="6:8" x14ac:dyDescent="0.35">
      <c r="F205" s="85"/>
      <c r="G205" s="85"/>
      <c r="H205" s="85"/>
    </row>
    <row r="206" spans="6:8" x14ac:dyDescent="0.35">
      <c r="F206" s="85"/>
      <c r="G206" s="85"/>
      <c r="H206" s="85"/>
    </row>
    <row r="208" spans="6:8" x14ac:dyDescent="0.35">
      <c r="F208" s="85"/>
      <c r="G208" s="85"/>
      <c r="H208" s="85"/>
    </row>
    <row r="209" spans="6:8" x14ac:dyDescent="0.35">
      <c r="F209" s="85"/>
      <c r="G209" s="85"/>
      <c r="H209" s="85"/>
    </row>
    <row r="211" spans="6:8" x14ac:dyDescent="0.35">
      <c r="F211" s="85"/>
      <c r="G211" s="85"/>
      <c r="H211" s="85"/>
    </row>
    <row r="212" spans="6:8" x14ac:dyDescent="0.35">
      <c r="F212" s="85"/>
      <c r="G212" s="85"/>
      <c r="H212" s="85"/>
    </row>
    <row r="214" spans="6:8" x14ac:dyDescent="0.35">
      <c r="F214" s="85"/>
      <c r="G214" s="85"/>
      <c r="H214" s="85"/>
    </row>
    <row r="215" spans="6:8" x14ac:dyDescent="0.35">
      <c r="F215" s="85"/>
      <c r="G215" s="85"/>
      <c r="H215" s="85"/>
    </row>
    <row r="217" spans="6:8" x14ac:dyDescent="0.35">
      <c r="F217" s="85"/>
      <c r="G217" s="85"/>
      <c r="H217" s="85"/>
    </row>
    <row r="218" spans="6:8" x14ac:dyDescent="0.35">
      <c r="F218" s="85"/>
      <c r="G218" s="85"/>
      <c r="H218" s="85"/>
    </row>
    <row r="220" spans="6:8" x14ac:dyDescent="0.35">
      <c r="F220" s="85"/>
      <c r="G220" s="85"/>
      <c r="H220" s="85"/>
    </row>
    <row r="221" spans="6:8" x14ac:dyDescent="0.35">
      <c r="F221" s="85"/>
      <c r="G221" s="85"/>
      <c r="H221" s="85"/>
    </row>
    <row r="223" spans="6:8" x14ac:dyDescent="0.35">
      <c r="F223" s="85"/>
      <c r="G223" s="85"/>
      <c r="H223" s="85"/>
    </row>
    <row r="224" spans="6:8" x14ac:dyDescent="0.35">
      <c r="F224" s="85"/>
      <c r="G224" s="85"/>
      <c r="H224" s="85"/>
    </row>
    <row r="226" spans="6:8" x14ac:dyDescent="0.35">
      <c r="F226" s="85"/>
      <c r="G226" s="85"/>
      <c r="H226" s="85"/>
    </row>
    <row r="227" spans="6:8" x14ac:dyDescent="0.35">
      <c r="F227" s="85"/>
      <c r="G227" s="85"/>
      <c r="H227" s="85"/>
    </row>
    <row r="229" spans="6:8" x14ac:dyDescent="0.35">
      <c r="F229" s="85"/>
      <c r="G229" s="85"/>
      <c r="H229" s="85"/>
    </row>
    <row r="230" spans="6:8" x14ac:dyDescent="0.35">
      <c r="F230" s="85"/>
      <c r="G230" s="85"/>
      <c r="H230" s="85"/>
    </row>
    <row r="232" spans="6:8" x14ac:dyDescent="0.35">
      <c r="F232" s="85"/>
      <c r="G232" s="85"/>
      <c r="H232" s="85"/>
    </row>
    <row r="233" spans="6:8" x14ac:dyDescent="0.35">
      <c r="F233" s="85"/>
      <c r="G233" s="85"/>
      <c r="H233" s="85"/>
    </row>
    <row r="235" spans="6:8" x14ac:dyDescent="0.35">
      <c r="F235" s="85"/>
      <c r="G235" s="85"/>
      <c r="H235" s="85"/>
    </row>
    <row r="236" spans="6:8" x14ac:dyDescent="0.35">
      <c r="F236" s="85"/>
      <c r="G236" s="85"/>
      <c r="H236" s="85"/>
    </row>
    <row r="238" spans="6:8" x14ac:dyDescent="0.35">
      <c r="F238" s="85"/>
      <c r="G238" s="85"/>
      <c r="H238" s="85"/>
    </row>
    <row r="239" spans="6:8" x14ac:dyDescent="0.35">
      <c r="F239" s="85"/>
      <c r="G239" s="85"/>
      <c r="H239" s="85"/>
    </row>
    <row r="241" spans="6:8" x14ac:dyDescent="0.35">
      <c r="F241" s="85"/>
      <c r="G241" s="85"/>
      <c r="H241" s="85"/>
    </row>
    <row r="242" spans="6:8" x14ac:dyDescent="0.35">
      <c r="F242" s="85"/>
      <c r="G242" s="85"/>
      <c r="H242" s="85"/>
    </row>
    <row r="244" spans="6:8" x14ac:dyDescent="0.35">
      <c r="F244" s="85"/>
      <c r="G244" s="85"/>
      <c r="H244" s="85"/>
    </row>
    <row r="245" spans="6:8" x14ac:dyDescent="0.35">
      <c r="F245" s="85"/>
      <c r="G245" s="85"/>
      <c r="H245" s="85"/>
    </row>
    <row r="247" spans="6:8" x14ac:dyDescent="0.35">
      <c r="F247" s="85"/>
      <c r="G247" s="85"/>
      <c r="H247" s="85"/>
    </row>
    <row r="248" spans="6:8" x14ac:dyDescent="0.35">
      <c r="F248" s="85"/>
      <c r="G248" s="85"/>
      <c r="H248" s="85"/>
    </row>
    <row r="250" spans="6:8" x14ac:dyDescent="0.35">
      <c r="F250" s="85"/>
      <c r="G250" s="85"/>
      <c r="H250" s="85"/>
    </row>
    <row r="251" spans="6:8" x14ac:dyDescent="0.35">
      <c r="F251" s="85"/>
      <c r="G251" s="85"/>
      <c r="H251" s="85"/>
    </row>
    <row r="253" spans="6:8" x14ac:dyDescent="0.35">
      <c r="F253" s="85"/>
      <c r="G253" s="85"/>
      <c r="H253" s="85"/>
    </row>
    <row r="254" spans="6:8" x14ac:dyDescent="0.35">
      <c r="F254" s="85"/>
      <c r="G254" s="85"/>
      <c r="H254" s="85"/>
    </row>
    <row r="256" spans="6:8" x14ac:dyDescent="0.35">
      <c r="F256" s="85"/>
      <c r="G256" s="85"/>
      <c r="H256" s="85"/>
    </row>
    <row r="257" spans="6:8" x14ac:dyDescent="0.35">
      <c r="F257" s="85"/>
      <c r="G257" s="85"/>
      <c r="H257" s="85"/>
    </row>
    <row r="259" spans="6:8" x14ac:dyDescent="0.35">
      <c r="F259" s="85"/>
      <c r="G259" s="85"/>
      <c r="H259" s="85"/>
    </row>
    <row r="260" spans="6:8" x14ac:dyDescent="0.35">
      <c r="F260" s="85"/>
      <c r="G260" s="85"/>
      <c r="H260" s="85"/>
    </row>
    <row r="262" spans="6:8" x14ac:dyDescent="0.35">
      <c r="F262" s="85"/>
      <c r="G262" s="85"/>
      <c r="H262" s="85"/>
    </row>
    <row r="263" spans="6:8" x14ac:dyDescent="0.35">
      <c r="F263" s="85"/>
      <c r="G263" s="85"/>
      <c r="H263" s="85"/>
    </row>
    <row r="265" spans="6:8" x14ac:dyDescent="0.35">
      <c r="F265" s="85"/>
      <c r="G265" s="85"/>
      <c r="H265" s="85"/>
    </row>
    <row r="266" spans="6:8" x14ac:dyDescent="0.35">
      <c r="F266" s="85"/>
      <c r="G266" s="85"/>
      <c r="H266" s="85"/>
    </row>
    <row r="268" spans="6:8" x14ac:dyDescent="0.35">
      <c r="F268" s="85"/>
      <c r="G268" s="85"/>
      <c r="H268" s="85"/>
    </row>
    <row r="269" spans="6:8" x14ac:dyDescent="0.35">
      <c r="F269" s="85"/>
      <c r="G269" s="85"/>
      <c r="H269" s="85"/>
    </row>
    <row r="271" spans="6:8" x14ac:dyDescent="0.35">
      <c r="F271" s="85"/>
      <c r="G271" s="85"/>
      <c r="H271" s="85"/>
    </row>
    <row r="272" spans="6:8" x14ac:dyDescent="0.35">
      <c r="F272" s="85"/>
      <c r="G272" s="85"/>
      <c r="H272" s="85"/>
    </row>
    <row r="274" spans="6:8" x14ac:dyDescent="0.35">
      <c r="F274" s="85"/>
      <c r="G274" s="85"/>
      <c r="H274" s="85"/>
    </row>
    <row r="275" spans="6:8" x14ac:dyDescent="0.35">
      <c r="F275" s="85"/>
      <c r="G275" s="85"/>
      <c r="H275" s="85"/>
    </row>
    <row r="277" spans="6:8" x14ac:dyDescent="0.35">
      <c r="F277" s="85"/>
      <c r="G277" s="85"/>
      <c r="H277" s="85"/>
    </row>
    <row r="278" spans="6:8" x14ac:dyDescent="0.35">
      <c r="F278" s="85"/>
      <c r="G278" s="85"/>
      <c r="H278" s="85"/>
    </row>
    <row r="280" spans="6:8" x14ac:dyDescent="0.35">
      <c r="F280" s="85"/>
      <c r="G280" s="85"/>
      <c r="H280" s="85"/>
    </row>
    <row r="281" spans="6:8" x14ac:dyDescent="0.35">
      <c r="F281" s="85"/>
      <c r="G281" s="85"/>
      <c r="H281" s="85"/>
    </row>
    <row r="283" spans="6:8" x14ac:dyDescent="0.35">
      <c r="F283" s="85"/>
      <c r="G283" s="85"/>
      <c r="H283" s="85"/>
    </row>
    <row r="284" spans="6:8" x14ac:dyDescent="0.35">
      <c r="F284" s="85"/>
      <c r="G284" s="85"/>
      <c r="H284" s="85"/>
    </row>
    <row r="286" spans="6:8" x14ac:dyDescent="0.35">
      <c r="F286" s="85"/>
      <c r="G286" s="85"/>
      <c r="H286" s="85"/>
    </row>
    <row r="287" spans="6:8" x14ac:dyDescent="0.35">
      <c r="F287" s="85"/>
      <c r="G287" s="85"/>
      <c r="H287" s="85"/>
    </row>
    <row r="289" spans="6:8" x14ac:dyDescent="0.35">
      <c r="F289" s="85"/>
      <c r="G289" s="85"/>
      <c r="H289" s="85"/>
    </row>
    <row r="290" spans="6:8" x14ac:dyDescent="0.35">
      <c r="F290" s="85"/>
      <c r="G290" s="85"/>
      <c r="H290" s="85"/>
    </row>
    <row r="292" spans="6:8" x14ac:dyDescent="0.35">
      <c r="F292" s="85"/>
      <c r="G292" s="85"/>
      <c r="H292" s="85"/>
    </row>
    <row r="293" spans="6:8" x14ac:dyDescent="0.35">
      <c r="F293" s="85"/>
      <c r="G293" s="85"/>
      <c r="H293" s="85"/>
    </row>
    <row r="295" spans="6:8" x14ac:dyDescent="0.35">
      <c r="F295" s="85"/>
      <c r="G295" s="85"/>
      <c r="H295" s="85"/>
    </row>
    <row r="296" spans="6:8" x14ac:dyDescent="0.35">
      <c r="F296" s="85"/>
      <c r="G296" s="85"/>
      <c r="H296" s="85"/>
    </row>
    <row r="298" spans="6:8" x14ac:dyDescent="0.35">
      <c r="F298" s="85"/>
      <c r="G298" s="85"/>
      <c r="H298" s="85"/>
    </row>
    <row r="299" spans="6:8" x14ac:dyDescent="0.35">
      <c r="F299" s="85"/>
      <c r="G299" s="85"/>
      <c r="H299" s="85"/>
    </row>
    <row r="301" spans="6:8" x14ac:dyDescent="0.35">
      <c r="F301" s="85"/>
      <c r="G301" s="85"/>
      <c r="H301" s="85"/>
    </row>
    <row r="302" spans="6:8" x14ac:dyDescent="0.35">
      <c r="F302" s="85"/>
      <c r="G302" s="85"/>
      <c r="H302" s="85"/>
    </row>
    <row r="304" spans="6:8" x14ac:dyDescent="0.35">
      <c r="F304" s="85"/>
      <c r="G304" s="85"/>
      <c r="H304" s="85"/>
    </row>
    <row r="305" spans="6:8" x14ac:dyDescent="0.35">
      <c r="F305" s="85"/>
      <c r="G305" s="85"/>
      <c r="H305" s="85"/>
    </row>
    <row r="307" spans="6:8" x14ac:dyDescent="0.35">
      <c r="F307" s="85"/>
      <c r="G307" s="85"/>
      <c r="H307" s="85"/>
    </row>
    <row r="308" spans="6:8" x14ac:dyDescent="0.35">
      <c r="F308" s="85"/>
      <c r="G308" s="85"/>
      <c r="H308" s="85"/>
    </row>
    <row r="310" spans="6:8" x14ac:dyDescent="0.35">
      <c r="F310" s="85"/>
      <c r="G310" s="85"/>
      <c r="H310" s="85"/>
    </row>
    <row r="311" spans="6:8" x14ac:dyDescent="0.35">
      <c r="F311" s="85"/>
      <c r="G311" s="85"/>
      <c r="H311" s="85"/>
    </row>
    <row r="313" spans="6:8" x14ac:dyDescent="0.35">
      <c r="F313" s="85"/>
      <c r="G313" s="85"/>
      <c r="H313" s="85"/>
    </row>
    <row r="314" spans="6:8" x14ac:dyDescent="0.35">
      <c r="F314" s="85"/>
      <c r="G314" s="85"/>
      <c r="H314" s="85"/>
    </row>
    <row r="316" spans="6:8" x14ac:dyDescent="0.35">
      <c r="F316" s="85"/>
      <c r="G316" s="85"/>
      <c r="H316" s="85"/>
    </row>
    <row r="317" spans="6:8" x14ac:dyDescent="0.35">
      <c r="F317" s="85"/>
      <c r="G317" s="85"/>
      <c r="H317" s="85"/>
    </row>
    <row r="319" spans="6:8" x14ac:dyDescent="0.35">
      <c r="F319" s="85"/>
      <c r="G319" s="85"/>
      <c r="H319" s="85"/>
    </row>
    <row r="320" spans="6:8" x14ac:dyDescent="0.35">
      <c r="F320" s="85"/>
      <c r="G320" s="85"/>
      <c r="H320" s="85"/>
    </row>
    <row r="322" spans="6:8" x14ac:dyDescent="0.35">
      <c r="F322" s="85"/>
      <c r="G322" s="85"/>
      <c r="H322" s="85"/>
    </row>
    <row r="323" spans="6:8" x14ac:dyDescent="0.35">
      <c r="F323" s="85"/>
      <c r="G323" s="85"/>
      <c r="H323" s="85"/>
    </row>
    <row r="325" spans="6:8" x14ac:dyDescent="0.35">
      <c r="F325" s="85"/>
      <c r="G325" s="85"/>
      <c r="H325" s="85"/>
    </row>
    <row r="326" spans="6:8" x14ac:dyDescent="0.35">
      <c r="F326" s="85"/>
      <c r="G326" s="85"/>
      <c r="H326" s="85"/>
    </row>
    <row r="328" spans="6:8" x14ac:dyDescent="0.35">
      <c r="F328" s="85"/>
      <c r="G328" s="85"/>
      <c r="H328" s="85"/>
    </row>
    <row r="329" spans="6:8" x14ac:dyDescent="0.35">
      <c r="F329" s="85"/>
      <c r="G329" s="85"/>
      <c r="H329" s="85"/>
    </row>
    <row r="331" spans="6:8" x14ac:dyDescent="0.35">
      <c r="F331" s="85"/>
      <c r="G331" s="85"/>
      <c r="H331" s="85"/>
    </row>
    <row r="332" spans="6:8" x14ac:dyDescent="0.35">
      <c r="F332" s="85"/>
      <c r="G332" s="85"/>
      <c r="H332" s="85"/>
    </row>
    <row r="334" spans="6:8" x14ac:dyDescent="0.35">
      <c r="F334" s="85"/>
      <c r="G334" s="85"/>
      <c r="H334" s="85"/>
    </row>
    <row r="335" spans="6:8" x14ac:dyDescent="0.35">
      <c r="F335" s="85"/>
      <c r="G335" s="85"/>
      <c r="H335" s="85"/>
    </row>
    <row r="337" spans="6:8" x14ac:dyDescent="0.35">
      <c r="F337" s="85"/>
      <c r="G337" s="85"/>
      <c r="H337" s="85"/>
    </row>
    <row r="338" spans="6:8" x14ac:dyDescent="0.35">
      <c r="F338" s="85"/>
      <c r="G338" s="85"/>
      <c r="H338" s="85"/>
    </row>
    <row r="340" spans="6:8" x14ac:dyDescent="0.35">
      <c r="F340" s="85"/>
      <c r="G340" s="85"/>
      <c r="H340" s="85"/>
    </row>
    <row r="341" spans="6:8" x14ac:dyDescent="0.35">
      <c r="F341" s="85"/>
      <c r="G341" s="85"/>
      <c r="H341" s="85"/>
    </row>
    <row r="343" spans="6:8" x14ac:dyDescent="0.35">
      <c r="F343" s="85"/>
      <c r="G343" s="85"/>
      <c r="H343" s="85"/>
    </row>
    <row r="344" spans="6:8" x14ac:dyDescent="0.35">
      <c r="F344" s="85"/>
      <c r="G344" s="85"/>
      <c r="H344" s="85"/>
    </row>
    <row r="346" spans="6:8" x14ac:dyDescent="0.35">
      <c r="F346" s="85"/>
      <c r="G346" s="85"/>
      <c r="H346" s="85"/>
    </row>
    <row r="347" spans="6:8" x14ac:dyDescent="0.35">
      <c r="F347" s="85"/>
      <c r="G347" s="85"/>
      <c r="H347" s="85"/>
    </row>
    <row r="349" spans="6:8" x14ac:dyDescent="0.35">
      <c r="F349" s="85"/>
      <c r="G349" s="85"/>
      <c r="H349" s="85"/>
    </row>
    <row r="350" spans="6:8" x14ac:dyDescent="0.35">
      <c r="F350" s="85"/>
      <c r="G350" s="85"/>
      <c r="H350" s="85"/>
    </row>
    <row r="352" spans="6:8" x14ac:dyDescent="0.35">
      <c r="F352" s="85"/>
      <c r="G352" s="85"/>
      <c r="H352" s="85"/>
    </row>
    <row r="353" spans="6:8" x14ac:dyDescent="0.35">
      <c r="F353" s="85"/>
      <c r="G353" s="85"/>
      <c r="H353" s="85"/>
    </row>
    <row r="355" spans="6:8" x14ac:dyDescent="0.35">
      <c r="F355" s="85"/>
      <c r="G355" s="85"/>
      <c r="H355" s="85"/>
    </row>
    <row r="356" spans="6:8" x14ac:dyDescent="0.35">
      <c r="F356" s="85"/>
      <c r="G356" s="85"/>
      <c r="H356" s="85"/>
    </row>
    <row r="358" spans="6:8" x14ac:dyDescent="0.35">
      <c r="F358" s="85"/>
      <c r="G358" s="85"/>
      <c r="H358" s="85"/>
    </row>
    <row r="359" spans="6:8" x14ac:dyDescent="0.35">
      <c r="F359" s="85"/>
      <c r="G359" s="85"/>
      <c r="H359" s="85"/>
    </row>
    <row r="361" spans="6:8" x14ac:dyDescent="0.35">
      <c r="F361" s="85"/>
      <c r="G361" s="85"/>
      <c r="H361" s="85"/>
    </row>
    <row r="362" spans="6:8" x14ac:dyDescent="0.35">
      <c r="F362" s="85"/>
      <c r="G362" s="85"/>
      <c r="H362" s="85"/>
    </row>
    <row r="364" spans="6:8" x14ac:dyDescent="0.35">
      <c r="F364" s="85"/>
      <c r="G364" s="85"/>
      <c r="H364" s="85"/>
    </row>
    <row r="365" spans="6:8" x14ac:dyDescent="0.35">
      <c r="F365" s="85"/>
      <c r="G365" s="85"/>
      <c r="H365" s="85"/>
    </row>
    <row r="367" spans="6:8" x14ac:dyDescent="0.35">
      <c r="F367" s="85"/>
      <c r="G367" s="85"/>
      <c r="H367" s="85"/>
    </row>
    <row r="368" spans="6:8" x14ac:dyDescent="0.35">
      <c r="F368" s="85"/>
      <c r="G368" s="85"/>
      <c r="H368" s="85"/>
    </row>
    <row r="370" spans="6:8" x14ac:dyDescent="0.35">
      <c r="F370" s="85"/>
      <c r="G370" s="85"/>
      <c r="H370" s="85"/>
    </row>
    <row r="371" spans="6:8" x14ac:dyDescent="0.35">
      <c r="F371" s="85"/>
      <c r="G371" s="85"/>
      <c r="H371" s="85"/>
    </row>
    <row r="373" spans="6:8" x14ac:dyDescent="0.35">
      <c r="F373" s="85"/>
      <c r="G373" s="85"/>
      <c r="H373" s="85"/>
    </row>
    <row r="374" spans="6:8" x14ac:dyDescent="0.35">
      <c r="F374" s="85"/>
      <c r="G374" s="85"/>
      <c r="H374" s="85"/>
    </row>
    <row r="376" spans="6:8" x14ac:dyDescent="0.35">
      <c r="F376" s="85"/>
      <c r="G376" s="85"/>
      <c r="H376" s="85"/>
    </row>
    <row r="377" spans="6:8" x14ac:dyDescent="0.35">
      <c r="F377" s="85"/>
      <c r="G377" s="85"/>
      <c r="H377" s="85"/>
    </row>
    <row r="379" spans="6:8" x14ac:dyDescent="0.35">
      <c r="F379" s="85"/>
      <c r="G379" s="85"/>
      <c r="H379" s="85"/>
    </row>
    <row r="380" spans="6:8" x14ac:dyDescent="0.35">
      <c r="F380" s="85"/>
      <c r="G380" s="85"/>
      <c r="H380" s="85"/>
    </row>
    <row r="382" spans="6:8" x14ac:dyDescent="0.35">
      <c r="F382" s="85"/>
      <c r="G382" s="85"/>
      <c r="H382" s="85"/>
    </row>
    <row r="383" spans="6:8" x14ac:dyDescent="0.35">
      <c r="F383" s="85"/>
      <c r="G383" s="85"/>
      <c r="H383" s="85"/>
    </row>
    <row r="385" spans="6:8" x14ac:dyDescent="0.35">
      <c r="F385" s="85"/>
      <c r="G385" s="85"/>
      <c r="H385" s="85"/>
    </row>
    <row r="386" spans="6:8" x14ac:dyDescent="0.35">
      <c r="F386" s="85"/>
      <c r="G386" s="85"/>
      <c r="H386" s="85"/>
    </row>
    <row r="388" spans="6:8" x14ac:dyDescent="0.35">
      <c r="F388" s="85"/>
      <c r="G388" s="85"/>
      <c r="H388" s="85"/>
    </row>
    <row r="389" spans="6:8" x14ac:dyDescent="0.35">
      <c r="F389" s="85"/>
      <c r="G389" s="85"/>
      <c r="H389" s="85"/>
    </row>
    <row r="391" spans="6:8" x14ac:dyDescent="0.35">
      <c r="F391" s="85"/>
      <c r="G391" s="85"/>
      <c r="H391" s="85"/>
    </row>
    <row r="392" spans="6:8" x14ac:dyDescent="0.35">
      <c r="F392" s="85"/>
      <c r="G392" s="85"/>
      <c r="H392" s="85"/>
    </row>
    <row r="394" spans="6:8" x14ac:dyDescent="0.35">
      <c r="F394" s="85"/>
      <c r="G394" s="85"/>
      <c r="H394" s="85"/>
    </row>
    <row r="395" spans="6:8" x14ac:dyDescent="0.35">
      <c r="F395" s="85"/>
      <c r="G395" s="85"/>
      <c r="H395" s="85"/>
    </row>
    <row r="397" spans="6:8" x14ac:dyDescent="0.35">
      <c r="F397" s="85"/>
      <c r="G397" s="85"/>
      <c r="H397" s="85"/>
    </row>
    <row r="398" spans="6:8" x14ac:dyDescent="0.35">
      <c r="F398" s="85"/>
      <c r="G398" s="85"/>
      <c r="H398" s="85"/>
    </row>
    <row r="400" spans="6:8" x14ac:dyDescent="0.35">
      <c r="F400" s="85"/>
      <c r="G400" s="85"/>
      <c r="H400" s="85"/>
    </row>
    <row r="401" spans="6:8" x14ac:dyDescent="0.35">
      <c r="F401" s="85"/>
      <c r="G401" s="85"/>
      <c r="H401" s="85"/>
    </row>
    <row r="403" spans="6:8" x14ac:dyDescent="0.35">
      <c r="F403" s="85"/>
      <c r="G403" s="85"/>
      <c r="H403" s="85"/>
    </row>
    <row r="404" spans="6:8" x14ac:dyDescent="0.35">
      <c r="F404" s="85"/>
      <c r="G404" s="85"/>
      <c r="H404" s="85"/>
    </row>
    <row r="406" spans="6:8" x14ac:dyDescent="0.35">
      <c r="F406" s="85"/>
      <c r="G406" s="85"/>
      <c r="H406" s="85"/>
    </row>
    <row r="407" spans="6:8" x14ac:dyDescent="0.35">
      <c r="F407" s="85"/>
      <c r="G407" s="85"/>
      <c r="H407" s="85"/>
    </row>
    <row r="409" spans="6:8" x14ac:dyDescent="0.35">
      <c r="F409" s="85"/>
      <c r="G409" s="85"/>
      <c r="H409" s="85"/>
    </row>
    <row r="410" spans="6:8" x14ac:dyDescent="0.35">
      <c r="F410" s="85"/>
      <c r="G410" s="85"/>
      <c r="H410" s="85"/>
    </row>
    <row r="412" spans="6:8" x14ac:dyDescent="0.35">
      <c r="F412" s="85"/>
      <c r="G412" s="85"/>
      <c r="H412" s="85"/>
    </row>
    <row r="413" spans="6:8" x14ac:dyDescent="0.35">
      <c r="F413" s="85"/>
      <c r="G413" s="85"/>
      <c r="H413" s="85"/>
    </row>
    <row r="415" spans="6:8" x14ac:dyDescent="0.35">
      <c r="F415" s="85"/>
      <c r="G415" s="85"/>
      <c r="H415" s="85"/>
    </row>
    <row r="416" spans="6:8" x14ac:dyDescent="0.35">
      <c r="F416" s="85"/>
      <c r="G416" s="85"/>
      <c r="H416" s="85"/>
    </row>
    <row r="418" spans="6:8" x14ac:dyDescent="0.35">
      <c r="F418" s="85"/>
      <c r="G418" s="85"/>
      <c r="H418" s="85"/>
    </row>
    <row r="419" spans="6:8" x14ac:dyDescent="0.35">
      <c r="F419" s="85"/>
      <c r="G419" s="85"/>
      <c r="H419" s="85"/>
    </row>
    <row r="421" spans="6:8" x14ac:dyDescent="0.35">
      <c r="F421" s="85"/>
      <c r="G421" s="85"/>
      <c r="H421" s="85"/>
    </row>
    <row r="422" spans="6:8" x14ac:dyDescent="0.35">
      <c r="F422" s="85"/>
      <c r="G422" s="85"/>
      <c r="H422" s="85"/>
    </row>
    <row r="424" spans="6:8" x14ac:dyDescent="0.35">
      <c r="F424" s="85"/>
      <c r="G424" s="85"/>
      <c r="H424" s="85"/>
    </row>
    <row r="425" spans="6:8" x14ac:dyDescent="0.35">
      <c r="F425" s="85"/>
      <c r="G425" s="85"/>
      <c r="H425" s="85"/>
    </row>
    <row r="427" spans="6:8" x14ac:dyDescent="0.35">
      <c r="F427" s="85"/>
      <c r="G427" s="85"/>
      <c r="H427" s="85"/>
    </row>
    <row r="428" spans="6:8" x14ac:dyDescent="0.35">
      <c r="F428" s="85"/>
      <c r="G428" s="85"/>
      <c r="H428" s="85"/>
    </row>
    <row r="430" spans="6:8" x14ac:dyDescent="0.35">
      <c r="F430" s="85"/>
      <c r="G430" s="85"/>
      <c r="H430" s="85"/>
    </row>
    <row r="431" spans="6:8" x14ac:dyDescent="0.35">
      <c r="F431" s="85"/>
      <c r="G431" s="85"/>
      <c r="H431" s="85"/>
    </row>
    <row r="433" spans="6:8" x14ac:dyDescent="0.35">
      <c r="F433" s="85"/>
      <c r="G433" s="85"/>
      <c r="H433" s="85"/>
    </row>
    <row r="434" spans="6:8" x14ac:dyDescent="0.35">
      <c r="F434" s="85"/>
      <c r="G434" s="85"/>
      <c r="H434" s="85"/>
    </row>
    <row r="436" spans="6:8" x14ac:dyDescent="0.35">
      <c r="F436" s="85"/>
      <c r="G436" s="85"/>
      <c r="H436" s="85"/>
    </row>
    <row r="437" spans="6:8" x14ac:dyDescent="0.35">
      <c r="F437" s="85"/>
      <c r="G437" s="85"/>
      <c r="H437" s="85"/>
    </row>
    <row r="439" spans="6:8" x14ac:dyDescent="0.35">
      <c r="F439" s="85"/>
      <c r="G439" s="85"/>
      <c r="H439" s="85"/>
    </row>
    <row r="440" spans="6:8" x14ac:dyDescent="0.35">
      <c r="F440" s="85"/>
      <c r="G440" s="85"/>
      <c r="H440" s="85"/>
    </row>
    <row r="442" spans="6:8" x14ac:dyDescent="0.35">
      <c r="F442" s="85"/>
      <c r="G442" s="85"/>
      <c r="H442" s="85"/>
    </row>
    <row r="443" spans="6:8" x14ac:dyDescent="0.35">
      <c r="F443" s="85"/>
      <c r="G443" s="85"/>
      <c r="H443" s="85"/>
    </row>
    <row r="445" spans="6:8" x14ac:dyDescent="0.35">
      <c r="F445" s="85"/>
      <c r="G445" s="85"/>
      <c r="H445" s="85"/>
    </row>
    <row r="446" spans="6:8" x14ac:dyDescent="0.35">
      <c r="F446" s="85"/>
      <c r="G446" s="85"/>
      <c r="H446" s="85"/>
    </row>
    <row r="448" spans="6:8" x14ac:dyDescent="0.35">
      <c r="F448" s="85"/>
      <c r="G448" s="85"/>
      <c r="H448" s="85"/>
    </row>
    <row r="449" spans="6:8" x14ac:dyDescent="0.35">
      <c r="F449" s="85"/>
      <c r="G449" s="85"/>
      <c r="H449" s="85"/>
    </row>
    <row r="451" spans="6:8" x14ac:dyDescent="0.35">
      <c r="F451" s="85"/>
      <c r="G451" s="85"/>
      <c r="H451" s="85"/>
    </row>
    <row r="452" spans="6:8" x14ac:dyDescent="0.35">
      <c r="F452" s="85"/>
      <c r="G452" s="85"/>
      <c r="H452" s="8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182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3" customFormat="1" ht="82.5" x14ac:dyDescent="0.25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10328</v>
      </c>
      <c r="G1" s="52" t="s">
        <v>10329</v>
      </c>
      <c r="H1" s="52" t="s">
        <v>10330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10335</v>
      </c>
      <c r="G2" s="36" t="s">
        <v>10419</v>
      </c>
      <c r="H2" s="36" t="s">
        <v>9948</v>
      </c>
      <c r="I2" s="36" t="s">
        <v>9948</v>
      </c>
      <c r="J2" s="36" t="s">
        <v>9634</v>
      </c>
      <c r="K2" s="36" t="s">
        <v>10336</v>
      </c>
      <c r="L2" s="36" t="s">
        <v>9796</v>
      </c>
      <c r="M2" s="36" t="s">
        <v>9796</v>
      </c>
      <c r="N2" s="36" t="s">
        <v>10337</v>
      </c>
      <c r="O2" s="36" t="s">
        <v>10337</v>
      </c>
      <c r="P2" s="36" t="s">
        <v>10337</v>
      </c>
      <c r="Q2" s="36" t="s">
        <v>10337</v>
      </c>
      <c r="R2" s="36" t="s">
        <v>10337</v>
      </c>
      <c r="S2" s="36" t="s">
        <v>10337</v>
      </c>
      <c r="T2" s="36" t="s">
        <v>10337</v>
      </c>
      <c r="U2" s="36" t="s">
        <v>10338</v>
      </c>
      <c r="V2" s="36" t="s">
        <v>10338</v>
      </c>
      <c r="W2" s="36" t="s">
        <v>10339</v>
      </c>
      <c r="X2" s="36" t="s">
        <v>10420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I3" s="78"/>
      <c r="J3" s="79"/>
    </row>
    <row r="4" spans="1:65" x14ac:dyDescent="0.35">
      <c r="I4" s="80"/>
      <c r="J4" s="79"/>
    </row>
    <row r="5" spans="1:65" x14ac:dyDescent="0.35">
      <c r="I5" s="78"/>
      <c r="J5" s="79"/>
    </row>
    <row r="6" spans="1:65" x14ac:dyDescent="0.35">
      <c r="I6" s="78"/>
      <c r="J6" s="79"/>
    </row>
    <row r="7" spans="1:65" x14ac:dyDescent="0.35">
      <c r="I7" s="78"/>
      <c r="J7" s="79"/>
    </row>
    <row r="8" spans="1:65" x14ac:dyDescent="0.35">
      <c r="I8" s="78"/>
      <c r="J8" s="79"/>
    </row>
    <row r="9" spans="1:65" x14ac:dyDescent="0.35">
      <c r="I9" s="80"/>
      <c r="J9" s="81"/>
    </row>
    <row r="10" spans="1:65" s="58" customFormat="1" x14ac:dyDescent="0.35">
      <c r="A10" s="59"/>
      <c r="B10" s="59"/>
      <c r="C10" s="59"/>
      <c r="D10" s="59"/>
      <c r="E10" s="59"/>
      <c r="F10" s="59"/>
      <c r="G10" s="59"/>
      <c r="H10" s="59"/>
      <c r="I10" s="59"/>
      <c r="J10" s="88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7"/>
      <c r="BL10" s="57"/>
      <c r="BM10" s="57"/>
    </row>
    <row r="11" spans="1:65" s="56" customFormat="1" x14ac:dyDescent="0.35">
      <c r="A11" s="55"/>
      <c r="B11" s="55"/>
      <c r="C11" s="55"/>
      <c r="D11" s="55"/>
      <c r="E11" s="55"/>
      <c r="F11" s="55"/>
      <c r="G11" s="55"/>
      <c r="H11" s="55"/>
      <c r="I11" s="55"/>
      <c r="J11" s="89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</row>
    <row r="12" spans="1:65" x14ac:dyDescent="0.35">
      <c r="I12" s="78"/>
      <c r="J12" s="79"/>
    </row>
    <row r="13" spans="1:65" x14ac:dyDescent="0.35">
      <c r="I13" s="78"/>
      <c r="J13" s="79"/>
    </row>
    <row r="14" spans="1:65" x14ac:dyDescent="0.35">
      <c r="I14" s="78"/>
      <c r="J14" s="79"/>
    </row>
    <row r="15" spans="1:65" x14ac:dyDescent="0.35">
      <c r="I15" s="78"/>
      <c r="J15" s="79"/>
    </row>
    <row r="16" spans="1:65" x14ac:dyDescent="0.35">
      <c r="I16" s="78"/>
      <c r="J16" s="79"/>
    </row>
    <row r="17" spans="1:65" x14ac:dyDescent="0.35">
      <c r="I17" s="78"/>
      <c r="J17" s="79"/>
    </row>
    <row r="18" spans="1:65" x14ac:dyDescent="0.35">
      <c r="I18" s="80"/>
      <c r="J18" s="81"/>
    </row>
    <row r="19" spans="1:65" s="60" customFormat="1" x14ac:dyDescent="0.35">
      <c r="A19" s="59"/>
      <c r="B19" s="59"/>
      <c r="C19" s="59"/>
      <c r="D19" s="59"/>
      <c r="E19" s="59"/>
      <c r="F19" s="59"/>
      <c r="G19" s="59"/>
      <c r="H19" s="59"/>
      <c r="I19" s="59"/>
      <c r="J19" s="88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</row>
    <row r="20" spans="1:65" s="56" customFormat="1" x14ac:dyDescent="0.35">
      <c r="A20" s="55"/>
      <c r="B20" s="55"/>
      <c r="C20" s="55"/>
      <c r="D20" s="55"/>
      <c r="E20" s="55"/>
      <c r="F20" s="55"/>
      <c r="G20" s="55"/>
      <c r="H20" s="55"/>
      <c r="I20" s="55"/>
      <c r="J20" s="89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</row>
    <row r="21" spans="1:65" x14ac:dyDescent="0.35">
      <c r="I21" s="78"/>
      <c r="J21" s="79"/>
    </row>
    <row r="22" spans="1:65" x14ac:dyDescent="0.35">
      <c r="I22" s="80"/>
      <c r="J22" s="79"/>
    </row>
    <row r="23" spans="1:65" x14ac:dyDescent="0.35">
      <c r="I23" s="78"/>
      <c r="J23" s="79"/>
    </row>
    <row r="24" spans="1:65" x14ac:dyDescent="0.35">
      <c r="I24" s="78"/>
      <c r="J24" s="79"/>
    </row>
    <row r="25" spans="1:65" x14ac:dyDescent="0.35">
      <c r="I25" s="78"/>
      <c r="J25" s="79"/>
    </row>
    <row r="26" spans="1:65" x14ac:dyDescent="0.35">
      <c r="I26" s="78"/>
      <c r="J26" s="79"/>
    </row>
    <row r="27" spans="1:65" x14ac:dyDescent="0.35">
      <c r="I27" s="80"/>
      <c r="J27" s="81"/>
    </row>
    <row r="28" spans="1:65" s="60" customFormat="1" x14ac:dyDescent="0.35">
      <c r="A28" s="59"/>
      <c r="B28" s="59"/>
      <c r="C28" s="59"/>
      <c r="D28" s="59"/>
      <c r="E28" s="59"/>
      <c r="F28" s="59"/>
      <c r="G28" s="59"/>
      <c r="H28" s="59"/>
      <c r="I28" s="59"/>
      <c r="J28" s="88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</row>
    <row r="29" spans="1:65" s="56" customFormat="1" x14ac:dyDescent="0.35">
      <c r="A29" s="55"/>
      <c r="B29" s="55"/>
      <c r="C29" s="55"/>
      <c r="D29" s="55"/>
      <c r="E29" s="55"/>
      <c r="F29" s="55"/>
      <c r="G29" s="55"/>
      <c r="H29" s="55"/>
      <c r="I29" s="55"/>
      <c r="J29" s="89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</row>
    <row r="30" spans="1:65" x14ac:dyDescent="0.35">
      <c r="I30" s="78"/>
      <c r="J30" s="79"/>
    </row>
    <row r="31" spans="1:65" x14ac:dyDescent="0.35">
      <c r="I31" s="80"/>
      <c r="J31" s="81"/>
    </row>
    <row r="32" spans="1:65" x14ac:dyDescent="0.35">
      <c r="I32" s="78"/>
      <c r="J32" s="79"/>
    </row>
    <row r="33" spans="1:65" x14ac:dyDescent="0.35">
      <c r="I33" s="78"/>
      <c r="J33" s="79"/>
    </row>
    <row r="34" spans="1:65" x14ac:dyDescent="0.35">
      <c r="I34" s="78"/>
      <c r="J34" s="79"/>
    </row>
    <row r="35" spans="1:65" x14ac:dyDescent="0.35">
      <c r="I35" s="78"/>
      <c r="J35" s="79"/>
    </row>
    <row r="36" spans="1:65" x14ac:dyDescent="0.35">
      <c r="I36" s="80"/>
      <c r="J36" s="81"/>
    </row>
    <row r="37" spans="1:65" s="60" customFormat="1" x14ac:dyDescent="0.35">
      <c r="A37" s="59"/>
      <c r="B37" s="59"/>
      <c r="C37" s="59"/>
      <c r="D37" s="59"/>
      <c r="E37" s="59"/>
      <c r="F37" s="59"/>
      <c r="G37" s="59"/>
      <c r="H37" s="59"/>
      <c r="I37" s="59"/>
      <c r="J37" s="88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</row>
    <row r="38" spans="1:65" s="56" customFormat="1" x14ac:dyDescent="0.35">
      <c r="A38" s="15"/>
      <c r="B38" s="15"/>
      <c r="C38" s="15"/>
      <c r="D38" s="15"/>
      <c r="E38" s="15"/>
      <c r="F38" s="15"/>
      <c r="G38" s="15"/>
      <c r="H38" s="15"/>
      <c r="I38" s="78"/>
      <c r="J38" s="79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5"/>
      <c r="BL38" s="55"/>
      <c r="BM38" s="55"/>
    </row>
    <row r="39" spans="1:65" x14ac:dyDescent="0.35">
      <c r="I39" s="80"/>
      <c r="J39" s="79"/>
    </row>
    <row r="40" spans="1:65" x14ac:dyDescent="0.35">
      <c r="I40" s="78"/>
      <c r="J40" s="79"/>
    </row>
    <row r="41" spans="1:65" x14ac:dyDescent="0.35">
      <c r="I41" s="78"/>
      <c r="J41" s="79"/>
    </row>
    <row r="42" spans="1:65" x14ac:dyDescent="0.35">
      <c r="I42" s="78"/>
      <c r="J42" s="79"/>
    </row>
    <row r="43" spans="1:65" x14ac:dyDescent="0.35">
      <c r="I43" s="78"/>
      <c r="J43" s="79"/>
    </row>
    <row r="44" spans="1:65" x14ac:dyDescent="0.35">
      <c r="I44" s="80"/>
      <c r="J44" s="81"/>
    </row>
    <row r="45" spans="1:65" s="60" customFormat="1" x14ac:dyDescent="0.35">
      <c r="A45" s="59"/>
      <c r="B45" s="59"/>
      <c r="C45" s="59"/>
      <c r="D45" s="59"/>
      <c r="E45" s="59"/>
      <c r="F45" s="59"/>
      <c r="G45" s="59"/>
      <c r="H45" s="59"/>
      <c r="I45" s="59"/>
      <c r="J45" s="88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</row>
    <row r="46" spans="1:65" s="56" customFormat="1" x14ac:dyDescent="0.35">
      <c r="A46" s="55"/>
      <c r="B46" s="55"/>
      <c r="C46" s="55"/>
      <c r="D46" s="55"/>
      <c r="E46" s="55"/>
      <c r="F46" s="55"/>
      <c r="G46" s="55"/>
      <c r="H46" s="55"/>
      <c r="I46" s="55"/>
      <c r="J46" s="89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</row>
    <row r="47" spans="1:65" s="56" customFormat="1" x14ac:dyDescent="0.35">
      <c r="A47" s="15"/>
      <c r="B47" s="15"/>
      <c r="C47" s="15"/>
      <c r="D47" s="15"/>
      <c r="E47" s="15"/>
      <c r="F47" s="15"/>
      <c r="G47" s="15"/>
      <c r="H47" s="15"/>
      <c r="I47" s="78"/>
      <c r="J47" s="79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5"/>
      <c r="BL47" s="55"/>
      <c r="BM47" s="55"/>
    </row>
    <row r="48" spans="1:65" x14ac:dyDescent="0.35">
      <c r="I48" s="78"/>
      <c r="J48" s="79"/>
    </row>
    <row r="49" spans="1:65" x14ac:dyDescent="0.35">
      <c r="I49" s="78"/>
      <c r="J49" s="79"/>
    </row>
    <row r="50" spans="1:65" x14ac:dyDescent="0.35">
      <c r="I50" s="78"/>
      <c r="J50" s="79"/>
    </row>
    <row r="51" spans="1:65" x14ac:dyDescent="0.35">
      <c r="I51" s="78"/>
      <c r="J51" s="79"/>
    </row>
    <row r="52" spans="1:65" x14ac:dyDescent="0.35">
      <c r="I52" s="78"/>
      <c r="J52" s="79"/>
    </row>
    <row r="53" spans="1:65" x14ac:dyDescent="0.35">
      <c r="I53" s="80"/>
      <c r="J53" s="81"/>
    </row>
    <row r="54" spans="1:65" s="60" customFormat="1" x14ac:dyDescent="0.35">
      <c r="A54" s="59"/>
      <c r="B54" s="59"/>
      <c r="C54" s="59"/>
      <c r="D54" s="59"/>
      <c r="E54" s="59"/>
      <c r="F54" s="59"/>
      <c r="G54" s="59"/>
      <c r="H54" s="59"/>
      <c r="I54" s="59"/>
      <c r="J54" s="88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</row>
    <row r="55" spans="1:65" s="60" customFormat="1" x14ac:dyDescent="0.35">
      <c r="A55" s="15"/>
      <c r="B55" s="15"/>
      <c r="C55" s="15"/>
      <c r="D55" s="15"/>
      <c r="E55" s="15"/>
      <c r="F55" s="15"/>
      <c r="G55" s="15"/>
      <c r="H55" s="15"/>
      <c r="I55" s="78"/>
      <c r="J55" s="79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9"/>
      <c r="BL55" s="59"/>
      <c r="BM55" s="59"/>
    </row>
    <row r="56" spans="1:65" s="56" customFormat="1" x14ac:dyDescent="0.35">
      <c r="A56" s="15"/>
      <c r="B56" s="15"/>
      <c r="C56" s="15"/>
      <c r="D56" s="15"/>
      <c r="E56" s="15"/>
      <c r="F56" s="15"/>
      <c r="G56" s="15"/>
      <c r="H56" s="15"/>
      <c r="I56" s="78"/>
      <c r="J56" s="79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5"/>
      <c r="BL56" s="55"/>
      <c r="BM56" s="55"/>
    </row>
    <row r="57" spans="1:65" x14ac:dyDescent="0.35">
      <c r="I57" s="78"/>
      <c r="J57" s="79"/>
    </row>
    <row r="58" spans="1:65" x14ac:dyDescent="0.35">
      <c r="I58" s="78"/>
      <c r="J58" s="79"/>
    </row>
    <row r="59" spans="1:65" x14ac:dyDescent="0.35">
      <c r="I59" s="78"/>
      <c r="J59" s="79"/>
    </row>
    <row r="60" spans="1:65" x14ac:dyDescent="0.35">
      <c r="I60" s="78"/>
      <c r="J60" s="79"/>
    </row>
    <row r="61" spans="1:65" x14ac:dyDescent="0.35">
      <c r="I61" s="80"/>
      <c r="J61" s="81"/>
    </row>
    <row r="62" spans="1:65" s="60" customFormat="1" x14ac:dyDescent="0.35">
      <c r="A62" s="59"/>
      <c r="B62" s="59"/>
      <c r="C62" s="59"/>
      <c r="D62" s="59"/>
      <c r="E62" s="59"/>
      <c r="F62" s="59"/>
      <c r="G62" s="59"/>
      <c r="H62" s="59"/>
      <c r="I62" s="59"/>
      <c r="J62" s="88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</row>
    <row r="63" spans="1:65" s="56" customFormat="1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89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</row>
    <row r="64" spans="1:65" s="60" customFormat="1" x14ac:dyDescent="0.35">
      <c r="A64" s="15"/>
      <c r="B64" s="15"/>
      <c r="C64" s="15"/>
      <c r="D64" s="15"/>
      <c r="E64" s="15"/>
      <c r="F64" s="15"/>
      <c r="G64" s="15"/>
      <c r="H64" s="15"/>
      <c r="I64" s="78"/>
      <c r="J64" s="79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9"/>
      <c r="BL64" s="59"/>
      <c r="BM64" s="59"/>
    </row>
    <row r="65" spans="1:65" x14ac:dyDescent="0.35">
      <c r="I65" s="80"/>
      <c r="J65" s="81"/>
    </row>
    <row r="66" spans="1:65" x14ac:dyDescent="0.35">
      <c r="I66" s="78"/>
      <c r="J66" s="79"/>
    </row>
    <row r="67" spans="1:65" x14ac:dyDescent="0.35">
      <c r="I67" s="78"/>
      <c r="J67" s="79"/>
    </row>
    <row r="68" spans="1:65" x14ac:dyDescent="0.35">
      <c r="I68" s="78"/>
      <c r="J68" s="79"/>
    </row>
    <row r="69" spans="1:65" x14ac:dyDescent="0.35">
      <c r="I69" s="78"/>
      <c r="J69" s="81"/>
    </row>
    <row r="70" spans="1:65" x14ac:dyDescent="0.35">
      <c r="I70" s="80"/>
      <c r="J70" s="81"/>
    </row>
    <row r="71" spans="1:65" s="60" customFormat="1" x14ac:dyDescent="0.35">
      <c r="A71" s="59"/>
      <c r="B71" s="59"/>
      <c r="C71" s="59"/>
      <c r="D71" s="59"/>
      <c r="E71" s="59"/>
      <c r="F71" s="59"/>
      <c r="G71" s="59"/>
      <c r="H71" s="59"/>
      <c r="I71" s="59"/>
      <c r="J71" s="88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</row>
    <row r="72" spans="1:65" s="60" customFormat="1" x14ac:dyDescent="0.35">
      <c r="A72" s="15"/>
      <c r="B72" s="15"/>
      <c r="C72" s="15"/>
      <c r="D72" s="15"/>
      <c r="E72" s="15"/>
      <c r="F72" s="15"/>
      <c r="G72" s="15"/>
      <c r="H72" s="15"/>
      <c r="I72" s="78"/>
      <c r="J72" s="79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9"/>
      <c r="BL72" s="59"/>
      <c r="BM72" s="59"/>
    </row>
    <row r="73" spans="1:65" s="56" customFormat="1" x14ac:dyDescent="0.35">
      <c r="A73" s="15"/>
      <c r="B73" s="15"/>
      <c r="C73" s="15"/>
      <c r="D73" s="15"/>
      <c r="E73" s="15"/>
      <c r="F73" s="15"/>
      <c r="G73" s="15"/>
      <c r="H73" s="15"/>
      <c r="I73" s="80"/>
      <c r="J73" s="79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5"/>
      <c r="BL73" s="55"/>
      <c r="BM73" s="55"/>
    </row>
    <row r="74" spans="1:65" x14ac:dyDescent="0.35">
      <c r="I74" s="78"/>
      <c r="J74" s="79"/>
    </row>
    <row r="75" spans="1:65" x14ac:dyDescent="0.35">
      <c r="I75" s="78"/>
      <c r="J75" s="79"/>
    </row>
    <row r="76" spans="1:65" x14ac:dyDescent="0.35">
      <c r="I76" s="78"/>
      <c r="J76" s="79"/>
    </row>
    <row r="77" spans="1:65" x14ac:dyDescent="0.35">
      <c r="I77" s="78"/>
      <c r="J77" s="79"/>
    </row>
    <row r="78" spans="1:65" x14ac:dyDescent="0.35">
      <c r="I78" s="80"/>
      <c r="J78" s="81"/>
    </row>
    <row r="79" spans="1:65" s="60" customFormat="1" x14ac:dyDescent="0.35">
      <c r="A79" s="59"/>
      <c r="B79" s="59"/>
      <c r="C79" s="59"/>
      <c r="D79" s="59"/>
      <c r="E79" s="59"/>
      <c r="F79" s="59"/>
      <c r="G79" s="59"/>
      <c r="H79" s="59"/>
      <c r="I79" s="59"/>
      <c r="J79" s="88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</row>
    <row r="80" spans="1:65" s="56" customFormat="1" x14ac:dyDescent="0.35">
      <c r="A80" s="55"/>
      <c r="B80" s="55"/>
      <c r="C80" s="55"/>
      <c r="D80" s="55"/>
      <c r="E80" s="55"/>
      <c r="F80" s="55"/>
      <c r="G80" s="55"/>
      <c r="H80" s="55"/>
      <c r="I80" s="55"/>
      <c r="J80" s="89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  <c r="BK80" s="55"/>
      <c r="BL80" s="55"/>
      <c r="BM80" s="55"/>
    </row>
    <row r="81" spans="1:65" s="60" customFormat="1" x14ac:dyDescent="0.35">
      <c r="A81" s="15"/>
      <c r="B81" s="15"/>
      <c r="C81" s="15"/>
      <c r="D81" s="15"/>
      <c r="E81" s="15"/>
      <c r="F81" s="15"/>
      <c r="G81" s="15"/>
      <c r="H81" s="15"/>
      <c r="I81" s="78"/>
      <c r="J81" s="79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9"/>
      <c r="BL81" s="59"/>
      <c r="BM81" s="59"/>
    </row>
    <row r="82" spans="1:65" x14ac:dyDescent="0.35">
      <c r="I82" s="80"/>
      <c r="J82" s="79"/>
    </row>
    <row r="83" spans="1:65" x14ac:dyDescent="0.35">
      <c r="I83" s="78"/>
      <c r="J83" s="79"/>
    </row>
    <row r="84" spans="1:65" x14ac:dyDescent="0.35">
      <c r="I84" s="78"/>
      <c r="J84" s="79"/>
    </row>
    <row r="85" spans="1:65" x14ac:dyDescent="0.35">
      <c r="I85" s="78"/>
      <c r="J85" s="79"/>
    </row>
    <row r="86" spans="1:65" x14ac:dyDescent="0.35">
      <c r="I86" s="78"/>
      <c r="J86" s="79"/>
    </row>
    <row r="87" spans="1:65" x14ac:dyDescent="0.35">
      <c r="I87" s="80"/>
      <c r="J87" s="81"/>
    </row>
    <row r="88" spans="1:65" s="60" customFormat="1" x14ac:dyDescent="0.35">
      <c r="A88" s="59"/>
      <c r="B88" s="59"/>
      <c r="C88" s="59"/>
      <c r="D88" s="59"/>
      <c r="E88" s="59"/>
      <c r="F88" s="59"/>
      <c r="G88" s="59"/>
      <c r="H88" s="59"/>
      <c r="I88" s="59"/>
      <c r="J88" s="88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</row>
    <row r="89" spans="1:65" s="60" customFormat="1" x14ac:dyDescent="0.35">
      <c r="A89" s="15"/>
      <c r="B89" s="15"/>
      <c r="C89" s="15"/>
      <c r="D89" s="15"/>
      <c r="E89" s="15"/>
      <c r="F89" s="15"/>
      <c r="G89" s="15"/>
      <c r="H89" s="15"/>
      <c r="I89" s="78"/>
      <c r="J89" s="79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9"/>
      <c r="BL89" s="59"/>
      <c r="BM89" s="59"/>
    </row>
    <row r="90" spans="1:65" s="56" customFormat="1" x14ac:dyDescent="0.35">
      <c r="A90" s="15"/>
      <c r="B90" s="15"/>
      <c r="C90" s="15"/>
      <c r="D90" s="15"/>
      <c r="E90" s="15"/>
      <c r="F90" s="15"/>
      <c r="G90" s="15"/>
      <c r="H90" s="15"/>
      <c r="I90" s="80"/>
      <c r="J90" s="8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5"/>
      <c r="BL90" s="55"/>
      <c r="BM90" s="55"/>
    </row>
    <row r="91" spans="1:65" x14ac:dyDescent="0.35">
      <c r="I91" s="78"/>
      <c r="J91" s="79"/>
    </row>
    <row r="92" spans="1:65" x14ac:dyDescent="0.35">
      <c r="I92" s="78"/>
      <c r="J92" s="79"/>
    </row>
    <row r="93" spans="1:65" x14ac:dyDescent="0.35">
      <c r="I93" s="78"/>
      <c r="J93" s="79"/>
    </row>
    <row r="94" spans="1:65" x14ac:dyDescent="0.35">
      <c r="I94" s="78"/>
      <c r="J94" s="81"/>
    </row>
    <row r="95" spans="1:65" x14ac:dyDescent="0.35">
      <c r="I95" s="80"/>
      <c r="J95" s="81"/>
    </row>
    <row r="96" spans="1:65" s="60" customFormat="1" x14ac:dyDescent="0.35">
      <c r="A96" s="59"/>
      <c r="B96" s="59"/>
      <c r="C96" s="59"/>
      <c r="D96" s="59"/>
      <c r="E96" s="59"/>
      <c r="F96" s="59"/>
      <c r="G96" s="59"/>
      <c r="H96" s="59"/>
      <c r="I96" s="59"/>
      <c r="J96" s="88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</row>
    <row r="97" spans="1:65" s="56" customFormat="1" x14ac:dyDescent="0.35">
      <c r="A97" s="55"/>
      <c r="B97" s="55"/>
      <c r="C97" s="55"/>
      <c r="D97" s="55"/>
      <c r="E97" s="55"/>
      <c r="F97" s="55"/>
      <c r="G97" s="55"/>
      <c r="H97" s="55"/>
      <c r="I97" s="55"/>
      <c r="J97" s="89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</row>
    <row r="98" spans="1:65" s="60" customFormat="1" x14ac:dyDescent="0.35">
      <c r="A98" s="15"/>
      <c r="B98" s="15"/>
      <c r="C98" s="15"/>
      <c r="D98" s="15"/>
      <c r="E98" s="15"/>
      <c r="F98" s="15"/>
      <c r="G98" s="15"/>
      <c r="H98" s="15"/>
      <c r="I98" s="78"/>
      <c r="J98" s="79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9"/>
      <c r="BL98" s="59"/>
      <c r="BM98" s="59"/>
    </row>
    <row r="99" spans="1:65" x14ac:dyDescent="0.35">
      <c r="I99" s="78"/>
      <c r="J99" s="79"/>
    </row>
    <row r="100" spans="1:65" x14ac:dyDescent="0.35">
      <c r="I100" s="78"/>
      <c r="J100" s="79"/>
    </row>
    <row r="101" spans="1:65" x14ac:dyDescent="0.35">
      <c r="I101" s="78"/>
      <c r="J101" s="79"/>
    </row>
    <row r="102" spans="1:65" x14ac:dyDescent="0.35">
      <c r="I102" s="78"/>
      <c r="J102" s="79"/>
    </row>
    <row r="103" spans="1:65" x14ac:dyDescent="0.35">
      <c r="I103" s="78"/>
      <c r="J103" s="79"/>
    </row>
    <row r="104" spans="1:65" x14ac:dyDescent="0.35">
      <c r="I104" s="80"/>
      <c r="J104" s="81"/>
    </row>
    <row r="105" spans="1:65" s="60" customFormat="1" x14ac:dyDescent="0.35">
      <c r="A105" s="59"/>
      <c r="B105" s="59"/>
      <c r="C105" s="59"/>
      <c r="D105" s="59"/>
      <c r="E105" s="59"/>
      <c r="F105" s="59"/>
      <c r="G105" s="59"/>
      <c r="H105" s="59"/>
      <c r="I105" s="59"/>
      <c r="J105" s="88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  <c r="BK105" s="59"/>
      <c r="BL105" s="59"/>
      <c r="BM105" s="59"/>
    </row>
    <row r="106" spans="1:65" s="60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78"/>
      <c r="J106" s="79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9"/>
      <c r="BL106" s="59"/>
      <c r="BM106" s="59"/>
    </row>
    <row r="107" spans="1:65" s="56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78"/>
      <c r="J107" s="79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5"/>
      <c r="BL107" s="55"/>
      <c r="BM107" s="55"/>
    </row>
    <row r="108" spans="1:65" x14ac:dyDescent="0.35">
      <c r="I108" s="78"/>
      <c r="J108" s="79"/>
    </row>
    <row r="109" spans="1:65" x14ac:dyDescent="0.35">
      <c r="I109" s="78"/>
      <c r="J109" s="79"/>
    </row>
    <row r="110" spans="1:65" x14ac:dyDescent="0.35">
      <c r="I110" s="78"/>
      <c r="J110" s="79"/>
    </row>
    <row r="111" spans="1:65" x14ac:dyDescent="0.35">
      <c r="I111" s="78"/>
      <c r="J111" s="81"/>
    </row>
    <row r="112" spans="1:65" x14ac:dyDescent="0.35">
      <c r="I112" s="80"/>
      <c r="J112" s="81"/>
    </row>
    <row r="113" spans="1:65" s="60" customFormat="1" x14ac:dyDescent="0.35">
      <c r="A113" s="59"/>
      <c r="B113" s="59"/>
      <c r="C113" s="59"/>
      <c r="D113" s="59"/>
      <c r="E113" s="59"/>
      <c r="F113" s="59"/>
      <c r="G113" s="59"/>
      <c r="H113" s="59"/>
      <c r="I113" s="59"/>
      <c r="J113" s="88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  <c r="BK113" s="59"/>
      <c r="BL113" s="59"/>
      <c r="BM113" s="59"/>
    </row>
    <row r="114" spans="1:65" s="56" customFormat="1" x14ac:dyDescent="0.35">
      <c r="A114" s="55"/>
      <c r="B114" s="55"/>
      <c r="C114" s="55"/>
      <c r="D114" s="55"/>
      <c r="E114" s="55"/>
      <c r="F114" s="55"/>
      <c r="G114" s="55"/>
      <c r="H114" s="55"/>
      <c r="I114" s="55"/>
      <c r="J114" s="89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55"/>
      <c r="BK114" s="55"/>
      <c r="BL114" s="55"/>
      <c r="BM114" s="55"/>
    </row>
    <row r="115" spans="1:65" s="60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78"/>
      <c r="J115" s="79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9"/>
      <c r="BL115" s="59"/>
      <c r="BM115" s="59"/>
    </row>
    <row r="116" spans="1:65" x14ac:dyDescent="0.35">
      <c r="I116" s="80"/>
      <c r="J116" s="79"/>
    </row>
    <row r="117" spans="1:65" x14ac:dyDescent="0.35">
      <c r="I117" s="78"/>
      <c r="J117" s="79"/>
    </row>
    <row r="118" spans="1:65" x14ac:dyDescent="0.35">
      <c r="I118" s="78"/>
      <c r="J118" s="79"/>
    </row>
    <row r="119" spans="1:65" x14ac:dyDescent="0.35">
      <c r="I119" s="78"/>
      <c r="J119" s="79"/>
    </row>
    <row r="120" spans="1:65" x14ac:dyDescent="0.35">
      <c r="I120" s="78"/>
      <c r="J120" s="79"/>
    </row>
    <row r="121" spans="1:65" x14ac:dyDescent="0.35">
      <c r="I121" s="80"/>
      <c r="J121" s="81"/>
    </row>
    <row r="122" spans="1:65" s="60" customFormat="1" x14ac:dyDescent="0.35">
      <c r="A122" s="59"/>
      <c r="B122" s="59"/>
      <c r="C122" s="59"/>
      <c r="D122" s="59"/>
      <c r="E122" s="59"/>
      <c r="F122" s="59"/>
      <c r="G122" s="59"/>
      <c r="H122" s="59"/>
      <c r="I122" s="59"/>
      <c r="J122" s="88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  <c r="BK122" s="59"/>
      <c r="BL122" s="59"/>
      <c r="BM122" s="59"/>
    </row>
    <row r="123" spans="1:65" s="60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78"/>
      <c r="J123" s="79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9"/>
      <c r="BL123" s="59"/>
      <c r="BM123" s="59"/>
    </row>
    <row r="124" spans="1:65" s="56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80"/>
      <c r="J124" s="8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5"/>
      <c r="BL124" s="55"/>
      <c r="BM124" s="55"/>
    </row>
    <row r="125" spans="1:65" x14ac:dyDescent="0.35">
      <c r="I125" s="78"/>
      <c r="J125" s="79"/>
    </row>
    <row r="126" spans="1:65" x14ac:dyDescent="0.35">
      <c r="I126" s="78"/>
      <c r="J126" s="79"/>
    </row>
    <row r="127" spans="1:65" x14ac:dyDescent="0.35">
      <c r="I127" s="78"/>
      <c r="J127" s="79"/>
    </row>
    <row r="128" spans="1:65" x14ac:dyDescent="0.35">
      <c r="I128" s="78"/>
      <c r="J128" s="81"/>
    </row>
    <row r="129" spans="1:65" x14ac:dyDescent="0.35">
      <c r="I129" s="80"/>
      <c r="J129" s="81"/>
    </row>
    <row r="130" spans="1:65" s="60" customFormat="1" x14ac:dyDescent="0.35">
      <c r="A130" s="59"/>
      <c r="B130" s="59"/>
      <c r="C130" s="59"/>
      <c r="D130" s="59"/>
      <c r="E130" s="59"/>
      <c r="F130" s="59"/>
      <c r="G130" s="59"/>
      <c r="H130" s="59"/>
      <c r="I130" s="59"/>
      <c r="J130" s="88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  <c r="BK130" s="59"/>
      <c r="BL130" s="59"/>
      <c r="BM130" s="59"/>
    </row>
    <row r="131" spans="1:65" s="56" customFormat="1" x14ac:dyDescent="0.35">
      <c r="A131" s="55"/>
      <c r="B131" s="55"/>
      <c r="C131" s="55"/>
      <c r="D131" s="55"/>
      <c r="E131" s="55"/>
      <c r="F131" s="55"/>
      <c r="G131" s="55"/>
      <c r="H131" s="55"/>
      <c r="I131" s="55"/>
      <c r="J131" s="89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55"/>
      <c r="BK131" s="55"/>
      <c r="BL131" s="55"/>
      <c r="BM131" s="55"/>
    </row>
    <row r="132" spans="1:65" s="60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78"/>
      <c r="J132" s="79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9"/>
      <c r="BL132" s="59"/>
      <c r="BM132" s="59"/>
    </row>
    <row r="133" spans="1:65" x14ac:dyDescent="0.35">
      <c r="I133" s="80"/>
      <c r="J133" s="79"/>
    </row>
    <row r="134" spans="1:65" x14ac:dyDescent="0.35">
      <c r="I134" s="78"/>
      <c r="J134" s="79"/>
    </row>
    <row r="135" spans="1:65" x14ac:dyDescent="0.35">
      <c r="I135" s="78"/>
      <c r="J135" s="79"/>
    </row>
    <row r="136" spans="1:65" x14ac:dyDescent="0.35">
      <c r="I136" s="78"/>
      <c r="J136" s="79"/>
    </row>
    <row r="137" spans="1:65" x14ac:dyDescent="0.35">
      <c r="I137" s="78"/>
      <c r="J137" s="79"/>
    </row>
    <row r="138" spans="1:65" x14ac:dyDescent="0.35">
      <c r="I138" s="80"/>
      <c r="J138" s="81"/>
    </row>
    <row r="139" spans="1:65" s="60" customFormat="1" x14ac:dyDescent="0.35">
      <c r="A139" s="59"/>
      <c r="B139" s="59"/>
      <c r="C139" s="59"/>
      <c r="D139" s="59"/>
      <c r="E139" s="59"/>
      <c r="F139" s="59"/>
      <c r="G139" s="59"/>
      <c r="H139" s="59"/>
      <c r="I139" s="59"/>
      <c r="J139" s="88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  <c r="BK139" s="59"/>
      <c r="BL139" s="59"/>
      <c r="BM139" s="59"/>
    </row>
    <row r="140" spans="1:65" s="60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78"/>
      <c r="J140" s="79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9"/>
      <c r="BL140" s="59"/>
      <c r="BM140" s="59"/>
    </row>
    <row r="141" spans="1:65" s="56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80"/>
      <c r="J141" s="79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5"/>
      <c r="BL141" s="55"/>
      <c r="BM141" s="55"/>
    </row>
    <row r="142" spans="1:65" x14ac:dyDescent="0.35">
      <c r="I142" s="78"/>
      <c r="J142" s="79"/>
    </row>
    <row r="143" spans="1:65" x14ac:dyDescent="0.35">
      <c r="I143" s="78"/>
      <c r="J143" s="79"/>
    </row>
    <row r="144" spans="1:65" x14ac:dyDescent="0.35">
      <c r="I144" s="78"/>
      <c r="J144" s="79"/>
    </row>
    <row r="145" spans="1:65" x14ac:dyDescent="0.35">
      <c r="I145" s="78"/>
      <c r="J145" s="79"/>
    </row>
    <row r="146" spans="1:65" x14ac:dyDescent="0.35">
      <c r="I146" s="80"/>
      <c r="J146" s="81"/>
    </row>
    <row r="147" spans="1:65" s="60" customFormat="1" x14ac:dyDescent="0.35">
      <c r="A147" s="59"/>
      <c r="B147" s="59"/>
      <c r="C147" s="59"/>
      <c r="D147" s="59"/>
      <c r="E147" s="59"/>
      <c r="F147" s="59"/>
      <c r="G147" s="59"/>
      <c r="H147" s="59"/>
      <c r="I147" s="59"/>
      <c r="J147" s="88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  <c r="BK147" s="59"/>
      <c r="BL147" s="59"/>
      <c r="BM147" s="59"/>
    </row>
    <row r="148" spans="1:65" s="56" customFormat="1" x14ac:dyDescent="0.35">
      <c r="A148" s="55"/>
      <c r="B148" s="55"/>
      <c r="C148" s="55"/>
      <c r="D148" s="55"/>
      <c r="E148" s="55"/>
      <c r="F148" s="55"/>
      <c r="G148" s="55"/>
      <c r="H148" s="55"/>
      <c r="I148" s="55"/>
      <c r="J148" s="89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55"/>
      <c r="BA148" s="55"/>
      <c r="BB148" s="55"/>
      <c r="BC148" s="55"/>
      <c r="BD148" s="55"/>
      <c r="BE148" s="55"/>
      <c r="BF148" s="55"/>
      <c r="BG148" s="55"/>
      <c r="BH148" s="55"/>
      <c r="BI148" s="55"/>
      <c r="BJ148" s="55"/>
      <c r="BK148" s="55"/>
      <c r="BL148" s="55"/>
      <c r="BM148" s="55"/>
    </row>
    <row r="149" spans="1:65" s="60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78"/>
      <c r="J149" s="79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9"/>
      <c r="BL149" s="59"/>
      <c r="BM149" s="59"/>
    </row>
    <row r="150" spans="1:65" x14ac:dyDescent="0.35">
      <c r="I150" s="78"/>
      <c r="J150" s="79"/>
    </row>
    <row r="151" spans="1:65" x14ac:dyDescent="0.35">
      <c r="I151" s="78"/>
      <c r="J151" s="79"/>
    </row>
    <row r="152" spans="1:65" x14ac:dyDescent="0.35">
      <c r="I152" s="78"/>
      <c r="J152" s="79"/>
    </row>
    <row r="153" spans="1:65" x14ac:dyDescent="0.35">
      <c r="I153" s="78"/>
      <c r="J153" s="79"/>
    </row>
    <row r="154" spans="1:65" x14ac:dyDescent="0.35">
      <c r="I154" s="78"/>
      <c r="J154" s="79"/>
    </row>
    <row r="155" spans="1:65" x14ac:dyDescent="0.35">
      <c r="I155" s="80"/>
      <c r="J155" s="81"/>
    </row>
    <row r="156" spans="1:65" s="60" customFormat="1" x14ac:dyDescent="0.35">
      <c r="A156" s="59"/>
      <c r="B156" s="59"/>
      <c r="C156" s="59"/>
      <c r="D156" s="59"/>
      <c r="E156" s="59"/>
      <c r="F156" s="59"/>
      <c r="G156" s="59"/>
      <c r="H156" s="59"/>
      <c r="I156" s="59"/>
      <c r="J156" s="88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  <c r="BK156" s="59"/>
      <c r="BL156" s="59"/>
      <c r="BM156" s="59"/>
    </row>
    <row r="157" spans="1:65" s="60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78"/>
      <c r="J157" s="79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9"/>
      <c r="BL157" s="59"/>
      <c r="BM157" s="59"/>
    </row>
    <row r="158" spans="1:65" s="56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78"/>
      <c r="J158" s="79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5"/>
      <c r="BL158" s="55"/>
      <c r="BM158" s="55"/>
    </row>
    <row r="159" spans="1:65" x14ac:dyDescent="0.35">
      <c r="I159" s="78"/>
      <c r="J159" s="79"/>
    </row>
    <row r="160" spans="1:65" x14ac:dyDescent="0.35">
      <c r="I160" s="78"/>
      <c r="J160" s="79"/>
    </row>
    <row r="161" spans="1:65" x14ac:dyDescent="0.35">
      <c r="I161" s="78"/>
      <c r="J161" s="79"/>
    </row>
    <row r="162" spans="1:65" x14ac:dyDescent="0.35">
      <c r="I162" s="78"/>
      <c r="J162" s="79"/>
    </row>
    <row r="163" spans="1:65" x14ac:dyDescent="0.35">
      <c r="I163" s="80"/>
      <c r="J163" s="81"/>
    </row>
    <row r="164" spans="1:65" s="60" customFormat="1" x14ac:dyDescent="0.35">
      <c r="A164" s="59"/>
      <c r="B164" s="59"/>
      <c r="C164" s="59"/>
      <c r="D164" s="59"/>
      <c r="E164" s="59"/>
      <c r="F164" s="59"/>
      <c r="G164" s="59"/>
      <c r="H164" s="59"/>
      <c r="I164" s="59"/>
      <c r="J164" s="88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  <c r="BK164" s="59"/>
      <c r="BL164" s="59"/>
      <c r="BM164" s="59"/>
    </row>
    <row r="165" spans="1:65" s="56" customFormat="1" x14ac:dyDescent="0.35">
      <c r="A165" s="55"/>
      <c r="B165" s="55"/>
      <c r="C165" s="55"/>
      <c r="D165" s="55"/>
      <c r="E165" s="55"/>
      <c r="F165" s="55"/>
      <c r="G165" s="55"/>
      <c r="H165" s="55"/>
      <c r="I165" s="55"/>
      <c r="J165" s="89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55"/>
      <c r="BK165" s="55"/>
      <c r="BL165" s="55"/>
      <c r="BM165" s="55"/>
    </row>
    <row r="166" spans="1:65" x14ac:dyDescent="0.35">
      <c r="I166" s="78"/>
      <c r="J166" s="79"/>
    </row>
    <row r="167" spans="1:65" x14ac:dyDescent="0.35">
      <c r="I167" s="80"/>
      <c r="J167" s="81"/>
    </row>
    <row r="168" spans="1:65" x14ac:dyDescent="0.35">
      <c r="I168" s="78"/>
      <c r="J168" s="79"/>
    </row>
    <row r="169" spans="1:65" x14ac:dyDescent="0.35">
      <c r="I169" s="78"/>
      <c r="J169" s="79"/>
    </row>
    <row r="170" spans="1:65" x14ac:dyDescent="0.35">
      <c r="I170" s="78"/>
      <c r="J170" s="79"/>
    </row>
    <row r="171" spans="1:65" x14ac:dyDescent="0.35">
      <c r="I171" s="78"/>
      <c r="J171" s="79"/>
    </row>
    <row r="172" spans="1:65" x14ac:dyDescent="0.35">
      <c r="I172" s="80"/>
      <c r="J172" s="81"/>
    </row>
    <row r="173" spans="1:65" s="60" customFormat="1" x14ac:dyDescent="0.35">
      <c r="A173" s="59"/>
      <c r="B173" s="59"/>
      <c r="C173" s="59"/>
      <c r="D173" s="59"/>
      <c r="E173" s="59"/>
      <c r="F173" s="59"/>
      <c r="G173" s="59"/>
      <c r="H173" s="59"/>
      <c r="I173" s="59"/>
      <c r="J173" s="88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  <c r="BK173" s="59"/>
      <c r="BL173" s="59"/>
      <c r="BM173" s="59"/>
    </row>
    <row r="174" spans="1:65" x14ac:dyDescent="0.35">
      <c r="I174" s="78"/>
      <c r="J174" s="79"/>
    </row>
    <row r="175" spans="1:65" x14ac:dyDescent="0.35">
      <c r="I175" s="80"/>
      <c r="J175" s="81"/>
    </row>
    <row r="176" spans="1:65" x14ac:dyDescent="0.35">
      <c r="I176" s="78"/>
      <c r="J176" s="79"/>
    </row>
    <row r="177" spans="1:65" x14ac:dyDescent="0.35">
      <c r="I177" s="78"/>
      <c r="J177" s="79"/>
    </row>
    <row r="178" spans="1:65" x14ac:dyDescent="0.35">
      <c r="I178" s="78"/>
      <c r="J178" s="79"/>
    </row>
    <row r="179" spans="1:65" x14ac:dyDescent="0.35">
      <c r="I179" s="78"/>
      <c r="J179" s="79"/>
    </row>
    <row r="180" spans="1:65" x14ac:dyDescent="0.35">
      <c r="I180" s="80"/>
      <c r="J180" s="81"/>
    </row>
    <row r="181" spans="1:65" s="60" customFormat="1" x14ac:dyDescent="0.35">
      <c r="A181" s="59"/>
      <c r="B181" s="59"/>
      <c r="C181" s="59"/>
      <c r="D181" s="59"/>
      <c r="E181" s="59"/>
      <c r="F181" s="59"/>
      <c r="G181" s="59"/>
      <c r="H181" s="59"/>
      <c r="I181" s="59"/>
      <c r="J181" s="88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  <c r="BK181" s="59"/>
      <c r="BL181" s="59"/>
      <c r="BM181" s="59"/>
    </row>
    <row r="182" spans="1:65" s="56" customFormat="1" x14ac:dyDescent="0.35">
      <c r="A182" s="55"/>
      <c r="B182" s="55"/>
      <c r="C182" s="55"/>
      <c r="D182" s="55"/>
      <c r="E182" s="55"/>
      <c r="F182" s="55"/>
      <c r="G182" s="55"/>
      <c r="H182" s="55"/>
      <c r="I182" s="55"/>
      <c r="J182" s="89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55"/>
      <c r="BK182" s="55"/>
      <c r="BL182" s="55"/>
      <c r="BM182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60" zoomScaleNormal="6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10363</v>
      </c>
      <c r="C1" s="36" t="s">
        <v>10364</v>
      </c>
      <c r="D1" s="36" t="s">
        <v>10365</v>
      </c>
      <c r="E1" s="37" t="s">
        <v>10366</v>
      </c>
      <c r="F1" s="37" t="s">
        <v>10367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10370</v>
      </c>
      <c r="J1" s="37" t="s">
        <v>10371</v>
      </c>
      <c r="K1" s="37" t="s">
        <v>10372</v>
      </c>
      <c r="L1" s="37" t="s">
        <v>10373</v>
      </c>
      <c r="M1" s="37" t="s">
        <v>10374</v>
      </c>
      <c r="N1" s="37" t="s">
        <v>10375</v>
      </c>
      <c r="O1" s="37" t="s">
        <v>10376</v>
      </c>
      <c r="P1" s="37" t="s">
        <v>10377</v>
      </c>
      <c r="Q1" s="37" t="s">
        <v>10378</v>
      </c>
      <c r="R1" s="37" t="s">
        <v>10379</v>
      </c>
      <c r="S1" s="37" t="s">
        <v>10380</v>
      </c>
      <c r="T1" s="37" t="s">
        <v>10381</v>
      </c>
      <c r="U1" s="37" t="s">
        <v>10382</v>
      </c>
      <c r="V1" s="37" t="s">
        <v>10383</v>
      </c>
      <c r="W1" s="37" t="s">
        <v>10384</v>
      </c>
      <c r="X1" s="37" t="s">
        <v>10385</v>
      </c>
      <c r="Y1" s="37" t="s">
        <v>10386</v>
      </c>
      <c r="Z1" s="37" t="s">
        <v>10387</v>
      </c>
      <c r="AA1" s="37" t="s">
        <v>10388</v>
      </c>
      <c r="AB1" s="37" t="s">
        <v>10389</v>
      </c>
      <c r="AC1" s="37" t="s">
        <v>10390</v>
      </c>
      <c r="AD1" s="37" t="s">
        <v>10391</v>
      </c>
      <c r="AE1" s="37" t="s">
        <v>10392</v>
      </c>
      <c r="AF1" s="37" t="s">
        <v>10393</v>
      </c>
      <c r="AG1" s="37" t="s">
        <v>10394</v>
      </c>
      <c r="AH1" s="37" t="s">
        <v>10395</v>
      </c>
      <c r="AI1" s="37" t="s">
        <v>10396</v>
      </c>
      <c r="AJ1" s="37" t="s">
        <v>10397</v>
      </c>
      <c r="AK1" s="37" t="s">
        <v>10398</v>
      </c>
      <c r="AL1" s="36" t="s">
        <v>9917</v>
      </c>
      <c r="AM1" s="37" t="s">
        <v>10368</v>
      </c>
      <c r="AN1" s="37" t="s">
        <v>10399</v>
      </c>
      <c r="AO1" s="37" t="s">
        <v>10400</v>
      </c>
      <c r="AP1" s="37" t="s">
        <v>10401</v>
      </c>
      <c r="AQ1" s="37" t="s">
        <v>10402</v>
      </c>
      <c r="AR1" s="37" t="s">
        <v>10403</v>
      </c>
      <c r="AS1" s="37" t="s">
        <v>10404</v>
      </c>
      <c r="AT1" s="37" t="s">
        <v>10405</v>
      </c>
      <c r="AU1" s="37" t="s">
        <v>10406</v>
      </c>
      <c r="AV1" s="37" t="s">
        <v>10407</v>
      </c>
      <c r="AW1" s="36" t="s">
        <v>9928</v>
      </c>
      <c r="AX1" s="37" t="s">
        <v>10408</v>
      </c>
      <c r="AY1" s="37" t="s">
        <v>10409</v>
      </c>
      <c r="AZ1" s="37" t="s">
        <v>10410</v>
      </c>
      <c r="BA1" s="37" t="s">
        <v>10411</v>
      </c>
      <c r="BB1" s="36" t="s">
        <v>9933</v>
      </c>
      <c r="BC1" s="37" t="s">
        <v>10412</v>
      </c>
      <c r="BD1" s="37" t="s">
        <v>10413</v>
      </c>
      <c r="BE1" s="37" t="s">
        <v>10414</v>
      </c>
      <c r="BF1" s="37" t="s">
        <v>10415</v>
      </c>
      <c r="BG1" s="36" t="s">
        <v>9938</v>
      </c>
      <c r="BH1" s="37" t="s">
        <v>10416</v>
      </c>
      <c r="BI1" s="37" t="s">
        <v>10417</v>
      </c>
      <c r="BJ1" s="37" t="s">
        <v>10418</v>
      </c>
      <c r="BK1" s="37" t="s">
        <v>10369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10335</v>
      </c>
      <c r="E3" s="36" t="s">
        <v>10419</v>
      </c>
      <c r="F3" s="36" t="s">
        <v>9948</v>
      </c>
      <c r="G3" s="36" t="s">
        <v>9948</v>
      </c>
      <c r="H3" s="36" t="s">
        <v>9634</v>
      </c>
      <c r="I3" s="36" t="s">
        <v>10336</v>
      </c>
      <c r="J3" s="36" t="s">
        <v>9796</v>
      </c>
      <c r="K3" s="36" t="s">
        <v>9796</v>
      </c>
      <c r="L3" s="36" t="s">
        <v>10337</v>
      </c>
      <c r="M3" s="36" t="s">
        <v>10337</v>
      </c>
      <c r="N3" s="36" t="s">
        <v>10337</v>
      </c>
      <c r="O3" s="36" t="s">
        <v>10337</v>
      </c>
      <c r="P3" s="36" t="s">
        <v>10337</v>
      </c>
      <c r="Q3" s="36" t="s">
        <v>10337</v>
      </c>
      <c r="R3" s="36" t="s">
        <v>10337</v>
      </c>
      <c r="S3" s="36" t="s">
        <v>10338</v>
      </c>
      <c r="T3" s="36" t="s">
        <v>10338</v>
      </c>
      <c r="U3" s="36" t="s">
        <v>10339</v>
      </c>
      <c r="V3" s="36" t="s">
        <v>10420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0</v>
      </c>
      <c r="C4" s="25" t="e">
        <f>'Banco de Dados'!$I$30/100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10013</v>
      </c>
      <c r="B5" s="32">
        <f>'Banco de Dados'!$I$29</f>
        <v>0</v>
      </c>
      <c r="C5" s="25" t="e">
        <f>'Banco de Dados'!$I$30/100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10018</v>
      </c>
      <c r="B6" s="32">
        <f>'Banco de Dados'!$I$29</f>
        <v>0</v>
      </c>
      <c r="C6" s="25" t="e">
        <f>'Banco de Dados'!$I$30/100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10571</v>
      </c>
      <c r="B7" s="32">
        <f>'Banco de Dados'!$I$29</f>
        <v>0</v>
      </c>
      <c r="C7" s="25" t="e">
        <f>'Banco de Dados'!$I$30/100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10011</v>
      </c>
      <c r="B8" s="32">
        <f>'Banco de Dados'!$I$29</f>
        <v>0</v>
      </c>
      <c r="C8" s="25" t="e">
        <f>'Banco de Dados'!$I$30/100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10014</v>
      </c>
      <c r="B9" s="32">
        <f>'Banco de Dados'!$I$29</f>
        <v>0</v>
      </c>
      <c r="C9" s="25" t="e">
        <f>'Banco de Dados'!$I$30/100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10017</v>
      </c>
      <c r="B10" s="32">
        <f>'Banco de Dados'!$I$29</f>
        <v>0</v>
      </c>
      <c r="C10" s="25" t="e">
        <f>'Banco de Dados'!$I$30/100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10572</v>
      </c>
      <c r="B11" s="32">
        <f>'Banco de Dados'!$I$29</f>
        <v>0</v>
      </c>
      <c r="C11" s="25" t="e">
        <f>'Banco de Dados'!$I$30/100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10012</v>
      </c>
      <c r="B12" s="32">
        <f>'Banco de Dados'!$I$29</f>
        <v>0</v>
      </c>
      <c r="C12" s="25" t="e">
        <f>'Banco de Dados'!$I$30/100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10015</v>
      </c>
      <c r="B13" s="32">
        <f>'Banco de Dados'!$I$29</f>
        <v>0</v>
      </c>
      <c r="C13" s="25" t="e">
        <f>'Banco de Dados'!$I$30/100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10016</v>
      </c>
      <c r="B14" s="32">
        <f>'Banco de Dados'!$I$29</f>
        <v>0</v>
      </c>
      <c r="C14" s="25" t="e">
        <f>'Banco de Dados'!$I$30/100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10573</v>
      </c>
      <c r="B15" s="32">
        <f>'Banco de Dados'!$I$29</f>
        <v>0</v>
      </c>
      <c r="C15" s="25" t="e">
        <f>'Banco de Dados'!$I$30/100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10156</v>
      </c>
      <c r="B16" s="32">
        <f>'Banco de Dados'!$I$29</f>
        <v>0</v>
      </c>
      <c r="C16" s="25" t="e">
        <f>'Banco de Dados'!$I$30/100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10449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10459</v>
      </c>
      <c r="E27" s="40" t="s">
        <v>10455</v>
      </c>
      <c r="F27" s="40" t="s">
        <v>10456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10439</v>
      </c>
      <c r="E29" s="38" t="s">
        <v>10440</v>
      </c>
      <c r="F29" s="38" t="s">
        <v>10441</v>
      </c>
      <c r="G29" s="38" t="s">
        <v>10450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10321</v>
      </c>
      <c r="C30" s="39" t="s">
        <v>10442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10322</v>
      </c>
      <c r="C31" s="39" t="s">
        <v>10443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10323</v>
      </c>
      <c r="C32" s="39" t="s">
        <v>10444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4" ht="16.5" x14ac:dyDescent="0.35">
      <c r="A33" s="41" t="str">
        <f t="shared" si="0"/>
        <v>M1A1SA1RT2</v>
      </c>
      <c r="B33" s="41" t="s">
        <v>10324</v>
      </c>
      <c r="C33" s="39" t="s">
        <v>10445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4" ht="16.5" x14ac:dyDescent="0.35">
      <c r="A34" s="41" t="str">
        <f t="shared" si="0"/>
        <v>M1A1SA1RT3</v>
      </c>
      <c r="B34" s="41" t="s">
        <v>10325</v>
      </c>
      <c r="C34" s="39" t="s">
        <v>10446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4" ht="16.5" x14ac:dyDescent="0.35">
      <c r="A35" s="41" t="str">
        <f t="shared" si="0"/>
        <v>M1A1SA1RT4</v>
      </c>
      <c r="B35" s="41" t="s">
        <v>10326</v>
      </c>
      <c r="C35" s="39" t="s">
        <v>10447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4" ht="16.5" x14ac:dyDescent="0.35">
      <c r="A36" s="41" t="str">
        <f t="shared" si="0"/>
        <v>M1A1SA1RT5</v>
      </c>
      <c r="B36" s="41" t="s">
        <v>10327</v>
      </c>
      <c r="C36" s="39" t="s">
        <v>10448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4" ht="16.5" x14ac:dyDescent="0.25">
      <c r="D38" s="38" t="s">
        <v>9943</v>
      </c>
      <c r="E38" s="38" t="s">
        <v>9876</v>
      </c>
      <c r="F38" s="38" t="s">
        <v>10449</v>
      </c>
    </row>
    <row r="39" spans="1:14" ht="16.5" x14ac:dyDescent="0.35">
      <c r="B39" s="41" t="str">
        <f>_xlfn.CONCAT(D39,F39)</f>
        <v>M1Consolidado</v>
      </c>
      <c r="D39" s="40" t="s">
        <v>10459</v>
      </c>
      <c r="E39" s="40" t="s">
        <v>10455</v>
      </c>
      <c r="F39" s="40" t="s">
        <v>10462</v>
      </c>
    </row>
    <row r="41" spans="1:14" ht="33" x14ac:dyDescent="0.25">
      <c r="B41" s="29"/>
      <c r="D41" s="38" t="s">
        <v>10463</v>
      </c>
      <c r="E41" s="38" t="s">
        <v>10464</v>
      </c>
      <c r="F41" s="38" t="s">
        <v>10465</v>
      </c>
      <c r="G41" s="38" t="s">
        <v>10472</v>
      </c>
      <c r="H41" s="38" t="s">
        <v>10466</v>
      </c>
      <c r="I41" s="38" t="s">
        <v>10467</v>
      </c>
      <c r="J41" s="38" t="s">
        <v>10468</v>
      </c>
      <c r="K41" s="38" t="s">
        <v>10469</v>
      </c>
      <c r="L41" s="38" t="s">
        <v>10470</v>
      </c>
      <c r="M41" s="38" t="s">
        <v>10471</v>
      </c>
      <c r="N41" s="38" t="s">
        <v>10511</v>
      </c>
    </row>
    <row r="42" spans="1:14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4" ht="16.5" x14ac:dyDescent="0.35">
      <c r="A43" s="41" t="str">
        <f>_xlfn.CONCAT($D$39,$F$39,B43)</f>
        <v>M1ConsolidadoRT1-A</v>
      </c>
      <c r="B43" s="41" t="s">
        <v>10321</v>
      </c>
      <c r="C43" s="39" t="s">
        <v>10442</v>
      </c>
      <c r="D43" s="43" t="str">
        <f>(IFERROR(ROUND(VLOOKUP(A43,'Arranjos Consolidados'!$E$3:$BM$303,$D$42,FALSE),0),""))</f>
        <v/>
      </c>
      <c r="E43" s="43" t="str">
        <f>(IFERROR(ROUND(VLOOKUP(A43,'Arranjos Consolidados'!$E$3:$BM$303,$E$42,FALSE),0),""))</f>
        <v/>
      </c>
      <c r="F43" s="42" t="str">
        <f>(IFERROR(ROUND(VLOOKUP(A43,'Arranjos Consolidados'!$E$3:$BM$303,$F$42,FALSE),0),""))</f>
        <v/>
      </c>
      <c r="G43" s="42" t="str">
        <f>(IFERROR(ROUND(VLOOKUP(A43,'Arranjos Consolidados'!$E$3:$BM$303,$G$42,FALSE),0),""))</f>
        <v/>
      </c>
      <c r="H43" s="51" t="str">
        <f>(IFERROR(ROUND(VLOOKUP(A43,'Arranjos Consolidados'!$E$3:$BM$303,$H$42,FALSE),0),""))</f>
        <v/>
      </c>
      <c r="I43" s="40" t="str">
        <f>(IFERROR(ROUND(VLOOKUP(A43,'Arranjos Consolidados'!$E$3:$BM$303,$I$42,FALSE),0),""))</f>
        <v/>
      </c>
      <c r="J43" s="40" t="str">
        <f>(IFERROR(ROUND(VLOOKUP(A43,'Arranjos Consolidados'!$E$3:$BM$303,$J$42,FALSE),0),""))</f>
        <v/>
      </c>
      <c r="K43" s="40" t="str">
        <f>(IFERROR(ROUND(VLOOKUP(A43,'Arranjos Consolidados'!$E$3:$BM$303,$K$42,FALSE),0),""))</f>
        <v/>
      </c>
      <c r="L43" s="40" t="str">
        <f>(IFERROR(ROUND(VLOOKUP(A43,'Arranjos Consolidados'!$E$3:$BM$303,$L$42,FALSE),0),""))</f>
        <v/>
      </c>
      <c r="M43" s="54" t="str">
        <f>(IFERROR(ROUND(VLOOKUP(A43,'Arranjos Consolidados'!$E$3:$BM$303,18,FALSE),0),""))</f>
        <v/>
      </c>
      <c r="N43" s="40" t="s">
        <v>9688</v>
      </c>
    </row>
    <row r="44" spans="1:14" ht="16.5" x14ac:dyDescent="0.35">
      <c r="A44" s="41" t="str">
        <f t="shared" ref="A44:A49" si="1">_xlfn.CONCAT($D$39,$F$39,B44)</f>
        <v>M1ConsolidadoRT1-B</v>
      </c>
      <c r="B44" s="41" t="s">
        <v>10322</v>
      </c>
      <c r="C44" s="39" t="s">
        <v>10443</v>
      </c>
      <c r="D44" s="43" t="str">
        <f>(IFERROR(ROUND(VLOOKUP(A44,'Arranjos Consolidados'!$E$3:$BM$303,$D$42,FALSE),0),""))</f>
        <v/>
      </c>
      <c r="E44" s="43" t="str">
        <f>(IFERROR(ROUND(VLOOKUP(A44,'Arranjos Consolidados'!$E$3:$BM$303,$E$42,FALSE),0),""))</f>
        <v/>
      </c>
      <c r="F44" s="42" t="str">
        <f>(IFERROR(ROUND(VLOOKUP(A44,'Arranjos Consolidados'!$E$3:$BM$303,$F$42,FALSE),0),""))</f>
        <v/>
      </c>
      <c r="G44" s="42" t="str">
        <f>(IFERROR(ROUND(VLOOKUP(A44,'Arranjos Consolidados'!$E$3:$BM$303,$G$42,FALSE),0),""))</f>
        <v/>
      </c>
      <c r="H44" s="40" t="str">
        <f>(IFERROR(ROUND(VLOOKUP(A44,'Arranjos Consolidados'!$E$3:$BM$303,$H$42,FALSE),0),""))</f>
        <v/>
      </c>
      <c r="I44" s="40" t="str">
        <f>(IFERROR(ROUND(VLOOKUP(A44,'Arranjos Consolidados'!$E$3:$BM$303,$I$42,FALSE),0),""))</f>
        <v/>
      </c>
      <c r="J44" s="40" t="str">
        <f>(IFERROR(ROUND(VLOOKUP(A44,'Arranjos Consolidados'!$E$3:$BM$303,$J$42,FALSE),0),""))</f>
        <v/>
      </c>
      <c r="K44" s="40" t="str">
        <f>(IFERROR(ROUND(VLOOKUP(A44,'Arranjos Consolidados'!$E$3:$BM$303,$K$42,FALSE),0),""))</f>
        <v/>
      </c>
      <c r="L44" s="40" t="str">
        <f>(IFERROR(ROUND(VLOOKUP(A44,'Arranjos Consolidados'!$E$3:$BM$303,$L$42,FALSE),0),""))</f>
        <v/>
      </c>
      <c r="M44" s="54" t="str">
        <f>(IFERROR(ROUND(VLOOKUP(A44,'Arranjos Consolidados'!$E$3:$BM$303,19,FALSE),0),""))</f>
        <v/>
      </c>
      <c r="N44" s="40" t="str">
        <f>(IFERROR(ROUND(VLOOKUP(A44,'Arranjos Consolidados'!$E$3:$BM$303,20,FALSE),0),""))</f>
        <v/>
      </c>
    </row>
    <row r="45" spans="1:14" ht="16.5" x14ac:dyDescent="0.35">
      <c r="A45" s="41" t="str">
        <f t="shared" si="1"/>
        <v>M1ConsolidadoRT1-C</v>
      </c>
      <c r="B45" s="41" t="s">
        <v>10323</v>
      </c>
      <c r="C45" s="39" t="s">
        <v>10444</v>
      </c>
      <c r="D45" s="43" t="str">
        <f>(IFERROR(ROUND(VLOOKUP(A45,'Arranjos Consolidados'!$E$3:$BM$303,$D$42,FALSE),0),""))</f>
        <v/>
      </c>
      <c r="E45" s="43" t="str">
        <f>(IFERROR(ROUND(VLOOKUP(A45,'Arranjos Consolidados'!$E$3:$BM$303,$E$42,FALSE),0),""))</f>
        <v/>
      </c>
      <c r="F45" s="42" t="str">
        <f>(IFERROR(ROUND(VLOOKUP(A45,'Arranjos Consolidados'!$E$3:$BM$303,$F$42,FALSE),0),""))</f>
        <v/>
      </c>
      <c r="G45" s="42" t="str">
        <f>(IFERROR(ROUND(VLOOKUP(A45,'Arranjos Consolidados'!$E$3:$BM$303,$G$42,FALSE),0),""))</f>
        <v/>
      </c>
      <c r="H45" s="40" t="str">
        <f>(IFERROR(ROUND(VLOOKUP(A45,'Arranjos Consolidados'!$E$3:$BM$303,$H$42,FALSE),0),""))</f>
        <v/>
      </c>
      <c r="I45" s="40" t="str">
        <f>(IFERROR(ROUND(VLOOKUP(A45,'Arranjos Consolidados'!$E$3:$BM$303,$I$42,FALSE),0),""))</f>
        <v/>
      </c>
      <c r="J45" s="40" t="str">
        <f>(IFERROR(ROUND(VLOOKUP(A45,'Arranjos Consolidados'!$E$3:$BM$303,$J$42,FALSE),0),""))</f>
        <v/>
      </c>
      <c r="K45" s="40" t="str">
        <f>(IFERROR(ROUND(VLOOKUP(A45,'Arranjos Consolidados'!$E$3:$BM$303,$K$42,FALSE),0),""))</f>
        <v/>
      </c>
      <c r="L45" s="40" t="str">
        <f>(IFERROR(ROUND(VLOOKUP(A45,'Arranjos Consolidados'!$E$3:$BM$303,$L$42,FALSE),0),""))</f>
        <v/>
      </c>
      <c r="M45" s="54" t="str">
        <f>(IFERROR(ROUND(VLOOKUP(A45,'Arranjos Consolidados'!$E$3:$BM$303,20,FALSE),0),""))</f>
        <v/>
      </c>
      <c r="N45" s="40" t="s">
        <v>9688</v>
      </c>
    </row>
    <row r="46" spans="1:14" ht="16.5" x14ac:dyDescent="0.35">
      <c r="A46" s="41" t="str">
        <f t="shared" si="1"/>
        <v>M1ConsolidadoRT2</v>
      </c>
      <c r="B46" s="41" t="s">
        <v>10324</v>
      </c>
      <c r="C46" s="39" t="s">
        <v>10445</v>
      </c>
      <c r="D46" s="43" t="str">
        <f>(IFERROR(ROUND(VLOOKUP(A46,'Arranjos Consolidados'!$E$3:$BM$303,$D$42,FALSE),0),""))</f>
        <v/>
      </c>
      <c r="E46" s="43" t="str">
        <f>(IFERROR(ROUND(VLOOKUP(A46,'Arranjos Consolidados'!$E$3:$BM$303,$E$42,FALSE),0),""))</f>
        <v/>
      </c>
      <c r="F46" s="42" t="str">
        <f>(IFERROR(ROUND(VLOOKUP(A46,'Arranjos Consolidados'!$E$3:$BM$303,$F$42,FALSE),0),""))</f>
        <v/>
      </c>
      <c r="G46" s="42" t="str">
        <f>(IFERROR(ROUND(VLOOKUP(A46,'Arranjos Consolidados'!$E$3:$BM$303,$G$42,FALSE),0),""))</f>
        <v/>
      </c>
      <c r="H46" s="40" t="str">
        <f>(IFERROR(ROUND(VLOOKUP(A46,'Arranjos Consolidados'!$E$3:$BM$303,$H$42,FALSE),0),""))</f>
        <v/>
      </c>
      <c r="I46" s="40" t="str">
        <f>(IFERROR(ROUND(VLOOKUP(A46,'Arranjos Consolidados'!$E$3:$BM$303,$I$42,FALSE),0),""))</f>
        <v/>
      </c>
      <c r="J46" s="40" t="str">
        <f>(IFERROR(ROUND(VLOOKUP(A46,'Arranjos Consolidados'!$E$3:$BM$303,$J$42,FALSE),0),""))</f>
        <v/>
      </c>
      <c r="K46" s="40" t="str">
        <f>(IFERROR(ROUND(VLOOKUP(A46,'Arranjos Consolidados'!$E$3:$BM$303,$K$42,FALSE),0),""))</f>
        <v/>
      </c>
      <c r="L46" s="40" t="str">
        <f>(IFERROR(ROUND(VLOOKUP(A46,'Arranjos Consolidados'!$E$3:$BM$303,$L$42,FALSE),0),""))</f>
        <v/>
      </c>
      <c r="M46" s="54" t="str">
        <f>(IFERROR(ROUND(VLOOKUP(A46,'Arranjos Consolidados'!$E$3:$BM$303,15,FALSE),0),""))</f>
        <v/>
      </c>
      <c r="N46" s="40" t="s">
        <v>9688</v>
      </c>
    </row>
    <row r="47" spans="1:14" ht="16.5" x14ac:dyDescent="0.35">
      <c r="A47" s="41" t="str">
        <f t="shared" si="1"/>
        <v>M1ConsolidadoRT3</v>
      </c>
      <c r="B47" s="41" t="s">
        <v>10325</v>
      </c>
      <c r="C47" s="39" t="s">
        <v>10446</v>
      </c>
      <c r="D47" s="43" t="str">
        <f>(IFERROR(ROUND(VLOOKUP(A47,'Arranjos Consolidados'!$E$3:$BM$303,$D$42,FALSE),0),""))</f>
        <v/>
      </c>
      <c r="E47" s="43" t="str">
        <f>(IFERROR(ROUND(VLOOKUP(A47,'Arranjos Consolidados'!$E$3:$BM$303,$E$42,FALSE),0),""))</f>
        <v/>
      </c>
      <c r="F47" s="42" t="str">
        <f>(IFERROR(ROUND(VLOOKUP(A47,'Arranjos Consolidados'!$E$3:$BM$303,$F$42,FALSE),0),""))</f>
        <v/>
      </c>
      <c r="G47" s="42" t="str">
        <f>(IFERROR(ROUND(VLOOKUP(A47,'Arranjos Consolidados'!$E$3:$BM$303,$G$42,FALSE),0),""))</f>
        <v/>
      </c>
      <c r="H47" s="40" t="str">
        <f>(IFERROR(ROUND(VLOOKUP(A47,'Arranjos Consolidados'!$E$3:$BM$303,$H$42,FALSE),0),""))</f>
        <v/>
      </c>
      <c r="I47" s="40" t="str">
        <f>(IFERROR(ROUND(VLOOKUP(A47,'Arranjos Consolidados'!$E$3:$BM$303,$I$42,FALSE),0),""))</f>
        <v/>
      </c>
      <c r="J47" s="40" t="str">
        <f>(IFERROR(ROUND(VLOOKUP(A47,'Arranjos Consolidados'!$E$3:$BM$303,$J$42,FALSE),0),""))</f>
        <v/>
      </c>
      <c r="K47" s="40" t="str">
        <f>(IFERROR(ROUND(VLOOKUP(A47,'Arranjos Consolidados'!$E$3:$BM$303,$K$42,FALSE),0),""))</f>
        <v/>
      </c>
      <c r="L47" s="40" t="str">
        <f>(IFERROR(ROUND(VLOOKUP(A47,'Arranjos Consolidados'!$E$3:$BM$303,$L$42,FALSE),0),""))</f>
        <v/>
      </c>
      <c r="M47" s="54" t="s">
        <v>9688</v>
      </c>
      <c r="N47" s="40" t="s">
        <v>9688</v>
      </c>
    </row>
    <row r="48" spans="1:14" ht="16.5" x14ac:dyDescent="0.35">
      <c r="A48" s="41" t="str">
        <f t="shared" si="1"/>
        <v>M1ConsolidadoRT4</v>
      </c>
      <c r="B48" s="41" t="s">
        <v>10326</v>
      </c>
      <c r="C48" s="39" t="s">
        <v>10447</v>
      </c>
      <c r="D48" s="43" t="str">
        <f>(IFERROR(ROUND(VLOOKUP(A48,'Arranjos Consolidados'!$E$3:$BM$303,$D$42,FALSE),0),""))</f>
        <v/>
      </c>
      <c r="E48" s="43" t="str">
        <f>(IFERROR(ROUND(VLOOKUP(A48,'Arranjos Consolidados'!$E$3:$BM$303,$E$42,FALSE),0),""))</f>
        <v/>
      </c>
      <c r="F48" s="42" t="str">
        <f>(IFERROR(ROUND(VLOOKUP(A48,'Arranjos Consolidados'!$E$3:$BM$303,$F$42,FALSE),0),""))</f>
        <v/>
      </c>
      <c r="G48" s="42" t="str">
        <f>(IFERROR(ROUND(VLOOKUP(A48,'Arranjos Consolidados'!$E$3:$BM$303,$G$42,FALSE),0),""))</f>
        <v/>
      </c>
      <c r="H48" s="40" t="str">
        <f>(IFERROR(ROUND(VLOOKUP(A48,'Arranjos Consolidados'!$E$3:$BM$303,$H$42,FALSE),0),""))</f>
        <v/>
      </c>
      <c r="I48" s="40" t="str">
        <f>(IFERROR(ROUND(VLOOKUP(A48,'Arranjos Consolidados'!$E$3:$BM$303,$I$42,FALSE),0)*0.75,""))</f>
        <v/>
      </c>
      <c r="J48" s="40" t="str">
        <f>(IFERROR(ROUND(VLOOKUP(A48,'Arranjos Consolidados'!$E$3:$BM$303,$J$42,FALSE),0),""))</f>
        <v/>
      </c>
      <c r="K48" s="40" t="str">
        <f>(IFERROR(ROUND(VLOOKUP(A48,'Arranjos Consolidados'!$E$3:$BM$303,$K$42,FALSE),0)*0.25,""))</f>
        <v/>
      </c>
      <c r="L48" s="40" t="str">
        <f>(IFERROR(ROUND(VLOOKUP(A48,'Arranjos Consolidados'!$E$3:$BM$303,$L$42,FALSE),0),""))</f>
        <v/>
      </c>
      <c r="M48" s="54" t="str">
        <f>(IFERROR(ROUND(VLOOKUP(A48,'Arranjos Consolidados'!$E$3:$BM$303,17,FALSE),0),""))</f>
        <v/>
      </c>
      <c r="N48" s="40" t="s">
        <v>9688</v>
      </c>
    </row>
    <row r="49" spans="1:16" ht="16.5" x14ac:dyDescent="0.35">
      <c r="A49" s="41" t="str">
        <f t="shared" si="1"/>
        <v>M1ConsolidadoRT5</v>
      </c>
      <c r="B49" s="41" t="s">
        <v>10327</v>
      </c>
      <c r="C49" s="39" t="s">
        <v>10448</v>
      </c>
      <c r="D49" s="43" t="str">
        <f>(IFERROR(ROUND(VLOOKUP(A49,'Arranjos Consolidados'!$E$3:$BM$303,$D$42,FALSE),0),""))</f>
        <v/>
      </c>
      <c r="E49" s="43" t="str">
        <f>(IFERROR(ROUND(VLOOKUP(A49,'Arranjos Consolidados'!$E$3:$BM$303,$E$42,FALSE),0),""))</f>
        <v/>
      </c>
      <c r="F49" s="42" t="str">
        <f>(IFERROR(ROUND(VLOOKUP(A49,'Arranjos Consolidados'!$E$3:$BM$303,$F$42,FALSE),0),""))</f>
        <v/>
      </c>
      <c r="G49" s="42" t="str">
        <f>(IFERROR(ROUND(VLOOKUP(A49,'Arranjos Consolidados'!$E$3:$BM$303,$G$42,FALSE),0),""))</f>
        <v/>
      </c>
      <c r="H49" s="40" t="str">
        <f>(IFERROR(ROUND(VLOOKUP(A49,'Arranjos Consolidados'!$E$3:$BM$303,$H$42,FALSE),0),""))</f>
        <v/>
      </c>
      <c r="I49" s="40" t="str">
        <f>(IFERROR(ROUND(VLOOKUP(A49,'Arranjos Consolidados'!$E$3:$BM$303,$I$42,FALSE),0)*0.75,""))</f>
        <v/>
      </c>
      <c r="J49" s="40" t="str">
        <f>(IFERROR(ROUND(VLOOKUP(A49,'Arranjos Consolidados'!$E$3:$BM$303,$J$42,FALSE),0),""))</f>
        <v/>
      </c>
      <c r="K49" s="40" t="str">
        <f>(IFERROR(ROUND(VLOOKUP(A49,'Arranjos Consolidados'!$E$3:$BM$303,$K$42,FALSE),0)*0.25,""))</f>
        <v/>
      </c>
      <c r="L49" s="40" t="str">
        <f>(IFERROR(ROUND(VLOOKUP(A49,'Arranjos Consolidados'!$E$3:$BM$303,$L$42,FALSE),0),""))</f>
        <v/>
      </c>
      <c r="M49" s="54" t="str">
        <f>(IFERROR(ROUND(VLOOKUP(A49,'Arranjos Consolidados'!$E$3:$BM$303,17,FALSE),0),""))</f>
        <v/>
      </c>
      <c r="N49" s="40" t="s">
        <v>9688</v>
      </c>
    </row>
    <row r="50" spans="1:16" ht="16.5" x14ac:dyDescent="0.35">
      <c r="A50" s="41" t="str">
        <f>_xlfn.CONCAT($D$39,$F$39)</f>
        <v>M1Consolidado</v>
      </c>
      <c r="B50" s="51" t="str">
        <f>IFERROR(VLOOKUP(A50,CHOOSE({1,2},'Arranjos Consolidados'!E:E,'Arranjos Consolidados'!D:D),2,FALSE),"")</f>
        <v/>
      </c>
      <c r="C50" s="39" t="s">
        <v>10462</v>
      </c>
      <c r="D50" s="43" t="str">
        <f>(IFERROR(ROUND(VLOOKUP(A50,'Arranjos Consolidados'!$E$3:$BM$303,$D$42,FALSE),0),""))</f>
        <v/>
      </c>
      <c r="E50" s="43" t="str">
        <f>(IFERROR(ROUND(VLOOKUP(A50,'Arranjos Consolidados'!$E$3:$BM$303,$E$42,FALSE),0),""))</f>
        <v/>
      </c>
      <c r="F50" s="42" t="str">
        <f>(IFERROR(ROUND(VLOOKUP(A50,'Arranjos Consolidados'!$E$3:$BM$303,$F$42,FALSE),0),""))</f>
        <v/>
      </c>
      <c r="G50" s="42" t="str">
        <f>(IFERROR(ROUND(VLOOKUP(A50,'Arranjos Consolidados'!$E$3:$BM$303,$G$42,FALSE),0),""))</f>
        <v/>
      </c>
      <c r="H50" s="40"/>
      <c r="I50" s="40"/>
      <c r="J50" s="40"/>
      <c r="K50" s="40"/>
      <c r="L50" s="40"/>
      <c r="M50" s="54"/>
      <c r="N50" s="39"/>
    </row>
    <row r="52" spans="1:16" ht="16.5" x14ac:dyDescent="0.25">
      <c r="D52" s="38" t="s">
        <v>9943</v>
      </c>
      <c r="E52" s="38" t="s">
        <v>9876</v>
      </c>
      <c r="F52" s="87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101" t="s">
        <v>10547</v>
      </c>
      <c r="D56" s="38" t="s">
        <v>10512</v>
      </c>
      <c r="E56" s="38" t="s">
        <v>10519</v>
      </c>
      <c r="F56" s="38" t="s">
        <v>10533</v>
      </c>
      <c r="G56" s="38" t="s">
        <v>10463</v>
      </c>
      <c r="H56" s="38" t="s">
        <v>10464</v>
      </c>
      <c r="I56" s="38" t="s">
        <v>10465</v>
      </c>
      <c r="J56" s="38" t="s">
        <v>10472</v>
      </c>
      <c r="K56" s="38" t="s">
        <v>10466</v>
      </c>
      <c r="L56" s="38" t="s">
        <v>10467</v>
      </c>
      <c r="M56" s="38" t="s">
        <v>10468</v>
      </c>
      <c r="N56" s="38" t="s">
        <v>10470</v>
      </c>
      <c r="O56" s="38" t="s">
        <v>10574</v>
      </c>
      <c r="P56" s="38" t="s">
        <v>10575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105" t="str">
        <f>(IFERROR(ROUND(VLOOKUP($A57,'Arranjos Consolidados'!$E$3:$BM$303,6,FALSE)*100,1),""))</f>
        <v/>
      </c>
      <c r="G57" s="104" t="str">
        <f>(IFERROR(ROUND(VLOOKUP($A57,'Arranjos Consolidados'!$E$3:$BM$303,D$42,FALSE),1),""))</f>
        <v/>
      </c>
      <c r="H57" s="104" t="str">
        <f>(IFERROR(ROUND(VLOOKUP($A57,'Arranjos Consolidados'!$E$3:$BM$303,E$42,FALSE),1),""))</f>
        <v/>
      </c>
      <c r="I57" s="104" t="str">
        <f>(IFERROR(ROUND(VLOOKUP($A57,'Arranjos Consolidados'!$E$3:$BM$303,F$42,FALSE),1),""))</f>
        <v/>
      </c>
      <c r="J57" s="104" t="str">
        <f>(IFERROR(ROUND(VLOOKUP($A57,'Arranjos Consolidados'!$E$3:$BM$303,G$42,FALSE),1),""))</f>
        <v/>
      </c>
      <c r="K57" s="104" t="str">
        <f>(IFERROR(ROUND(VLOOKUP($A57,'Arranjos Consolidados'!$E$3:$BM$303,H$42,FALSE),1),""))</f>
        <v/>
      </c>
      <c r="L57" s="104" t="str">
        <f>(IFERROR(ROUND(VLOOKUP($A57,'Arranjos Consolidados'!$E$3:$BM$303,I$42,FALSE),1),""))</f>
        <v/>
      </c>
      <c r="M57" s="104" t="str">
        <f>(IFERROR(ROUND(VLOOKUP($A57,'Arranjos Consolidados'!$E$3:$BM$303,J$42,FALSE),1),""))</f>
        <v/>
      </c>
      <c r="N57" s="104" t="str">
        <f>(IFERROR(ROUND(VLOOKUP($A57,'Arranjos Consolidados'!$E$3:$BM$303,L$42,FALSE),1),""))</f>
        <v/>
      </c>
      <c r="O57" s="104" t="str">
        <f>(IFERROR(ROUND(VLOOKUP(A57,'Arranjos Consolidados'!$E$3:$BM$303,20,FALSE),0),""))</f>
        <v/>
      </c>
      <c r="P57" s="104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105" t="str">
        <f>(IFERROR(ROUND(VLOOKUP($A58,'Arranjos Consolidados'!$E$3:$BM$303,6,FALSE)*100,1),""))</f>
        <v/>
      </c>
      <c r="G58" s="104" t="str">
        <f>(IFERROR(ROUND(VLOOKUP($A58,'Arranjos Consolidados'!$E$3:$BM$303,D$42,FALSE),1),""))</f>
        <v/>
      </c>
      <c r="H58" s="104" t="str">
        <f>(IFERROR(ROUND(VLOOKUP($A58,'Arranjos Consolidados'!$E$3:$BM$303,E$42,FALSE),1),""))</f>
        <v/>
      </c>
      <c r="I58" s="104" t="str">
        <f>(IFERROR(ROUND(VLOOKUP($A58,'Arranjos Consolidados'!$E$3:$BM$303,F$42,FALSE),1),""))</f>
        <v/>
      </c>
      <c r="J58" s="104" t="str">
        <f>(IFERROR(ROUND(VLOOKUP($A58,'Arranjos Consolidados'!$E$3:$BM$303,G$42,FALSE),1),""))</f>
        <v/>
      </c>
      <c r="K58" s="104" t="str">
        <f>(IFERROR(ROUND(VLOOKUP($A58,'Arranjos Consolidados'!$E$3:$BM$303,H$42,FALSE),1),""))</f>
        <v/>
      </c>
      <c r="L58" s="104" t="str">
        <f>(IFERROR(ROUND(VLOOKUP($A58,'Arranjos Consolidados'!$E$3:$BM$303,I$42,FALSE),1),""))</f>
        <v/>
      </c>
      <c r="M58" s="104" t="str">
        <f>(IFERROR(ROUND(VLOOKUP($A58,'Arranjos Consolidados'!$E$3:$BM$303,J$42,FALSE),1),""))</f>
        <v/>
      </c>
      <c r="N58" s="104" t="str">
        <f>(IFERROR(ROUND(VLOOKUP($A58,'Arranjos Consolidados'!$E$3:$BM$303,L$42,FALSE),1),""))</f>
        <v/>
      </c>
      <c r="O58" s="104" t="str">
        <f>(IFERROR(ROUND(VLOOKUP(A58,'Arranjos Consolidados'!$E$3:$BM$303,20,FALSE),0),""))</f>
        <v/>
      </c>
      <c r="P58" s="104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105" t="str">
        <f>(IFERROR(ROUND(VLOOKUP($A59,'Arranjos Consolidados'!$E$3:$BM$303,6,FALSE)*100,1),""))</f>
        <v/>
      </c>
      <c r="G59" s="104" t="str">
        <f>(IFERROR(ROUND(VLOOKUP($A59,'Arranjos Consolidados'!$E$3:$BM$303,D$42,FALSE),1),""))</f>
        <v/>
      </c>
      <c r="H59" s="104" t="str">
        <f>(IFERROR(ROUND(VLOOKUP($A59,'Arranjos Consolidados'!$E$3:$BM$303,E$42,FALSE),1),""))</f>
        <v/>
      </c>
      <c r="I59" s="104" t="str">
        <f>(IFERROR(ROUND(VLOOKUP($A59,'Arranjos Consolidados'!$E$3:$BM$303,F$42,FALSE),1),""))</f>
        <v/>
      </c>
      <c r="J59" s="104" t="str">
        <f>(IFERROR(ROUND(VLOOKUP($A59,'Arranjos Consolidados'!$E$3:$BM$303,G$42,FALSE),1),""))</f>
        <v/>
      </c>
      <c r="K59" s="104" t="str">
        <f>(IFERROR(ROUND(VLOOKUP($A59,'Arranjos Consolidados'!$E$3:$BM$303,H$42,FALSE),1),""))</f>
        <v/>
      </c>
      <c r="L59" s="104" t="str">
        <f>(IFERROR(ROUND(VLOOKUP($A59,'Arranjos Consolidados'!$E$3:$BM$303,I$42,FALSE),1),""))</f>
        <v/>
      </c>
      <c r="M59" s="104" t="str">
        <f>(IFERROR(ROUND(VLOOKUP($A59,'Arranjos Consolidados'!$E$3:$BM$303,J$42,FALSE),1),""))</f>
        <v/>
      </c>
      <c r="N59" s="104" t="str">
        <f>(IFERROR(ROUND(VLOOKUP($A59,'Arranjos Consolidados'!$E$3:$BM$303,L$42,FALSE),1),""))</f>
        <v/>
      </c>
      <c r="O59" s="104" t="str">
        <f>(IFERROR(ROUND(VLOOKUP(A59,'Arranjos Consolidados'!$E$3:$BM$303,20,FALSE),0),""))</f>
        <v/>
      </c>
      <c r="P59" s="104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105" t="str">
        <f>(IFERROR(ROUND(VLOOKUP($A60,'Arranjos Consolidados'!$E$3:$BM$303,6,FALSE)*100,1),""))</f>
        <v/>
      </c>
      <c r="G60" s="104" t="str">
        <f>(IFERROR(ROUND(VLOOKUP($A60,'Arranjos Consolidados'!$E$3:$BM$303,D$42,FALSE),1),""))</f>
        <v/>
      </c>
      <c r="H60" s="104" t="str">
        <f>(IFERROR(ROUND(VLOOKUP($A60,'Arranjos Consolidados'!$E$3:$BM$303,E$42,FALSE),1),""))</f>
        <v/>
      </c>
      <c r="I60" s="104" t="str">
        <f>(IFERROR(ROUND(VLOOKUP($A60,'Arranjos Consolidados'!$E$3:$BM$303,F$42,FALSE),1),""))</f>
        <v/>
      </c>
      <c r="J60" s="104" t="str">
        <f>(IFERROR(ROUND(VLOOKUP($A60,'Arranjos Consolidados'!$E$3:$BM$303,G$42,FALSE),1),""))</f>
        <v/>
      </c>
      <c r="K60" s="104" t="str">
        <f>(IFERROR(ROUND(VLOOKUP($A60,'Arranjos Consolidados'!$E$3:$BM$303,H$42,FALSE),1),""))</f>
        <v/>
      </c>
      <c r="L60" s="104" t="str">
        <f>(IFERROR(ROUND(VLOOKUP($A60,'Arranjos Consolidados'!$E$3:$BM$303,I$42,FALSE),1),""))</f>
        <v/>
      </c>
      <c r="M60" s="104" t="str">
        <f>(IFERROR(ROUND(VLOOKUP($A60,'Arranjos Consolidados'!$E$3:$BM$303,J$42,FALSE),1),""))</f>
        <v/>
      </c>
      <c r="N60" s="104" t="str">
        <f>(IFERROR(ROUND(VLOOKUP($A60,'Arranjos Consolidados'!$E$3:$BM$303,L$42,FALSE),1),""))</f>
        <v/>
      </c>
      <c r="O60" s="104" t="str">
        <f>(IFERROR(ROUND(VLOOKUP(A60,'Arranjos Consolidados'!$E$3:$BM$303,20,FALSE),0),""))</f>
        <v/>
      </c>
      <c r="P60" s="104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M69" sqref="BM6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14" t="s">
        <v>9943</v>
      </c>
      <c r="B1" s="114"/>
      <c r="C1" s="114"/>
      <c r="D1" s="118" t="s">
        <v>10526</v>
      </c>
      <c r="E1" s="119"/>
      <c r="F1" s="119"/>
      <c r="G1" s="119"/>
      <c r="H1" s="119"/>
      <c r="I1" s="119"/>
      <c r="J1" s="119"/>
      <c r="K1" s="119"/>
      <c r="L1" s="120"/>
      <c r="M1" s="69"/>
      <c r="N1" s="118" t="s">
        <v>10525</v>
      </c>
      <c r="O1" s="119"/>
      <c r="P1" s="119"/>
      <c r="Q1" s="119"/>
      <c r="R1" s="120"/>
      <c r="S1" s="118" t="s">
        <v>10530</v>
      </c>
      <c r="T1" s="119"/>
      <c r="U1" s="119"/>
      <c r="V1" s="119"/>
      <c r="W1" s="120"/>
      <c r="X1" s="114" t="s">
        <v>10533</v>
      </c>
      <c r="Y1" s="114" t="s">
        <v>10534</v>
      </c>
      <c r="Z1" s="114" t="s">
        <v>10535</v>
      </c>
      <c r="AA1" s="114" t="s">
        <v>10536</v>
      </c>
    </row>
    <row r="2" spans="1:27" ht="60" x14ac:dyDescent="0.25">
      <c r="A2" s="115" t="s">
        <v>10459</v>
      </c>
      <c r="B2" s="116"/>
      <c r="C2" s="117"/>
      <c r="D2" s="68" t="s">
        <v>10532</v>
      </c>
      <c r="E2" s="67" t="s">
        <v>10512</v>
      </c>
      <c r="F2" s="67" t="s">
        <v>10513</v>
      </c>
      <c r="G2" s="67" t="s">
        <v>10514</v>
      </c>
      <c r="H2" s="67" t="s">
        <v>10515</v>
      </c>
      <c r="I2" s="67" t="s">
        <v>10516</v>
      </c>
      <c r="J2" s="67" t="s">
        <v>10517</v>
      </c>
      <c r="K2" s="67" t="s">
        <v>10518</v>
      </c>
      <c r="L2" s="67" t="s">
        <v>10519</v>
      </c>
      <c r="M2" s="68" t="s">
        <v>10537</v>
      </c>
      <c r="N2" s="68" t="s">
        <v>10532</v>
      </c>
      <c r="O2" s="67" t="s">
        <v>10522</v>
      </c>
      <c r="P2" s="67" t="s">
        <v>10523</v>
      </c>
      <c r="Q2" s="67" t="s">
        <v>10524</v>
      </c>
      <c r="R2" s="67" t="s">
        <v>10525</v>
      </c>
      <c r="S2" s="68" t="s">
        <v>10532</v>
      </c>
      <c r="T2" s="67" t="s">
        <v>10527</v>
      </c>
      <c r="U2" s="67" t="s">
        <v>10528</v>
      </c>
      <c r="V2" s="67" t="s">
        <v>10529</v>
      </c>
      <c r="W2" s="67" t="s">
        <v>10531</v>
      </c>
      <c r="X2" s="114"/>
      <c r="Y2" s="114"/>
      <c r="Z2" s="114"/>
      <c r="AA2" s="114"/>
    </row>
    <row r="3" spans="1:27" x14ac:dyDescent="0.25">
      <c r="A3" s="71" t="s">
        <v>10455</v>
      </c>
      <c r="B3" s="71" t="str">
        <f>_xlfn.CONCAT($A$2,A3)</f>
        <v>M1A1</v>
      </c>
      <c r="C3" s="71" t="s">
        <v>10520</v>
      </c>
      <c r="D3" s="71" t="str">
        <f>_xlfn.CONCAT($D$1, " - ",B3)</f>
        <v>Esforço - M1A1</v>
      </c>
      <c r="E3" s="71" t="str">
        <f>(IFERROR(ROUND(VLOOKUP(B3,'Arranjos Consolidados'!$E$3:$BM$303,25,FALSE),0),""))</f>
        <v/>
      </c>
      <c r="F3" s="71" t="e">
        <f>(IFERROR(ROUND(VLOOKUP(B3,'Arranjos Consolidados'!$E$3:$BM$303,23,FALSE),0),""))+(IFERROR(ROUND(VLOOKUP(B3,'Arranjos Consolidados'!$E$3:$BM$303,24,FALSE),0),""))</f>
        <v>#VALUE!</v>
      </c>
      <c r="G3" s="71" t="e">
        <f>E3+F3</f>
        <v>#VALUE!</v>
      </c>
      <c r="H3" s="71" t="str">
        <f>(IFERROR(ROUND(VLOOKUP(B3,'Arranjos Consolidados'!$E$3:$BM$303,27,FALSE),0),""))</f>
        <v/>
      </c>
      <c r="I3" s="71" t="str">
        <f>(IFERROR(ROUND(VLOOKUP(B3,'Arranjos Consolidados'!$E$3:$BM$303,30,FALSE),0),""))</f>
        <v/>
      </c>
      <c r="J3" s="71" t="str">
        <f>(IFERROR(ROUND(VLOOKUP(B3,'Arranjos Consolidados'!$E$3:$BM$303,32,FALSE),0),""))</f>
        <v/>
      </c>
      <c r="K3" s="71" t="str">
        <f>(IFERROR(ROUND(VLOOKUP(B3,'Arranjos Consolidados'!$E$3:$BM$303,31,FALSE),0),""))</f>
        <v/>
      </c>
      <c r="L3" s="71" t="e">
        <f>G3-H3-I3-J3-K3</f>
        <v>#VALUE!</v>
      </c>
      <c r="M3" s="71" t="e">
        <f>G3-L3</f>
        <v>#VALUE!</v>
      </c>
      <c r="N3" s="71" t="str">
        <f>_xlfn.CONCAT($N$1," - ",B3)</f>
        <v>Ganhos Indiretos - M1A1</v>
      </c>
      <c r="O3" s="71" t="str">
        <f>(IFERROR(ROUND(VLOOKUP(B3,'Arranjos Consolidados'!$E$3:$BM$303,44,FALSE),0),""))</f>
        <v/>
      </c>
      <c r="P3" s="71" t="str">
        <f>(IFERROR(ROUND(VLOOKUP(B3,'Arranjos Consolidados'!$E$3:$BM$303,48,FALSE),0),""))</f>
        <v/>
      </c>
      <c r="Q3" s="71" t="str">
        <f>(IFERROR(ROUND(VLOOKUP(B3,'Arranjos Consolidados'!$E$3:$BM$303,53,FALSE),0),""))</f>
        <v/>
      </c>
      <c r="R3" s="71" t="e">
        <f>O3+P3+Q3</f>
        <v>#VALUE!</v>
      </c>
      <c r="S3" s="71" t="str">
        <f>_xlfn.CONCAT($S$1," - ",B3)</f>
        <v>Desoneração Gestão Pública - M1A1</v>
      </c>
      <c r="T3" s="70" t="str">
        <f>(IFERROR(ROUND(VLOOKUP(B3,'Arranjos Consolidados'!$E$3:$BM$303,4,FALSE),0),""))</f>
        <v/>
      </c>
      <c r="U3" s="70" t="e">
        <f>(IFERROR(ROUND(VLOOKUP(B3,'Arranjos Consolidados'!$E$3:$BM$303,27,FALSE),0),""))+(IFERROR(ROUND(VLOOKUP(B3,'Arranjos Consolidados'!$E$3:$BM$303,28,FALSE),0),""))</f>
        <v>#VALUE!</v>
      </c>
      <c r="V3" s="70" t="e">
        <f>(IFERROR(ROUND(VLOOKUP(B3,'Arranjos Consolidados'!$E$3:$BM$303,29,FALSE),0),""))+(IFERROR(ROUND(VLOOKUP(B3,'Arranjos Consolidados'!$E$3:$BM$303,30,FALSE),0),""))</f>
        <v>#VALUE!</v>
      </c>
      <c r="W3" s="70" t="e">
        <f>T3+U3+V3</f>
        <v>#VALUE!</v>
      </c>
      <c r="X3" s="72" t="e">
        <f>ROUND((M3+R3+W3-E3)/L3*100,0)</f>
        <v>#VALUE!</v>
      </c>
      <c r="Y3" s="71" t="e">
        <f>_xlfn.CONCAT("Modicidade Tarifaria (",M3,") + Ganhos Indiretos (",R3,") + Desoneração (",W3,") - Tarifa Bruta (",E3,")")</f>
        <v>#VALUE!</v>
      </c>
      <c r="Z3" s="71" t="e">
        <f>_xlfn.CONCAT("TARIFA LÍQUIDA (",L3,")")</f>
        <v>#VALUE!</v>
      </c>
      <c r="AA3" s="71" t="e">
        <f>_xlfn.CONCAT("EFICIÊNCIA VALORIZAÇÃO = ",X3,"%")</f>
        <v>#VALUE!</v>
      </c>
    </row>
    <row r="4" spans="1:27" x14ac:dyDescent="0.25">
      <c r="A4" s="71" t="str">
        <f>A3</f>
        <v>A1</v>
      </c>
      <c r="B4" s="71" t="str">
        <f t="shared" ref="B4:B10" si="0">_xlfn.CONCAT($A$2,A4)</f>
        <v>M1A1</v>
      </c>
      <c r="C4" s="71" t="s">
        <v>10521</v>
      </c>
      <c r="D4" s="71" t="str">
        <f t="shared" ref="D4:D10" si="1">_xlfn.CONCAT($D$1, " - ",B4)</f>
        <v>Esforço - M1A1</v>
      </c>
      <c r="E4" s="71">
        <v>0</v>
      </c>
      <c r="F4" s="71" t="str">
        <f>E3</f>
        <v/>
      </c>
      <c r="G4" s="71">
        <v>0</v>
      </c>
      <c r="H4" s="71" t="e">
        <f>G3-H3</f>
        <v>#VALUE!</v>
      </c>
      <c r="I4" s="71" t="e">
        <f>H4-I3</f>
        <v>#VALUE!</v>
      </c>
      <c r="J4" s="71" t="e">
        <f>I4-J3</f>
        <v>#VALUE!</v>
      </c>
      <c r="K4" s="71" t="e">
        <f>J4-K3</f>
        <v>#VALUE!</v>
      </c>
      <c r="L4" s="71">
        <v>0</v>
      </c>
      <c r="M4" s="71" t="s">
        <v>9688</v>
      </c>
      <c r="N4" s="71" t="str">
        <f t="shared" ref="N4:N10" si="2">_xlfn.CONCAT($N$1," - ",B4)</f>
        <v>Ganhos Indiretos - M1A1</v>
      </c>
      <c r="O4" s="71">
        <v>0</v>
      </c>
      <c r="P4" s="71" t="e">
        <f>O3+O4</f>
        <v>#VALUE!</v>
      </c>
      <c r="Q4" s="71" t="e">
        <f>P3+P4</f>
        <v>#VALUE!</v>
      </c>
      <c r="R4" s="71">
        <v>0</v>
      </c>
      <c r="S4" s="71" t="str">
        <f t="shared" ref="S4:S10" si="3">_xlfn.CONCAT($S$1," - ",B4)</f>
        <v>Desoneração Gestão Pública - M1A1</v>
      </c>
      <c r="T4" s="70">
        <v>0</v>
      </c>
      <c r="U4" s="70" t="e">
        <f>T3+T4</f>
        <v>#VALUE!</v>
      </c>
      <c r="V4" s="70" t="e">
        <f>U3+U4</f>
        <v>#VALUE!</v>
      </c>
      <c r="W4" s="70">
        <v>0</v>
      </c>
      <c r="X4" s="72" t="s">
        <v>9688</v>
      </c>
      <c r="Y4" s="71" t="s">
        <v>9688</v>
      </c>
      <c r="Z4" s="71" t="s">
        <v>9688</v>
      </c>
      <c r="AA4" s="71" t="s">
        <v>9688</v>
      </c>
    </row>
    <row r="5" spans="1:27" x14ac:dyDescent="0.25">
      <c r="A5" s="71" t="s">
        <v>10457</v>
      </c>
      <c r="B5" s="71" t="str">
        <f t="shared" si="0"/>
        <v>M1A3</v>
      </c>
      <c r="C5" s="71" t="s">
        <v>10520</v>
      </c>
      <c r="D5" s="71" t="str">
        <f t="shared" si="1"/>
        <v>Esforço - M1A3</v>
      </c>
      <c r="E5" s="71" t="str">
        <f>(IFERROR(ROUND(VLOOKUP(B5,'Arranjos Consolidados'!$E$3:$BM$303,25,FALSE),0),""))</f>
        <v/>
      </c>
      <c r="F5" s="71" t="e">
        <f>(IFERROR(ROUND(VLOOKUP(B5,'Arranjos Consolidados'!$E$3:$BM$303,23,FALSE),0),""))+(IFERROR(ROUND(VLOOKUP(B5,'Arranjos Consolidados'!$E$3:$BM$303,24,FALSE),0),""))</f>
        <v>#VALUE!</v>
      </c>
      <c r="G5" s="71" t="e">
        <f>E5+F5</f>
        <v>#VALUE!</v>
      </c>
      <c r="H5" s="71" t="str">
        <f>(IFERROR(ROUND(VLOOKUP(B5,'Arranjos Consolidados'!$E$3:$BM$303,27,FALSE),0),""))</f>
        <v/>
      </c>
      <c r="I5" s="71" t="str">
        <f>(IFERROR(ROUND(VLOOKUP(B5,'Arranjos Consolidados'!$E$3:$BM$303,30,FALSE),0),""))</f>
        <v/>
      </c>
      <c r="J5" s="71" t="str">
        <f>(IFERROR(ROUND(VLOOKUP(B5,'Arranjos Consolidados'!$E$3:$BM$303,32,FALSE),0),""))</f>
        <v/>
      </c>
      <c r="K5" s="71" t="str">
        <f>(IFERROR(ROUND(VLOOKUP(B5,'Arranjos Consolidados'!$E$3:$BM$303,31,FALSE),0),""))</f>
        <v/>
      </c>
      <c r="L5" s="71" t="e">
        <f>G5-H5-I5-J5-K5</f>
        <v>#VALUE!</v>
      </c>
      <c r="M5" s="71" t="e">
        <f t="shared" ref="M5:M9" si="4">G5-L5</f>
        <v>#VALUE!</v>
      </c>
      <c r="N5" s="71" t="str">
        <f t="shared" si="2"/>
        <v>Ganhos Indiretos - M1A3</v>
      </c>
      <c r="O5" s="71" t="str">
        <f>(IFERROR(ROUND(VLOOKUP(B5,'Arranjos Consolidados'!$E$3:$BM$303,44,FALSE),0),""))</f>
        <v/>
      </c>
      <c r="P5" s="71" t="str">
        <f>(IFERROR(ROUND(VLOOKUP(B5,'Arranjos Consolidados'!$E$3:$BM$303,48,FALSE),0),""))</f>
        <v/>
      </c>
      <c r="Q5" s="71" t="str">
        <f>(IFERROR(ROUND(VLOOKUP(B5,'Arranjos Consolidados'!$E$3:$BM$303,53,FALSE),0),""))</f>
        <v/>
      </c>
      <c r="R5" s="71" t="e">
        <f>O5+P5+Q5</f>
        <v>#VALUE!</v>
      </c>
      <c r="S5" s="71" t="str">
        <f t="shared" si="3"/>
        <v>Desoneração Gestão Pública - M1A3</v>
      </c>
      <c r="T5" s="70" t="str">
        <f>(IFERROR(ROUND(VLOOKUP(B5,'Arranjos Consolidados'!$E$3:$BM$303,4,FALSE),0),""))</f>
        <v/>
      </c>
      <c r="U5" s="70" t="e">
        <f>(IFERROR(ROUND(VLOOKUP(B5,'Arranjos Consolidados'!$E$3:$BM$303,27,FALSE),0),""))+(IFERROR(ROUND(VLOOKUP(B5,'Arranjos Consolidados'!$E$3:$BM$303,28,FALSE),0),""))</f>
        <v>#VALUE!</v>
      </c>
      <c r="V5" s="70" t="e">
        <f>(IFERROR(ROUND(VLOOKUP(B5,'Arranjos Consolidados'!$E$3:$BM$303,29,FALSE),0),""))+(IFERROR(ROUND(VLOOKUP(B5,'Arranjos Consolidados'!$E$3:$BM$303,30,FALSE),0),""))</f>
        <v>#VALUE!</v>
      </c>
      <c r="W5" s="70" t="e">
        <f>T5+U5+V5</f>
        <v>#VALUE!</v>
      </c>
      <c r="X5" s="72" t="e">
        <f t="shared" ref="X5:X9" si="5">ROUND((M5+R5+W5-E5)/L5*100,0)</f>
        <v>#VALUE!</v>
      </c>
      <c r="Y5" s="71" t="e">
        <f t="shared" ref="Y5:Y9" si="6">_xlfn.CONCAT("Modicidade Tarifaria (",M5,") + Ganhos Indiretos (",R5,") + Desoneração (",W5,") - Tarifa Bruta (",E5,")")</f>
        <v>#VALUE!</v>
      </c>
      <c r="Z5" s="71" t="e">
        <f t="shared" ref="Z5:Z9" si="7">_xlfn.CONCAT("TARIFA LÍQUIDA (",L5,")")</f>
        <v>#VALUE!</v>
      </c>
      <c r="AA5" s="71" t="e">
        <f t="shared" ref="AA5:AA9" si="8">_xlfn.CONCAT("EFICIÊNCIA VALORIZAÇÃO = ",X5,"%")</f>
        <v>#VALUE!</v>
      </c>
    </row>
    <row r="6" spans="1:27" x14ac:dyDescent="0.25">
      <c r="A6" s="71" t="str">
        <f>A5</f>
        <v>A3</v>
      </c>
      <c r="B6" s="71" t="str">
        <f t="shared" si="0"/>
        <v>M1A3</v>
      </c>
      <c r="C6" s="71" t="s">
        <v>10521</v>
      </c>
      <c r="D6" s="71" t="str">
        <f t="shared" si="1"/>
        <v>Esforço - M1A3</v>
      </c>
      <c r="E6" s="71">
        <v>0</v>
      </c>
      <c r="F6" s="71" t="str">
        <f>E5</f>
        <v/>
      </c>
      <c r="G6" s="71">
        <v>0</v>
      </c>
      <c r="H6" s="71" t="e">
        <f>G5-H5</f>
        <v>#VALUE!</v>
      </c>
      <c r="I6" s="71" t="e">
        <f>H6-I5</f>
        <v>#VALUE!</v>
      </c>
      <c r="J6" s="71" t="e">
        <f>I6-J5</f>
        <v>#VALUE!</v>
      </c>
      <c r="K6" s="71" t="e">
        <f>J6-K5</f>
        <v>#VALUE!</v>
      </c>
      <c r="L6" s="71">
        <v>0</v>
      </c>
      <c r="M6" s="71" t="s">
        <v>9688</v>
      </c>
      <c r="N6" s="71" t="str">
        <f t="shared" si="2"/>
        <v>Ganhos Indiretos - M1A3</v>
      </c>
      <c r="O6" s="71">
        <v>0</v>
      </c>
      <c r="P6" s="71" t="e">
        <f>O5+O6</f>
        <v>#VALUE!</v>
      </c>
      <c r="Q6" s="71" t="e">
        <f>P5+P6</f>
        <v>#VALUE!</v>
      </c>
      <c r="R6" s="71">
        <v>0</v>
      </c>
      <c r="S6" s="71" t="str">
        <f t="shared" si="3"/>
        <v>Desoneração Gestão Pública - M1A3</v>
      </c>
      <c r="T6" s="70">
        <v>0</v>
      </c>
      <c r="U6" s="70" t="e">
        <f>T5+T6</f>
        <v>#VALUE!</v>
      </c>
      <c r="V6" s="70" t="e">
        <f>U5+U6</f>
        <v>#VALUE!</v>
      </c>
      <c r="W6" s="70">
        <v>0</v>
      </c>
      <c r="X6" s="72" t="s">
        <v>9688</v>
      </c>
      <c r="Y6" s="71" t="s">
        <v>9688</v>
      </c>
      <c r="Z6" s="71" t="s">
        <v>9688</v>
      </c>
      <c r="AA6" s="71" t="s">
        <v>9688</v>
      </c>
    </row>
    <row r="7" spans="1:27" x14ac:dyDescent="0.25">
      <c r="A7" s="71" t="s">
        <v>10320</v>
      </c>
      <c r="B7" s="71" t="str">
        <f t="shared" si="0"/>
        <v>M1A4</v>
      </c>
      <c r="C7" s="71" t="s">
        <v>10520</v>
      </c>
      <c r="D7" s="71" t="str">
        <f t="shared" si="1"/>
        <v>Esforço - M1A4</v>
      </c>
      <c r="E7" s="71" t="str">
        <f>(IFERROR(ROUND(VLOOKUP(B7,'Arranjos Consolidados'!$E$3:$BM$303,25,FALSE),0),""))</f>
        <v/>
      </c>
      <c r="F7" s="71" t="e">
        <f>(IFERROR(ROUND(VLOOKUP(B7,'Arranjos Consolidados'!$E$3:$BM$303,23,FALSE),0),""))+(IFERROR(ROUND(VLOOKUP(B7,'Arranjos Consolidados'!$E$3:$BM$303,24,FALSE),0),""))</f>
        <v>#VALUE!</v>
      </c>
      <c r="G7" s="71" t="e">
        <f>E7+F7</f>
        <v>#VALUE!</v>
      </c>
      <c r="H7" s="71" t="str">
        <f>(IFERROR(ROUND(VLOOKUP(B7,'Arranjos Consolidados'!$E$3:$BM$303,27,FALSE),0),""))</f>
        <v/>
      </c>
      <c r="I7" s="71" t="str">
        <f>(IFERROR(ROUND(VLOOKUP(B7,'Arranjos Consolidados'!$E$3:$BM$303,30,FALSE),0),""))</f>
        <v/>
      </c>
      <c r="J7" s="71" t="str">
        <f>(IFERROR(ROUND(VLOOKUP(B7,'Arranjos Consolidados'!$E$3:$BM$303,32,FALSE),0),""))</f>
        <v/>
      </c>
      <c r="K7" s="71" t="str">
        <f>(IFERROR(ROUND(VLOOKUP(B7,'Arranjos Consolidados'!$E$3:$BM$303,31,FALSE),0),""))</f>
        <v/>
      </c>
      <c r="L7" s="71" t="e">
        <f>G7-H7-I7-J7-K7</f>
        <v>#VALUE!</v>
      </c>
      <c r="M7" s="71" t="e">
        <f t="shared" si="4"/>
        <v>#VALUE!</v>
      </c>
      <c r="N7" s="71" t="str">
        <f t="shared" si="2"/>
        <v>Ganhos Indiretos - M1A4</v>
      </c>
      <c r="O7" s="71" t="str">
        <f>(IFERROR(ROUND(VLOOKUP(B7,'Arranjos Consolidados'!$E$3:$BM$303,44,FALSE),0),""))</f>
        <v/>
      </c>
      <c r="P7" s="71" t="str">
        <f>(IFERROR(ROUND(VLOOKUP(B7,'Arranjos Consolidados'!$E$3:$BM$303,48,FALSE),0),""))</f>
        <v/>
      </c>
      <c r="Q7" s="71" t="str">
        <f>(IFERROR(ROUND(VLOOKUP(B7,'Arranjos Consolidados'!$E$3:$BM$303,53,FALSE),0),""))</f>
        <v/>
      </c>
      <c r="R7" s="71" t="e">
        <f>O7+P7+Q7</f>
        <v>#VALUE!</v>
      </c>
      <c r="S7" s="71" t="str">
        <f t="shared" si="3"/>
        <v>Desoneração Gestão Pública - M1A4</v>
      </c>
      <c r="T7" s="70" t="str">
        <f>(IFERROR(ROUND(VLOOKUP(B7,'Arranjos Consolidados'!$E$3:$BM$303,4,FALSE),0),""))</f>
        <v/>
      </c>
      <c r="U7" s="70" t="e">
        <f>(IFERROR(ROUND(VLOOKUP(B7,'Arranjos Consolidados'!$E$3:$BM$303,27,FALSE),0),""))+(IFERROR(ROUND(VLOOKUP(B7,'Arranjos Consolidados'!$E$3:$BM$303,28,FALSE),0),""))</f>
        <v>#VALUE!</v>
      </c>
      <c r="V7" s="70" t="e">
        <f>(IFERROR(ROUND(VLOOKUP(B7,'Arranjos Consolidados'!$E$3:$BM$303,29,FALSE),0),""))+(IFERROR(ROUND(VLOOKUP(B7,'Arranjos Consolidados'!$E$3:$BM$303,30,FALSE),0),""))</f>
        <v>#VALUE!</v>
      </c>
      <c r="W7" s="70" t="e">
        <f>T7+U7+V7</f>
        <v>#VALUE!</v>
      </c>
      <c r="X7" s="72" t="e">
        <f t="shared" si="5"/>
        <v>#VALUE!</v>
      </c>
      <c r="Y7" s="71" t="e">
        <f t="shared" si="6"/>
        <v>#VALUE!</v>
      </c>
      <c r="Z7" s="71" t="e">
        <f t="shared" si="7"/>
        <v>#VALUE!</v>
      </c>
      <c r="AA7" s="71" t="e">
        <f t="shared" si="8"/>
        <v>#VALUE!</v>
      </c>
    </row>
    <row r="8" spans="1:27" x14ac:dyDescent="0.25">
      <c r="A8" s="71" t="str">
        <f>A7</f>
        <v>A4</v>
      </c>
      <c r="B8" s="71" t="str">
        <f t="shared" si="0"/>
        <v>M1A4</v>
      </c>
      <c r="C8" s="71" t="s">
        <v>10521</v>
      </c>
      <c r="D8" s="71" t="str">
        <f t="shared" si="1"/>
        <v>Esforço - M1A4</v>
      </c>
      <c r="E8" s="71">
        <v>0</v>
      </c>
      <c r="F8" s="71" t="str">
        <f>E7</f>
        <v/>
      </c>
      <c r="G8" s="71">
        <v>0</v>
      </c>
      <c r="H8" s="71" t="e">
        <f>G7-H7</f>
        <v>#VALUE!</v>
      </c>
      <c r="I8" s="71" t="e">
        <f>H8-I7</f>
        <v>#VALUE!</v>
      </c>
      <c r="J8" s="71" t="e">
        <f>I8-J7</f>
        <v>#VALUE!</v>
      </c>
      <c r="K8" s="71" t="e">
        <f>J8-K7</f>
        <v>#VALUE!</v>
      </c>
      <c r="L8" s="71">
        <v>0</v>
      </c>
      <c r="M8" s="71" t="s">
        <v>9688</v>
      </c>
      <c r="N8" s="71" t="str">
        <f t="shared" si="2"/>
        <v>Ganhos Indiretos - M1A4</v>
      </c>
      <c r="O8" s="71">
        <v>0</v>
      </c>
      <c r="P8" s="71" t="e">
        <f>O7+O8</f>
        <v>#VALUE!</v>
      </c>
      <c r="Q8" s="71" t="e">
        <f>P7+P8</f>
        <v>#VALUE!</v>
      </c>
      <c r="R8" s="71">
        <v>0</v>
      </c>
      <c r="S8" s="71" t="str">
        <f t="shared" si="3"/>
        <v>Desoneração Gestão Pública - M1A4</v>
      </c>
      <c r="T8" s="70">
        <v>0</v>
      </c>
      <c r="U8" s="70" t="e">
        <f>T7+T8</f>
        <v>#VALUE!</v>
      </c>
      <c r="V8" s="70" t="e">
        <f>U7+U8</f>
        <v>#VALUE!</v>
      </c>
      <c r="W8" s="70">
        <v>0</v>
      </c>
      <c r="X8" s="72" t="s">
        <v>9688</v>
      </c>
      <c r="Y8" s="71" t="s">
        <v>9688</v>
      </c>
      <c r="Z8" s="71" t="s">
        <v>9688</v>
      </c>
      <c r="AA8" s="71" t="s">
        <v>9688</v>
      </c>
    </row>
    <row r="9" spans="1:27" x14ac:dyDescent="0.25">
      <c r="A9" s="71" t="s">
        <v>10570</v>
      </c>
      <c r="B9" s="71" t="str">
        <f t="shared" si="0"/>
        <v>M1A8</v>
      </c>
      <c r="C9" s="71" t="s">
        <v>10520</v>
      </c>
      <c r="D9" s="71" t="str">
        <f t="shared" si="1"/>
        <v>Esforço - M1A8</v>
      </c>
      <c r="E9" s="71" t="str">
        <f>(IFERROR(ROUND(VLOOKUP(B9,'Arranjos Consolidados'!$E$3:$BM$303,25,FALSE),0),""))</f>
        <v/>
      </c>
      <c r="F9" s="71" t="e">
        <f>(IFERROR(ROUND(VLOOKUP(B9,'Arranjos Consolidados'!$E$3:$BM$303,23,FALSE),0),""))+(IFERROR(ROUND(VLOOKUP(B9,'Arranjos Consolidados'!$E$3:$BM$303,24,FALSE),0),""))</f>
        <v>#VALUE!</v>
      </c>
      <c r="G9" s="71" t="e">
        <f>E9+F9</f>
        <v>#VALUE!</v>
      </c>
      <c r="H9" s="71" t="str">
        <f>(IFERROR(ROUND(VLOOKUP(B9,'Arranjos Consolidados'!$E$3:$BM$303,27,FALSE),0),""))</f>
        <v/>
      </c>
      <c r="I9" s="71" t="str">
        <f>(IFERROR(ROUND(VLOOKUP(B9,'Arranjos Consolidados'!$E$3:$BM$303,30,FALSE),0),""))</f>
        <v/>
      </c>
      <c r="J9" s="71" t="str">
        <f>(IFERROR(ROUND(VLOOKUP(B9,'Arranjos Consolidados'!$E$3:$BM$303,32,FALSE),0),""))</f>
        <v/>
      </c>
      <c r="K9" s="71" t="str">
        <f>(IFERROR(ROUND(VLOOKUP(B9,'Arranjos Consolidados'!$E$3:$BM$303,31,FALSE),0),""))</f>
        <v/>
      </c>
      <c r="L9" s="71" t="e">
        <f>G9-H9-I9-J9-K9</f>
        <v>#VALUE!</v>
      </c>
      <c r="M9" s="71" t="e">
        <f t="shared" si="4"/>
        <v>#VALUE!</v>
      </c>
      <c r="N9" s="71" t="str">
        <f t="shared" si="2"/>
        <v>Ganhos Indiretos - M1A8</v>
      </c>
      <c r="O9" s="71" t="str">
        <f>(IFERROR(ROUND(VLOOKUP(B9,'Arranjos Consolidados'!$E$3:$BM$303,44,FALSE),0),""))</f>
        <v/>
      </c>
      <c r="P9" s="71" t="str">
        <f>(IFERROR(ROUND(VLOOKUP(B9,'Arranjos Consolidados'!$E$3:$BM$303,48,FALSE),0),""))</f>
        <v/>
      </c>
      <c r="Q9" s="71" t="str">
        <f>(IFERROR(ROUND(VLOOKUP(B9,'Arranjos Consolidados'!$E$3:$BM$303,53,FALSE),0),""))</f>
        <v/>
      </c>
      <c r="R9" s="71" t="e">
        <f>O9+P9+Q9</f>
        <v>#VALUE!</v>
      </c>
      <c r="S9" s="71" t="str">
        <f t="shared" si="3"/>
        <v>Desoneração Gestão Pública - M1A8</v>
      </c>
      <c r="T9" s="70" t="str">
        <f>(IFERROR(ROUND(VLOOKUP(B9,'Arranjos Consolidados'!$E$3:$BM$303,4,FALSE),0),""))</f>
        <v/>
      </c>
      <c r="U9" s="70" t="e">
        <f>(IFERROR(ROUND(VLOOKUP(B9,'Arranjos Consolidados'!$E$3:$BM$303,27,FALSE),0),""))+(IFERROR(ROUND(VLOOKUP(B9,'Arranjos Consolidados'!$E$3:$BM$303,28,FALSE),0),""))</f>
        <v>#VALUE!</v>
      </c>
      <c r="V9" s="70" t="e">
        <f>(IFERROR(ROUND(VLOOKUP(B9,'Arranjos Consolidados'!$E$3:$BM$303,29,FALSE),0),""))+(IFERROR(ROUND(VLOOKUP(B9,'Arranjos Consolidados'!$E$3:$BM$303,30,FALSE),0),""))</f>
        <v>#VALUE!</v>
      </c>
      <c r="W9" s="70" t="e">
        <f>T9+U9+V9</f>
        <v>#VALUE!</v>
      </c>
      <c r="X9" s="72" t="e">
        <f t="shared" si="5"/>
        <v>#VALUE!</v>
      </c>
      <c r="Y9" s="71" t="e">
        <f t="shared" si="6"/>
        <v>#VALUE!</v>
      </c>
      <c r="Z9" s="71" t="e">
        <f t="shared" si="7"/>
        <v>#VALUE!</v>
      </c>
      <c r="AA9" s="71" t="e">
        <f t="shared" si="8"/>
        <v>#VALUE!</v>
      </c>
    </row>
    <row r="10" spans="1:27" x14ac:dyDescent="0.25">
      <c r="A10" s="71" t="str">
        <f>A9</f>
        <v>A8</v>
      </c>
      <c r="B10" s="71" t="str">
        <f t="shared" si="0"/>
        <v>M1A8</v>
      </c>
      <c r="C10" s="71" t="s">
        <v>10521</v>
      </c>
      <c r="D10" s="71" t="str">
        <f t="shared" si="1"/>
        <v>Esforço - M1A8</v>
      </c>
      <c r="E10" s="71">
        <v>0</v>
      </c>
      <c r="F10" s="71" t="str">
        <f>E9</f>
        <v/>
      </c>
      <c r="G10" s="71">
        <v>0</v>
      </c>
      <c r="H10" s="71" t="e">
        <f>G9-H9</f>
        <v>#VALUE!</v>
      </c>
      <c r="I10" s="71" t="e">
        <f>H10-I9</f>
        <v>#VALUE!</v>
      </c>
      <c r="J10" s="71" t="e">
        <f>I10-J9</f>
        <v>#VALUE!</v>
      </c>
      <c r="K10" s="71" t="e">
        <f>J10-K9</f>
        <v>#VALUE!</v>
      </c>
      <c r="L10" s="71">
        <v>0</v>
      </c>
      <c r="M10" s="71" t="s">
        <v>9688</v>
      </c>
      <c r="N10" s="71" t="str">
        <f t="shared" si="2"/>
        <v>Ganhos Indiretos - M1A8</v>
      </c>
      <c r="O10" s="71">
        <v>0</v>
      </c>
      <c r="P10" s="71" t="e">
        <f>O9+O10</f>
        <v>#VALUE!</v>
      </c>
      <c r="Q10" s="71" t="e">
        <f>P9+P10</f>
        <v>#VALUE!</v>
      </c>
      <c r="R10" s="71">
        <v>0</v>
      </c>
      <c r="S10" s="71" t="str">
        <f t="shared" si="3"/>
        <v>Desoneração Gestão Pública - M1A8</v>
      </c>
      <c r="T10" s="70">
        <v>0</v>
      </c>
      <c r="U10" s="70" t="e">
        <f>T9+T10</f>
        <v>#VALUE!</v>
      </c>
      <c r="V10" s="70" t="e">
        <f>U9+U10</f>
        <v>#VALUE!</v>
      </c>
      <c r="W10" s="70">
        <v>0</v>
      </c>
      <c r="X10" s="72" t="s">
        <v>9688</v>
      </c>
      <c r="Y10" s="71" t="s">
        <v>9688</v>
      </c>
      <c r="Z10" s="70" t="s">
        <v>9688</v>
      </c>
      <c r="AA10" s="70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5" x14ac:dyDescent="0.25"/>
  <cols>
    <col min="1" max="21" width="9.140625" customWidth="1"/>
  </cols>
  <sheetData>
    <row r="11" spans="6:21" x14ac:dyDescent="0.25"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6:21" ht="15.75" x14ac:dyDescent="0.25">
      <c r="F12" s="63"/>
      <c r="G12" s="63"/>
      <c r="H12" s="64"/>
      <c r="I12" s="64"/>
      <c r="J12" s="64"/>
      <c r="K12" s="64"/>
      <c r="L12" s="64"/>
      <c r="M12" s="64"/>
      <c r="N12" s="64"/>
      <c r="O12" s="64"/>
    </row>
    <row r="13" spans="6:21" x14ac:dyDescent="0.25">
      <c r="F13" s="65"/>
      <c r="G13" s="65"/>
      <c r="H13" s="66"/>
      <c r="I13" s="66"/>
      <c r="J13" s="66"/>
      <c r="K13" s="66"/>
      <c r="L13" s="66"/>
      <c r="M13" s="66"/>
      <c r="N13" s="66"/>
      <c r="O13" s="66"/>
    </row>
    <row r="14" spans="6:21" x14ac:dyDescent="0.25">
      <c r="F14" s="65"/>
      <c r="G14" s="65"/>
      <c r="H14" s="66"/>
      <c r="I14" s="66"/>
      <c r="J14" s="66"/>
      <c r="K14" s="66"/>
      <c r="L14" s="66"/>
      <c r="M14" s="66"/>
      <c r="N14" s="66"/>
      <c r="O14" s="66"/>
    </row>
    <row r="15" spans="6:21" ht="15.75" x14ac:dyDescent="0.25">
      <c r="F15" s="63"/>
      <c r="G15" s="63"/>
      <c r="H15" s="66"/>
      <c r="I15" s="64"/>
      <c r="J15" s="64"/>
      <c r="K15" s="64"/>
      <c r="L15" s="64"/>
      <c r="M15" s="64"/>
      <c r="N15" s="64"/>
      <c r="O15" s="64"/>
      <c r="S15" s="29"/>
      <c r="T15" s="29"/>
      <c r="U15" s="29"/>
    </row>
    <row r="16" spans="6:21" x14ac:dyDescent="0.25">
      <c r="F16" s="65"/>
      <c r="G16" s="65"/>
      <c r="H16" s="66"/>
      <c r="I16" s="66"/>
      <c r="J16" s="66"/>
      <c r="K16" s="66"/>
      <c r="L16" s="66"/>
      <c r="M16" s="66"/>
      <c r="N16" s="66"/>
      <c r="O16" s="66"/>
      <c r="S16" s="61"/>
      <c r="T16" s="29"/>
      <c r="U16" s="29"/>
    </row>
    <row r="17" spans="6:21" x14ac:dyDescent="0.25">
      <c r="F17" s="65"/>
      <c r="G17" s="65"/>
      <c r="H17" s="66"/>
      <c r="I17" s="66"/>
      <c r="J17" s="66"/>
      <c r="K17" s="66"/>
      <c r="L17" s="66"/>
      <c r="M17" s="66"/>
      <c r="N17" s="66"/>
      <c r="O17" s="66"/>
      <c r="S17" s="61"/>
      <c r="T17" s="29"/>
      <c r="U17" s="29"/>
    </row>
    <row r="18" spans="6:21" ht="15.75" x14ac:dyDescent="0.25">
      <c r="F18" s="63"/>
      <c r="G18" s="63"/>
      <c r="H18" s="66"/>
      <c r="I18" s="64"/>
      <c r="J18" s="64"/>
      <c r="K18" s="64"/>
      <c r="L18" s="64"/>
      <c r="M18" s="64"/>
      <c r="N18" s="64"/>
      <c r="O18" s="64"/>
      <c r="S18" s="61"/>
      <c r="T18" s="29"/>
      <c r="U18" s="29"/>
    </row>
    <row r="19" spans="6:21" x14ac:dyDescent="0.25">
      <c r="F19" s="65"/>
      <c r="G19" s="65"/>
      <c r="H19" s="66"/>
      <c r="I19" s="66"/>
      <c r="J19" s="66"/>
      <c r="K19" s="66"/>
      <c r="L19" s="66"/>
      <c r="M19" s="66"/>
      <c r="N19" s="66"/>
      <c r="O19" s="66"/>
      <c r="S19" s="61"/>
      <c r="T19" s="29"/>
      <c r="U19" s="29"/>
    </row>
    <row r="20" spans="6:21" x14ac:dyDescent="0.25">
      <c r="F20" s="65"/>
      <c r="G20" s="65"/>
      <c r="H20" s="66"/>
      <c r="I20" s="66"/>
      <c r="J20" s="66"/>
      <c r="K20" s="66"/>
      <c r="L20" s="66"/>
      <c r="M20" s="66"/>
      <c r="N20" s="66"/>
      <c r="O20" s="66"/>
      <c r="S20" s="61"/>
      <c r="T20" s="29"/>
      <c r="U20" s="29"/>
    </row>
    <row r="21" spans="6:21" ht="15.75" x14ac:dyDescent="0.25">
      <c r="F21" s="63"/>
      <c r="G21" s="63"/>
      <c r="H21" s="64"/>
      <c r="I21" s="64"/>
      <c r="J21" s="64"/>
      <c r="K21" s="64"/>
      <c r="L21" s="64"/>
      <c r="M21" s="64"/>
      <c r="N21" s="64"/>
      <c r="O21" s="64"/>
      <c r="S21" s="61"/>
      <c r="T21" s="29"/>
      <c r="U21" s="29"/>
    </row>
    <row r="22" spans="6:21" x14ac:dyDescent="0.25">
      <c r="F22" s="65"/>
      <c r="G22" s="65"/>
      <c r="H22" s="66"/>
      <c r="I22" s="66"/>
      <c r="J22" s="66"/>
      <c r="K22" s="66"/>
      <c r="L22" s="66"/>
      <c r="M22" s="66"/>
      <c r="N22" s="66"/>
      <c r="O22" s="66"/>
      <c r="S22" s="61"/>
      <c r="T22" s="29"/>
      <c r="U22" s="29"/>
    </row>
    <row r="23" spans="6:21" x14ac:dyDescent="0.25">
      <c r="F23" s="65"/>
      <c r="G23" s="65"/>
      <c r="H23" s="66"/>
      <c r="I23" s="66"/>
      <c r="J23" s="66"/>
      <c r="K23" s="66"/>
      <c r="L23" s="66"/>
      <c r="M23" s="66"/>
      <c r="N23" s="66"/>
      <c r="O23" s="66"/>
      <c r="S23" s="61"/>
      <c r="T23" s="29"/>
      <c r="U23" s="29"/>
    </row>
    <row r="24" spans="6:21" x14ac:dyDescent="0.25">
      <c r="F24" s="65"/>
      <c r="G24" s="65"/>
      <c r="H24" s="66"/>
      <c r="I24" s="66"/>
      <c r="J24" s="66"/>
      <c r="K24" s="66"/>
      <c r="L24" s="66"/>
      <c r="M24" s="66"/>
      <c r="N24" s="66"/>
      <c r="O24" s="66"/>
    </row>
    <row r="25" spans="6:21" x14ac:dyDescent="0.25">
      <c r="F25" s="65"/>
      <c r="G25" s="65"/>
      <c r="H25" s="66"/>
      <c r="I25" s="66"/>
      <c r="J25" s="66"/>
      <c r="K25" s="66"/>
      <c r="L25" s="66"/>
      <c r="M25" s="66"/>
      <c r="N25" s="66"/>
      <c r="O25" s="66"/>
    </row>
    <row r="26" spans="6:21" ht="16.5" customHeight="1" x14ac:dyDescent="0.25">
      <c r="F26" s="65"/>
      <c r="G26" s="65"/>
      <c r="H26" s="66"/>
      <c r="I26" s="66"/>
      <c r="J26" s="66"/>
      <c r="K26" s="66"/>
      <c r="L26" s="66"/>
      <c r="M26" s="66"/>
      <c r="N26" s="66"/>
      <c r="O26" s="66"/>
    </row>
    <row r="27" spans="6:21" ht="15.75" x14ac:dyDescent="0.25">
      <c r="F27" s="63"/>
      <c r="G27" s="63"/>
      <c r="H27" s="64"/>
      <c r="I27" s="64"/>
      <c r="J27" s="64"/>
      <c r="K27" s="64"/>
      <c r="L27" s="64"/>
      <c r="M27" s="64"/>
      <c r="N27" s="64"/>
      <c r="O27" s="64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4" customFormat="1" ht="18.75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4" customFormat="1" ht="18.75" x14ac:dyDescent="0.4">
      <c r="A2" s="49"/>
      <c r="B2" s="49"/>
      <c r="C2" s="49"/>
      <c r="D2" s="121" t="s">
        <v>10460</v>
      </c>
      <c r="E2" s="121"/>
      <c r="F2" s="121"/>
      <c r="G2" s="121"/>
      <c r="H2" s="121"/>
      <c r="I2" s="121"/>
      <c r="J2" s="121"/>
      <c r="K2" s="121"/>
    </row>
    <row r="3" spans="1:11" s="74" customFormat="1" ht="15" customHeight="1" x14ac:dyDescent="0.4">
      <c r="A3" s="49"/>
      <c r="B3" s="49"/>
      <c r="C3" s="49"/>
      <c r="D3" s="121"/>
      <c r="E3" s="121"/>
      <c r="F3" s="121"/>
      <c r="G3" s="121"/>
      <c r="H3" s="121"/>
      <c r="I3" s="121"/>
      <c r="J3" s="121"/>
      <c r="K3" s="121"/>
    </row>
    <row r="4" spans="1:11" s="74" customFormat="1" ht="15" customHeight="1" x14ac:dyDescent="0.4">
      <c r="A4" s="49"/>
      <c r="B4" s="49"/>
      <c r="C4" s="49"/>
      <c r="D4" s="109" t="s">
        <v>10461</v>
      </c>
      <c r="E4" s="109"/>
      <c r="F4" s="109"/>
      <c r="G4" s="109"/>
      <c r="H4" s="109"/>
      <c r="I4" s="109"/>
      <c r="J4" s="109"/>
      <c r="K4" s="109"/>
    </row>
    <row r="5" spans="1:11" s="74" customFormat="1" ht="18.75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4" customFormat="1" ht="18.75" x14ac:dyDescent="0.4">
      <c r="A6" s="49"/>
      <c r="B6" s="122" t="str">
        <f ca="1">_xlfn.CONCAT("Data: ",DAY(TODAY()),"/",MONTH(TODAY()),"/",YEAR(TODAY()))</f>
        <v>Data: 11/1/2023</v>
      </c>
      <c r="C6" s="122"/>
      <c r="D6" s="122"/>
      <c r="E6" s="122"/>
      <c r="F6" s="122"/>
      <c r="G6" s="122"/>
      <c r="H6" s="122"/>
      <c r="I6" s="122"/>
      <c r="J6" s="122"/>
      <c r="K6" s="73"/>
    </row>
    <row r="7" spans="1:11" x14ac:dyDescent="0.3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1:11" ht="26.25" x14ac:dyDescent="0.55000000000000004">
      <c r="A8" s="77" t="s">
        <v>10539</v>
      </c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1:11" x14ac:dyDescent="0.35">
      <c r="A9" s="76"/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1" x14ac:dyDescent="0.35">
      <c r="A10" s="75" t="s">
        <v>10538</v>
      </c>
      <c r="B10" s="75">
        <f>'Banco de Dados'!I2</f>
        <v>0</v>
      </c>
      <c r="C10" s="75"/>
      <c r="D10" s="75"/>
      <c r="E10" s="75"/>
      <c r="F10" s="75"/>
      <c r="G10" s="75"/>
      <c r="H10" s="75"/>
      <c r="I10" s="75"/>
      <c r="J10" s="75"/>
      <c r="K10" s="75"/>
    </row>
    <row r="11" spans="1:11" x14ac:dyDescent="0.3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1" ht="16.5" customHeight="1" x14ac:dyDescent="0.35">
      <c r="A12" s="123">
        <v>1234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5"/>
    </row>
    <row r="13" spans="1:11" x14ac:dyDescent="0.35">
      <c r="A13" s="126"/>
      <c r="B13" s="127"/>
      <c r="C13" s="127"/>
      <c r="D13" s="127"/>
      <c r="E13" s="127"/>
      <c r="F13" s="127"/>
      <c r="G13" s="127"/>
      <c r="H13" s="127"/>
      <c r="I13" s="127"/>
      <c r="J13" s="127"/>
      <c r="K13" s="128"/>
    </row>
    <row r="14" spans="1:11" x14ac:dyDescent="0.35">
      <c r="A14" s="126"/>
      <c r="B14" s="127"/>
      <c r="C14" s="127"/>
      <c r="D14" s="127"/>
      <c r="E14" s="127"/>
      <c r="F14" s="127"/>
      <c r="G14" s="127"/>
      <c r="H14" s="127"/>
      <c r="I14" s="127"/>
      <c r="J14" s="127"/>
      <c r="K14" s="128"/>
    </row>
    <row r="15" spans="1:11" x14ac:dyDescent="0.35">
      <c r="A15" s="126"/>
      <c r="B15" s="127"/>
      <c r="C15" s="127"/>
      <c r="D15" s="127"/>
      <c r="E15" s="127"/>
      <c r="F15" s="127"/>
      <c r="G15" s="127"/>
      <c r="H15" s="127"/>
      <c r="I15" s="127"/>
      <c r="J15" s="127"/>
      <c r="K15" s="128"/>
    </row>
    <row r="16" spans="1:11" x14ac:dyDescent="0.35">
      <c r="A16" s="126"/>
      <c r="B16" s="127"/>
      <c r="C16" s="127"/>
      <c r="D16" s="127"/>
      <c r="E16" s="127"/>
      <c r="F16" s="127"/>
      <c r="G16" s="127"/>
      <c r="H16" s="127"/>
      <c r="I16" s="127"/>
      <c r="J16" s="127"/>
      <c r="K16" s="128"/>
    </row>
    <row r="17" spans="1:11" x14ac:dyDescent="0.35">
      <c r="A17" s="126"/>
      <c r="B17" s="127"/>
      <c r="C17" s="127"/>
      <c r="D17" s="127"/>
      <c r="E17" s="127"/>
      <c r="F17" s="127"/>
      <c r="G17" s="127"/>
      <c r="H17" s="127"/>
      <c r="I17" s="127"/>
      <c r="J17" s="127"/>
      <c r="K17" s="128"/>
    </row>
    <row r="18" spans="1:11" x14ac:dyDescent="0.35">
      <c r="A18" s="126"/>
      <c r="B18" s="127"/>
      <c r="C18" s="127"/>
      <c r="D18" s="127"/>
      <c r="E18" s="127"/>
      <c r="F18" s="127"/>
      <c r="G18" s="127"/>
      <c r="H18" s="127"/>
      <c r="I18" s="127"/>
      <c r="J18" s="127"/>
      <c r="K18" s="128"/>
    </row>
    <row r="19" spans="1:11" x14ac:dyDescent="0.35">
      <c r="A19" s="129"/>
      <c r="B19" s="130"/>
      <c r="C19" s="130"/>
      <c r="D19" s="130"/>
      <c r="E19" s="130"/>
      <c r="F19" s="130"/>
      <c r="G19" s="130"/>
      <c r="H19" s="130"/>
      <c r="I19" s="130"/>
      <c r="J19" s="130"/>
      <c r="K19" s="131"/>
    </row>
    <row r="20" spans="1:11" x14ac:dyDescent="0.35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1:11" ht="26.25" x14ac:dyDescent="0.55000000000000004">
      <c r="A21" s="77" t="s">
        <v>10540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1:11" x14ac:dyDescent="0.3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1:11" x14ac:dyDescent="0.35">
      <c r="A23" s="123">
        <v>22</v>
      </c>
      <c r="B23" s="124"/>
      <c r="C23" s="124"/>
      <c r="D23" s="124"/>
      <c r="E23" s="124"/>
      <c r="F23" s="124"/>
      <c r="G23" s="124"/>
      <c r="H23" s="124"/>
      <c r="I23" s="124"/>
      <c r="J23" s="124"/>
      <c r="K23" s="125"/>
    </row>
    <row r="24" spans="1:11" x14ac:dyDescent="0.35">
      <c r="A24" s="126"/>
      <c r="B24" s="127"/>
      <c r="C24" s="127"/>
      <c r="D24" s="127"/>
      <c r="E24" s="127"/>
      <c r="F24" s="127"/>
      <c r="G24" s="127"/>
      <c r="H24" s="127"/>
      <c r="I24" s="127"/>
      <c r="J24" s="127"/>
      <c r="K24" s="128"/>
    </row>
    <row r="25" spans="1:11" x14ac:dyDescent="0.35">
      <c r="A25" s="126"/>
      <c r="B25" s="127"/>
      <c r="C25" s="127"/>
      <c r="D25" s="127"/>
      <c r="E25" s="127"/>
      <c r="F25" s="127"/>
      <c r="G25" s="127"/>
      <c r="H25" s="127"/>
      <c r="I25" s="127"/>
      <c r="J25" s="127"/>
      <c r="K25" s="128"/>
    </row>
    <row r="26" spans="1:11" x14ac:dyDescent="0.35">
      <c r="A26" s="126"/>
      <c r="B26" s="127"/>
      <c r="C26" s="127"/>
      <c r="D26" s="127"/>
      <c r="E26" s="127"/>
      <c r="F26" s="127"/>
      <c r="G26" s="127"/>
      <c r="H26" s="127"/>
      <c r="I26" s="127"/>
      <c r="J26" s="127"/>
      <c r="K26" s="128"/>
    </row>
    <row r="27" spans="1:11" x14ac:dyDescent="0.35">
      <c r="A27" s="126"/>
      <c r="B27" s="127"/>
      <c r="C27" s="127"/>
      <c r="D27" s="127"/>
      <c r="E27" s="127"/>
      <c r="F27" s="127"/>
      <c r="G27" s="127"/>
      <c r="H27" s="127"/>
      <c r="I27" s="127"/>
      <c r="J27" s="127"/>
      <c r="K27" s="128"/>
    </row>
    <row r="28" spans="1:11" x14ac:dyDescent="0.35">
      <c r="A28" s="126"/>
      <c r="B28" s="127"/>
      <c r="C28" s="127"/>
      <c r="D28" s="127"/>
      <c r="E28" s="127"/>
      <c r="F28" s="127"/>
      <c r="G28" s="127"/>
      <c r="H28" s="127"/>
      <c r="I28" s="127"/>
      <c r="J28" s="127"/>
      <c r="K28" s="128"/>
    </row>
    <row r="29" spans="1:11" x14ac:dyDescent="0.35">
      <c r="A29" s="126"/>
      <c r="B29" s="127"/>
      <c r="C29" s="127"/>
      <c r="D29" s="127"/>
      <c r="E29" s="127"/>
      <c r="F29" s="127"/>
      <c r="G29" s="127"/>
      <c r="H29" s="127"/>
      <c r="I29" s="127"/>
      <c r="J29" s="127"/>
      <c r="K29" s="128"/>
    </row>
    <row r="30" spans="1:11" x14ac:dyDescent="0.35">
      <c r="A30" s="129"/>
      <c r="B30" s="130"/>
      <c r="C30" s="130"/>
      <c r="D30" s="130"/>
      <c r="E30" s="130"/>
      <c r="F30" s="130"/>
      <c r="G30" s="130"/>
      <c r="H30" s="130"/>
      <c r="I30" s="130"/>
      <c r="J30" s="130"/>
      <c r="K30" s="131"/>
    </row>
    <row r="31" spans="1:11" x14ac:dyDescent="0.35">
      <c r="A31" s="75"/>
      <c r="B31" s="103" t="s">
        <v>10567</v>
      </c>
      <c r="C31" s="103" t="s">
        <v>10568</v>
      </c>
      <c r="D31" s="103" t="s">
        <v>10569</v>
      </c>
      <c r="E31" s="75"/>
      <c r="F31" s="75"/>
      <c r="G31" s="75"/>
      <c r="H31" s="75"/>
      <c r="I31" s="75"/>
      <c r="J31" s="75"/>
      <c r="K31" s="75"/>
    </row>
    <row r="32" spans="1:11" x14ac:dyDescent="0.35">
      <c r="A32" s="75"/>
      <c r="B32" s="102">
        <f>'Banco de Dados'!I14</f>
        <v>0</v>
      </c>
      <c r="C32" s="102">
        <f>'Banco de Dados'!I29</f>
        <v>0</v>
      </c>
      <c r="D32" s="75"/>
      <c r="E32" s="75"/>
      <c r="F32" s="75"/>
      <c r="G32" s="75"/>
      <c r="H32" s="75"/>
      <c r="I32" s="75"/>
      <c r="J32" s="75"/>
      <c r="K32" s="75"/>
    </row>
    <row r="33" spans="1:11" x14ac:dyDescent="0.3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1:11" x14ac:dyDescent="0.3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1:11" x14ac:dyDescent="0.35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1:11" x14ac:dyDescent="0.3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1:11" x14ac:dyDescent="0.35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 x14ac:dyDescent="0.35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1:11" x14ac:dyDescent="0.35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1:11" x14ac:dyDescent="0.3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1:11" ht="26.25" x14ac:dyDescent="0.55000000000000004">
      <c r="A41" s="77" t="s">
        <v>10544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1:11" x14ac:dyDescent="0.35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1:11" x14ac:dyDescent="0.35">
      <c r="A43" s="123">
        <v>33</v>
      </c>
      <c r="B43" s="124"/>
      <c r="C43" s="124"/>
      <c r="D43" s="124"/>
      <c r="E43" s="124"/>
      <c r="F43" s="124"/>
      <c r="G43" s="124"/>
      <c r="H43" s="124"/>
      <c r="I43" s="124"/>
      <c r="J43" s="124"/>
      <c r="K43" s="125"/>
    </row>
    <row r="44" spans="1:11" x14ac:dyDescent="0.35">
      <c r="A44" s="126"/>
      <c r="B44" s="127"/>
      <c r="C44" s="127"/>
      <c r="D44" s="127"/>
      <c r="E44" s="127"/>
      <c r="F44" s="127"/>
      <c r="G44" s="127"/>
      <c r="H44" s="127"/>
      <c r="I44" s="127"/>
      <c r="J44" s="127"/>
      <c r="K44" s="128"/>
    </row>
    <row r="45" spans="1:11" x14ac:dyDescent="0.35">
      <c r="A45" s="126"/>
      <c r="B45" s="127"/>
      <c r="C45" s="127"/>
      <c r="D45" s="127"/>
      <c r="E45" s="127"/>
      <c r="F45" s="127"/>
      <c r="G45" s="127"/>
      <c r="H45" s="127"/>
      <c r="I45" s="127"/>
      <c r="J45" s="127"/>
      <c r="K45" s="128"/>
    </row>
    <row r="46" spans="1:11" x14ac:dyDescent="0.35">
      <c r="A46" s="126"/>
      <c r="B46" s="127"/>
      <c r="C46" s="127"/>
      <c r="D46" s="127"/>
      <c r="E46" s="127"/>
      <c r="F46" s="127"/>
      <c r="G46" s="127"/>
      <c r="H46" s="127"/>
      <c r="I46" s="127"/>
      <c r="J46" s="127"/>
      <c r="K46" s="128"/>
    </row>
    <row r="47" spans="1:11" x14ac:dyDescent="0.35">
      <c r="A47" s="126"/>
      <c r="B47" s="127"/>
      <c r="C47" s="127"/>
      <c r="D47" s="127"/>
      <c r="E47" s="127"/>
      <c r="F47" s="127"/>
      <c r="G47" s="127"/>
      <c r="H47" s="127"/>
      <c r="I47" s="127"/>
      <c r="J47" s="127"/>
      <c r="K47" s="128"/>
    </row>
    <row r="48" spans="1:11" x14ac:dyDescent="0.35">
      <c r="A48" s="126"/>
      <c r="B48" s="127"/>
      <c r="C48" s="127"/>
      <c r="D48" s="127"/>
      <c r="E48" s="127"/>
      <c r="F48" s="127"/>
      <c r="G48" s="127"/>
      <c r="H48" s="127"/>
      <c r="I48" s="127"/>
      <c r="J48" s="127"/>
      <c r="K48" s="128"/>
    </row>
    <row r="49" spans="1:11" x14ac:dyDescent="0.35">
      <c r="A49" s="126"/>
      <c r="B49" s="127"/>
      <c r="C49" s="127"/>
      <c r="D49" s="127"/>
      <c r="E49" s="127"/>
      <c r="F49" s="127"/>
      <c r="G49" s="127"/>
      <c r="H49" s="127"/>
      <c r="I49" s="127"/>
      <c r="J49" s="127"/>
      <c r="K49" s="128"/>
    </row>
    <row r="50" spans="1:11" x14ac:dyDescent="0.35">
      <c r="A50" s="129"/>
      <c r="B50" s="130"/>
      <c r="C50" s="130"/>
      <c r="D50" s="130"/>
      <c r="E50" s="130"/>
      <c r="F50" s="130"/>
      <c r="G50" s="130"/>
      <c r="H50" s="130"/>
      <c r="I50" s="130"/>
      <c r="J50" s="130"/>
      <c r="K50" s="131"/>
    </row>
    <row r="51" spans="1:11" x14ac:dyDescent="0.35">
      <c r="A51" s="75" t="str">
        <f>'Dados - Gráfico'!A4</f>
        <v>M1A1</v>
      </c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1:11" x14ac:dyDescent="0.35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1:11" x14ac:dyDescent="0.35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1:11" x14ac:dyDescent="0.35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1:11" x14ac:dyDescent="0.35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</row>
    <row r="56" spans="1:11" x14ac:dyDescent="0.35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</row>
    <row r="57" spans="1:11" x14ac:dyDescent="0.35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</row>
    <row r="58" spans="1:11" x14ac:dyDescent="0.35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</row>
    <row r="59" spans="1:11" x14ac:dyDescent="0.35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 x14ac:dyDescent="0.35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</row>
    <row r="61" spans="1:11" ht="26.25" x14ac:dyDescent="0.55000000000000004">
      <c r="A61" s="77" t="s">
        <v>10541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</row>
    <row r="62" spans="1:11" x14ac:dyDescent="0.35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</row>
    <row r="63" spans="1:11" x14ac:dyDescent="0.35">
      <c r="A63" s="123">
        <v>44</v>
      </c>
      <c r="B63" s="124"/>
      <c r="C63" s="124"/>
      <c r="D63" s="124"/>
      <c r="E63" s="124"/>
      <c r="F63" s="124"/>
      <c r="G63" s="124"/>
      <c r="H63" s="124"/>
      <c r="I63" s="124"/>
      <c r="J63" s="124"/>
      <c r="K63" s="125"/>
    </row>
    <row r="64" spans="1:11" x14ac:dyDescent="0.35">
      <c r="A64" s="126"/>
      <c r="B64" s="127"/>
      <c r="C64" s="127"/>
      <c r="D64" s="127"/>
      <c r="E64" s="127"/>
      <c r="F64" s="127"/>
      <c r="G64" s="127"/>
      <c r="H64" s="127"/>
      <c r="I64" s="127"/>
      <c r="J64" s="127"/>
      <c r="K64" s="128"/>
    </row>
    <row r="65" spans="1:11" x14ac:dyDescent="0.35">
      <c r="A65" s="126"/>
      <c r="B65" s="127"/>
      <c r="C65" s="127"/>
      <c r="D65" s="127"/>
      <c r="E65" s="127"/>
      <c r="F65" s="127"/>
      <c r="G65" s="127"/>
      <c r="H65" s="127"/>
      <c r="I65" s="127"/>
      <c r="J65" s="127"/>
      <c r="K65" s="128"/>
    </row>
    <row r="66" spans="1:11" x14ac:dyDescent="0.35">
      <c r="A66" s="126"/>
      <c r="B66" s="127"/>
      <c r="C66" s="127"/>
      <c r="D66" s="127"/>
      <c r="E66" s="127"/>
      <c r="F66" s="127"/>
      <c r="G66" s="127"/>
      <c r="H66" s="127"/>
      <c r="I66" s="127"/>
      <c r="J66" s="127"/>
      <c r="K66" s="128"/>
    </row>
    <row r="67" spans="1:11" x14ac:dyDescent="0.35">
      <c r="A67" s="126"/>
      <c r="B67" s="127"/>
      <c r="C67" s="127"/>
      <c r="D67" s="127"/>
      <c r="E67" s="127"/>
      <c r="F67" s="127"/>
      <c r="G67" s="127"/>
      <c r="H67" s="127"/>
      <c r="I67" s="127"/>
      <c r="J67" s="127"/>
      <c r="K67" s="128"/>
    </row>
    <row r="68" spans="1:11" x14ac:dyDescent="0.35">
      <c r="A68" s="126"/>
      <c r="B68" s="127"/>
      <c r="C68" s="127"/>
      <c r="D68" s="127"/>
      <c r="E68" s="127"/>
      <c r="F68" s="127"/>
      <c r="G68" s="127"/>
      <c r="H68" s="127"/>
      <c r="I68" s="127"/>
      <c r="J68" s="127"/>
      <c r="K68" s="128"/>
    </row>
    <row r="69" spans="1:11" x14ac:dyDescent="0.35">
      <c r="A69" s="126"/>
      <c r="B69" s="127"/>
      <c r="C69" s="127"/>
      <c r="D69" s="127"/>
      <c r="E69" s="127"/>
      <c r="F69" s="127"/>
      <c r="G69" s="127"/>
      <c r="H69" s="127"/>
      <c r="I69" s="127"/>
      <c r="J69" s="127"/>
      <c r="K69" s="128"/>
    </row>
    <row r="70" spans="1:11" x14ac:dyDescent="0.35">
      <c r="A70" s="129"/>
      <c r="B70" s="130"/>
      <c r="C70" s="130"/>
      <c r="D70" s="130"/>
      <c r="E70" s="130"/>
      <c r="F70" s="130"/>
      <c r="G70" s="130"/>
      <c r="H70" s="130"/>
      <c r="I70" s="130"/>
      <c r="J70" s="130"/>
      <c r="K70" s="131"/>
    </row>
    <row r="71" spans="1:11" x14ac:dyDescent="0.35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</row>
    <row r="72" spans="1:11" x14ac:dyDescent="0.35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</row>
    <row r="73" spans="1:11" x14ac:dyDescent="0.35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</row>
    <row r="74" spans="1:11" x14ac:dyDescent="0.35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</row>
    <row r="75" spans="1:11" x14ac:dyDescent="0.35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</row>
    <row r="76" spans="1:11" x14ac:dyDescent="0.35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</row>
    <row r="77" spans="1:11" x14ac:dyDescent="0.35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</row>
    <row r="78" spans="1:11" x14ac:dyDescent="0.35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</row>
    <row r="79" spans="1:11" x14ac:dyDescent="0.35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</row>
    <row r="80" spans="1:11" x14ac:dyDescent="0.3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</row>
    <row r="81" spans="1:11" ht="26.25" x14ac:dyDescent="0.55000000000000004">
      <c r="A81" s="77" t="s">
        <v>10542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</row>
    <row r="82" spans="1:11" x14ac:dyDescent="0.3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</row>
    <row r="83" spans="1:11" x14ac:dyDescent="0.35">
      <c r="A83" s="123" t="s">
        <v>10566</v>
      </c>
      <c r="B83" s="124"/>
      <c r="C83" s="124"/>
      <c r="D83" s="124"/>
      <c r="E83" s="124"/>
      <c r="F83" s="124"/>
      <c r="G83" s="124"/>
      <c r="H83" s="124"/>
      <c r="I83" s="124"/>
      <c r="J83" s="124"/>
      <c r="K83" s="125"/>
    </row>
    <row r="84" spans="1:11" x14ac:dyDescent="0.35">
      <c r="A84" s="126"/>
      <c r="B84" s="127"/>
      <c r="C84" s="127"/>
      <c r="D84" s="127"/>
      <c r="E84" s="127"/>
      <c r="F84" s="127"/>
      <c r="G84" s="127"/>
      <c r="H84" s="127"/>
      <c r="I84" s="127"/>
      <c r="J84" s="127"/>
      <c r="K84" s="128"/>
    </row>
    <row r="85" spans="1:11" x14ac:dyDescent="0.35">
      <c r="A85" s="126"/>
      <c r="B85" s="127"/>
      <c r="C85" s="127"/>
      <c r="D85" s="127"/>
      <c r="E85" s="127"/>
      <c r="F85" s="127"/>
      <c r="G85" s="127"/>
      <c r="H85" s="127"/>
      <c r="I85" s="127"/>
      <c r="J85" s="127"/>
      <c r="K85" s="128"/>
    </row>
    <row r="86" spans="1:11" x14ac:dyDescent="0.35">
      <c r="A86" s="126"/>
      <c r="B86" s="127"/>
      <c r="C86" s="127"/>
      <c r="D86" s="127"/>
      <c r="E86" s="127"/>
      <c r="F86" s="127"/>
      <c r="G86" s="127"/>
      <c r="H86" s="127"/>
      <c r="I86" s="127"/>
      <c r="J86" s="127"/>
      <c r="K86" s="128"/>
    </row>
    <row r="87" spans="1:11" x14ac:dyDescent="0.35">
      <c r="A87" s="126"/>
      <c r="B87" s="127"/>
      <c r="C87" s="127"/>
      <c r="D87" s="127"/>
      <c r="E87" s="127"/>
      <c r="F87" s="127"/>
      <c r="G87" s="127"/>
      <c r="H87" s="127"/>
      <c r="I87" s="127"/>
      <c r="J87" s="127"/>
      <c r="K87" s="128"/>
    </row>
    <row r="88" spans="1:11" x14ac:dyDescent="0.35">
      <c r="A88" s="126"/>
      <c r="B88" s="127"/>
      <c r="C88" s="127"/>
      <c r="D88" s="127"/>
      <c r="E88" s="127"/>
      <c r="F88" s="127"/>
      <c r="G88" s="127"/>
      <c r="H88" s="127"/>
      <c r="I88" s="127"/>
      <c r="J88" s="127"/>
      <c r="K88" s="128"/>
    </row>
    <row r="89" spans="1:11" x14ac:dyDescent="0.35">
      <c r="A89" s="126"/>
      <c r="B89" s="127"/>
      <c r="C89" s="127"/>
      <c r="D89" s="127"/>
      <c r="E89" s="127"/>
      <c r="F89" s="127"/>
      <c r="G89" s="127"/>
      <c r="H89" s="127"/>
      <c r="I89" s="127"/>
      <c r="J89" s="127"/>
      <c r="K89" s="128"/>
    </row>
    <row r="90" spans="1:11" x14ac:dyDescent="0.35">
      <c r="A90" s="129"/>
      <c r="B90" s="130"/>
      <c r="C90" s="130"/>
      <c r="D90" s="130"/>
      <c r="E90" s="130"/>
      <c r="F90" s="130"/>
      <c r="G90" s="130"/>
      <c r="H90" s="130"/>
      <c r="I90" s="130"/>
      <c r="J90" s="130"/>
      <c r="K90" s="131"/>
    </row>
    <row r="91" spans="1:11" x14ac:dyDescent="0.3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</row>
    <row r="92" spans="1:11" x14ac:dyDescent="0.35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</row>
    <row r="93" spans="1:11" x14ac:dyDescent="0.35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</row>
    <row r="94" spans="1:11" x14ac:dyDescent="0.35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</row>
    <row r="95" spans="1:11" x14ac:dyDescent="0.35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</row>
    <row r="96" spans="1:11" x14ac:dyDescent="0.35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</row>
    <row r="97" spans="1:11" x14ac:dyDescent="0.3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</row>
    <row r="98" spans="1:11" x14ac:dyDescent="0.35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</row>
    <row r="99" spans="1:11" x14ac:dyDescent="0.35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</row>
    <row r="100" spans="1:11" x14ac:dyDescent="0.35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</row>
    <row r="101" spans="1:11" ht="26.25" x14ac:dyDescent="0.55000000000000004">
      <c r="A101" s="77" t="s">
        <v>10543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</row>
    <row r="102" spans="1:11" x14ac:dyDescent="0.35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</row>
    <row r="103" spans="1:11" x14ac:dyDescent="0.35">
      <c r="A103" s="123">
        <v>66</v>
      </c>
      <c r="B103" s="124"/>
      <c r="C103" s="124"/>
      <c r="D103" s="124"/>
      <c r="E103" s="124"/>
      <c r="F103" s="124"/>
      <c r="G103" s="124"/>
      <c r="H103" s="124"/>
      <c r="I103" s="124"/>
      <c r="J103" s="124"/>
      <c r="K103" s="125"/>
    </row>
    <row r="104" spans="1:11" x14ac:dyDescent="0.35">
      <c r="A104" s="126"/>
      <c r="B104" s="127"/>
      <c r="C104" s="127"/>
      <c r="D104" s="127"/>
      <c r="E104" s="127"/>
      <c r="F104" s="127"/>
      <c r="G104" s="127"/>
      <c r="H104" s="127"/>
      <c r="I104" s="127"/>
      <c r="J104" s="127"/>
      <c r="K104" s="128"/>
    </row>
    <row r="105" spans="1:11" x14ac:dyDescent="0.35">
      <c r="A105" s="126"/>
      <c r="B105" s="127"/>
      <c r="C105" s="127"/>
      <c r="D105" s="127"/>
      <c r="E105" s="127"/>
      <c r="F105" s="127"/>
      <c r="G105" s="127"/>
      <c r="H105" s="127"/>
      <c r="I105" s="127"/>
      <c r="J105" s="127"/>
      <c r="K105" s="128"/>
    </row>
    <row r="106" spans="1:11" x14ac:dyDescent="0.35">
      <c r="A106" s="126"/>
      <c r="B106" s="127"/>
      <c r="C106" s="127"/>
      <c r="D106" s="127"/>
      <c r="E106" s="127"/>
      <c r="F106" s="127"/>
      <c r="G106" s="127"/>
      <c r="H106" s="127"/>
      <c r="I106" s="127"/>
      <c r="J106" s="127"/>
      <c r="K106" s="128"/>
    </row>
    <row r="107" spans="1:11" x14ac:dyDescent="0.35">
      <c r="A107" s="126"/>
      <c r="B107" s="127"/>
      <c r="C107" s="127"/>
      <c r="D107" s="127"/>
      <c r="E107" s="127"/>
      <c r="F107" s="127"/>
      <c r="G107" s="127"/>
      <c r="H107" s="127"/>
      <c r="I107" s="127"/>
      <c r="J107" s="127"/>
      <c r="K107" s="128"/>
    </row>
    <row r="108" spans="1:11" x14ac:dyDescent="0.35">
      <c r="A108" s="126"/>
      <c r="B108" s="127"/>
      <c r="C108" s="127"/>
      <c r="D108" s="127"/>
      <c r="E108" s="127"/>
      <c r="F108" s="127"/>
      <c r="G108" s="127"/>
      <c r="H108" s="127"/>
      <c r="I108" s="127"/>
      <c r="J108" s="127"/>
      <c r="K108" s="128"/>
    </row>
    <row r="109" spans="1:11" x14ac:dyDescent="0.35">
      <c r="A109" s="126"/>
      <c r="B109" s="127"/>
      <c r="C109" s="127"/>
      <c r="D109" s="127"/>
      <c r="E109" s="127"/>
      <c r="F109" s="127"/>
      <c r="G109" s="127"/>
      <c r="H109" s="127"/>
      <c r="I109" s="127"/>
      <c r="J109" s="127"/>
      <c r="K109" s="128"/>
    </row>
    <row r="110" spans="1:11" x14ac:dyDescent="0.35">
      <c r="A110" s="129"/>
      <c r="B110" s="130"/>
      <c r="C110" s="130"/>
      <c r="D110" s="130"/>
      <c r="E110" s="130"/>
      <c r="F110" s="130"/>
      <c r="G110" s="130"/>
      <c r="H110" s="130"/>
      <c r="I110" s="130"/>
      <c r="J110" s="130"/>
      <c r="K110" s="131"/>
    </row>
    <row r="111" spans="1:11" x14ac:dyDescent="0.35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</row>
    <row r="112" spans="1:11" x14ac:dyDescent="0.35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</row>
    <row r="113" spans="1:11" x14ac:dyDescent="0.35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</row>
    <row r="114" spans="1:11" x14ac:dyDescent="0.3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</row>
    <row r="115" spans="1:11" x14ac:dyDescent="0.35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</row>
    <row r="116" spans="1:11" x14ac:dyDescent="0.35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</row>
    <row r="117" spans="1:11" x14ac:dyDescent="0.35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</row>
    <row r="118" spans="1:11" x14ac:dyDescent="0.35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</row>
    <row r="119" spans="1:11" x14ac:dyDescent="0.35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</row>
    <row r="120" spans="1:11" x14ac:dyDescent="0.35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</row>
    <row r="121" spans="1:11" ht="26.25" x14ac:dyDescent="0.55000000000000004">
      <c r="A121" s="77" t="s">
        <v>10545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</row>
    <row r="122" spans="1:11" x14ac:dyDescent="0.35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</row>
    <row r="123" spans="1:11" x14ac:dyDescent="0.35">
      <c r="A123" s="123">
        <v>77</v>
      </c>
      <c r="B123" s="124"/>
      <c r="C123" s="124"/>
      <c r="D123" s="124"/>
      <c r="E123" s="124"/>
      <c r="F123" s="124"/>
      <c r="G123" s="124"/>
      <c r="H123" s="124"/>
      <c r="I123" s="124"/>
      <c r="J123" s="124"/>
      <c r="K123" s="125"/>
    </row>
    <row r="124" spans="1:11" x14ac:dyDescent="0.35">
      <c r="A124" s="126"/>
      <c r="B124" s="127"/>
      <c r="C124" s="127"/>
      <c r="D124" s="127"/>
      <c r="E124" s="127"/>
      <c r="F124" s="127"/>
      <c r="G124" s="127"/>
      <c r="H124" s="127"/>
      <c r="I124" s="127"/>
      <c r="J124" s="127"/>
      <c r="K124" s="128"/>
    </row>
    <row r="125" spans="1:11" x14ac:dyDescent="0.35">
      <c r="A125" s="126"/>
      <c r="B125" s="127"/>
      <c r="C125" s="127"/>
      <c r="D125" s="127"/>
      <c r="E125" s="127"/>
      <c r="F125" s="127"/>
      <c r="G125" s="127"/>
      <c r="H125" s="127"/>
      <c r="I125" s="127"/>
      <c r="J125" s="127"/>
      <c r="K125" s="128"/>
    </row>
    <row r="126" spans="1:11" x14ac:dyDescent="0.35">
      <c r="A126" s="126"/>
      <c r="B126" s="127"/>
      <c r="C126" s="127"/>
      <c r="D126" s="127"/>
      <c r="E126" s="127"/>
      <c r="F126" s="127"/>
      <c r="G126" s="127"/>
      <c r="H126" s="127"/>
      <c r="I126" s="127"/>
      <c r="J126" s="127"/>
      <c r="K126" s="128"/>
    </row>
    <row r="127" spans="1:11" x14ac:dyDescent="0.35">
      <c r="A127" s="126"/>
      <c r="B127" s="127"/>
      <c r="C127" s="127"/>
      <c r="D127" s="127"/>
      <c r="E127" s="127"/>
      <c r="F127" s="127"/>
      <c r="G127" s="127"/>
      <c r="H127" s="127"/>
      <c r="I127" s="127"/>
      <c r="J127" s="127"/>
      <c r="K127" s="128"/>
    </row>
    <row r="128" spans="1:11" x14ac:dyDescent="0.35">
      <c r="A128" s="126"/>
      <c r="B128" s="127"/>
      <c r="C128" s="127"/>
      <c r="D128" s="127"/>
      <c r="E128" s="127"/>
      <c r="F128" s="127"/>
      <c r="G128" s="127"/>
      <c r="H128" s="127"/>
      <c r="I128" s="127"/>
      <c r="J128" s="127"/>
      <c r="K128" s="128"/>
    </row>
    <row r="129" spans="1:11" x14ac:dyDescent="0.35">
      <c r="A129" s="126"/>
      <c r="B129" s="127"/>
      <c r="C129" s="127"/>
      <c r="D129" s="127"/>
      <c r="E129" s="127"/>
      <c r="F129" s="127"/>
      <c r="G129" s="127"/>
      <c r="H129" s="127"/>
      <c r="I129" s="127"/>
      <c r="J129" s="127"/>
      <c r="K129" s="128"/>
    </row>
    <row r="130" spans="1:11" x14ac:dyDescent="0.35">
      <c r="A130" s="129"/>
      <c r="B130" s="130"/>
      <c r="C130" s="130"/>
      <c r="D130" s="130"/>
      <c r="E130" s="130"/>
      <c r="F130" s="130"/>
      <c r="G130" s="130"/>
      <c r="H130" s="130"/>
      <c r="I130" s="130"/>
      <c r="J130" s="130"/>
      <c r="K130" s="131"/>
    </row>
    <row r="131" spans="1:11" x14ac:dyDescent="0.35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</row>
    <row r="132" spans="1:11" x14ac:dyDescent="0.35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</row>
    <row r="133" spans="1:11" x14ac:dyDescent="0.35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</row>
    <row r="134" spans="1:11" x14ac:dyDescent="0.35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</row>
    <row r="135" spans="1:11" x14ac:dyDescent="0.35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</row>
    <row r="136" spans="1:11" x14ac:dyDescent="0.35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</row>
    <row r="137" spans="1:11" x14ac:dyDescent="0.35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spans="1:11" x14ac:dyDescent="0.35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</row>
    <row r="139" spans="1:11" x14ac:dyDescent="0.35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</row>
    <row r="140" spans="1:11" x14ac:dyDescent="0.35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</row>
    <row r="141" spans="1:11" x14ac:dyDescent="0.35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</row>
  </sheetData>
  <mergeCells count="10">
    <mergeCell ref="D2:K3"/>
    <mergeCell ref="D4:K4"/>
    <mergeCell ref="B6:J6"/>
    <mergeCell ref="A12:K19"/>
    <mergeCell ref="A123:K130"/>
    <mergeCell ref="A23:K30"/>
    <mergeCell ref="A43:K50"/>
    <mergeCell ref="A63:K70"/>
    <mergeCell ref="A83:K90"/>
    <mergeCell ref="A103:K110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2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2022-12-15T23:31:48Z</cp:lastPrinted>
  <dcterms:created xsi:type="dcterms:W3CDTF">2022-05-11T01:44:06Z</dcterms:created>
  <dcterms:modified xsi:type="dcterms:W3CDTF">2023-01-11T11:34:49Z</dcterms:modified>
</cp:coreProperties>
</file>